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4\Combined Mcaid Operatining Analysis\Sent to Webmaster\"/>
    </mc:Choice>
  </mc:AlternateContent>
  <xr:revisionPtr revIDLastSave="0" documentId="8_{24569AB8-FDE3-4C55-89E7-0CF2BBAF9906}" xr6:coauthVersionLast="47" xr6:coauthVersionMax="47" xr10:uidLastSave="{00000000-0000-0000-0000-000000000000}"/>
  <bookViews>
    <workbookView xWindow="-108" yWindow="-108" windowWidth="23256" windowHeight="12456" tabRatio="737" activeTab="3" xr2:uid="{00000000-000D-0000-FFFF-FFFF00000000}"/>
  </bookViews>
  <sheets>
    <sheet name="All Plans YTD" sheetId="53" r:id="rId1"/>
    <sheet name="APR-JUN 2024" sheetId="44" r:id="rId2"/>
    <sheet name="JAN-MAR 2024" sheetId="52" r:id="rId3"/>
    <sheet name="OCT-DEC 2023" sheetId="56" r:id="rId4"/>
    <sheet name="JUL-SEP 2023" sheetId="54" r:id="rId5"/>
    <sheet name="Summary" sheetId="57" r:id="rId6"/>
    <sheet name="OCT-DEC 2021" sheetId="55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2024'!$Y$128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V159" i="56" l="1"/>
  <c r="CV158" i="56"/>
  <c r="CV157" i="56"/>
  <c r="CV156" i="56"/>
  <c r="CV155" i="56"/>
  <c r="CU159" i="56"/>
  <c r="CU158" i="56"/>
  <c r="CU157" i="56"/>
  <c r="CU156" i="56"/>
  <c r="CU155" i="56"/>
  <c r="CT159" i="56"/>
  <c r="CT158" i="56"/>
  <c r="CT157" i="56"/>
  <c r="CT156" i="56"/>
  <c r="CT155" i="56"/>
  <c r="CV152" i="56"/>
  <c r="CV151" i="56"/>
  <c r="CV150" i="56"/>
  <c r="CV149" i="56"/>
  <c r="CV148" i="56"/>
  <c r="CU152" i="56"/>
  <c r="CU151" i="56"/>
  <c r="CU150" i="56"/>
  <c r="CU149" i="56"/>
  <c r="CU148" i="56"/>
  <c r="CT152" i="56"/>
  <c r="CT151" i="56"/>
  <c r="CT150" i="56"/>
  <c r="CT149" i="56"/>
  <c r="CT148" i="56"/>
  <c r="CV145" i="56"/>
  <c r="CV144" i="56"/>
  <c r="CV143" i="56"/>
  <c r="CV142" i="56"/>
  <c r="CV141" i="56"/>
  <c r="CU145" i="56"/>
  <c r="CU144" i="56"/>
  <c r="CU143" i="56"/>
  <c r="CU142" i="56"/>
  <c r="CU141" i="56"/>
  <c r="CT145" i="56"/>
  <c r="CT144" i="56"/>
  <c r="CT143" i="56"/>
  <c r="CT142" i="56"/>
  <c r="CT141" i="56"/>
  <c r="CV138" i="56"/>
  <c r="CU138" i="56"/>
  <c r="CT138" i="56"/>
  <c r="CV137" i="56"/>
  <c r="CU137" i="56"/>
  <c r="CT137" i="56"/>
  <c r="CV136" i="56"/>
  <c r="CU136" i="56"/>
  <c r="CT136" i="56"/>
  <c r="CV135" i="56"/>
  <c r="CT134" i="56"/>
  <c r="CV134" i="56"/>
  <c r="CV127" i="56"/>
  <c r="CU135" i="56"/>
  <c r="CT135" i="56"/>
  <c r="CU134" i="56"/>
  <c r="T174" i="56"/>
  <c r="R174" i="56"/>
  <c r="CV168" i="56" l="1"/>
  <c r="CV161" i="56" l="1"/>
  <c r="CU131" i="56"/>
  <c r="CV131" i="56" s="1"/>
  <c r="CU130" i="56"/>
  <c r="CT131" i="56"/>
  <c r="CT130" i="56"/>
  <c r="CU129" i="56"/>
  <c r="CT129" i="56"/>
  <c r="CU128" i="56"/>
  <c r="CV128" i="56" s="1"/>
  <c r="CT128" i="56"/>
  <c r="CU127" i="56"/>
  <c r="CT127" i="56"/>
  <c r="CV154" i="56"/>
  <c r="CU154" i="56"/>
  <c r="CT154" i="56"/>
  <c r="CV147" i="56"/>
  <c r="CU147" i="56"/>
  <c r="CT147" i="56"/>
  <c r="CV140" i="56"/>
  <c r="CU140" i="56"/>
  <c r="CT140" i="56"/>
  <c r="CU133" i="56"/>
  <c r="CT133" i="56"/>
  <c r="CV126" i="56"/>
  <c r="CV133" i="56" s="1"/>
  <c r="CU126" i="56"/>
  <c r="CT126" i="56"/>
  <c r="CD140" i="56"/>
  <c r="CD135" i="56"/>
  <c r="CD157" i="56" s="1"/>
  <c r="CD177" i="56"/>
  <c r="CD166" i="56"/>
  <c r="CD168" i="56" s="1"/>
  <c r="CD139" i="56"/>
  <c r="CD148" i="56" s="1"/>
  <c r="CD134" i="56"/>
  <c r="CD136" i="56" s="1"/>
  <c r="CD151" i="56" s="1"/>
  <c r="CD130" i="56"/>
  <c r="CD162" i="56" s="1"/>
  <c r="CD129" i="56"/>
  <c r="CD161" i="56" s="1"/>
  <c r="CD163" i="56" s="1"/>
  <c r="BN143" i="56"/>
  <c r="BN140" i="56"/>
  <c r="BN166" i="56"/>
  <c r="BN168" i="56" s="1"/>
  <c r="BN157" i="56"/>
  <c r="BN156" i="56"/>
  <c r="BN148" i="56"/>
  <c r="BN144" i="56" s="1"/>
  <c r="BN139" i="56"/>
  <c r="BN177" i="56" s="1"/>
  <c r="BN134" i="56"/>
  <c r="BN136" i="56" s="1"/>
  <c r="BN151" i="56" s="1"/>
  <c r="BN130" i="56"/>
  <c r="BN162" i="56" s="1"/>
  <c r="BN129" i="56"/>
  <c r="BN161" i="56" s="1"/>
  <c r="AX152" i="56"/>
  <c r="AX150" i="56"/>
  <c r="AX148" i="56"/>
  <c r="AX140" i="56" s="1"/>
  <c r="AX143" i="56"/>
  <c r="AX168" i="56"/>
  <c r="AX166" i="56"/>
  <c r="AX157" i="56"/>
  <c r="AX139" i="56"/>
  <c r="AX177" i="56" s="1"/>
  <c r="AX135" i="56"/>
  <c r="AX134" i="56"/>
  <c r="AX156" i="56" s="1"/>
  <c r="AX158" i="56" s="1"/>
  <c r="AX130" i="56"/>
  <c r="AX162" i="56" s="1"/>
  <c r="AX129" i="56"/>
  <c r="AX161" i="56" s="1"/>
  <c r="AX163" i="56" s="1"/>
  <c r="AH148" i="56"/>
  <c r="AH140" i="56" s="1"/>
  <c r="AH143" i="56"/>
  <c r="AH166" i="56"/>
  <c r="AH168" i="56" s="1"/>
  <c r="AH157" i="56"/>
  <c r="AH158" i="56" s="1"/>
  <c r="AH156" i="56"/>
  <c r="AH139" i="56"/>
  <c r="AH177" i="56" s="1"/>
  <c r="AH135" i="56"/>
  <c r="AH134" i="56"/>
  <c r="AH136" i="56" s="1"/>
  <c r="AH151" i="56" s="1"/>
  <c r="AH130" i="56"/>
  <c r="AH131" i="56" s="1"/>
  <c r="AH129" i="56"/>
  <c r="AH161" i="56" s="1"/>
  <c r="R166" i="56"/>
  <c r="R168" i="56" s="1"/>
  <c r="R148" i="56"/>
  <c r="R140" i="56" s="1"/>
  <c r="R143" i="56"/>
  <c r="R139" i="56"/>
  <c r="R177" i="56" s="1"/>
  <c r="R135" i="56"/>
  <c r="R157" i="56" s="1"/>
  <c r="R134" i="56"/>
  <c r="R130" i="56"/>
  <c r="R162" i="56" s="1"/>
  <c r="R129" i="56"/>
  <c r="R131" i="56" s="1"/>
  <c r="A162" i="56"/>
  <c r="A163" i="56" s="1"/>
  <c r="A167" i="56"/>
  <c r="A168" i="56" s="1"/>
  <c r="A172" i="56"/>
  <c r="A173" i="56"/>
  <c r="A174" i="56" s="1"/>
  <c r="A178" i="56"/>
  <c r="A179" i="56"/>
  <c r="A180" i="56" s="1"/>
  <c r="G188" i="56"/>
  <c r="H188" i="56"/>
  <c r="G189" i="56"/>
  <c r="H189" i="56"/>
  <c r="G190" i="56"/>
  <c r="H190" i="56"/>
  <c r="G191" i="56"/>
  <c r="H191" i="56"/>
  <c r="G192" i="56"/>
  <c r="H192" i="56"/>
  <c r="G193" i="56"/>
  <c r="H193" i="56"/>
  <c r="CV130" i="56" l="1"/>
  <c r="CV129" i="56"/>
  <c r="CD144" i="56"/>
  <c r="CD149" i="56"/>
  <c r="CD156" i="56"/>
  <c r="CD158" i="56" s="1"/>
  <c r="CD171" i="56" s="1"/>
  <c r="CD131" i="56"/>
  <c r="CD143" i="56" s="1"/>
  <c r="CD145" i="56" s="1"/>
  <c r="CD150" i="56" s="1"/>
  <c r="CD152" i="56" s="1"/>
  <c r="CD172" i="56" s="1"/>
  <c r="BN158" i="56"/>
  <c r="BN163" i="56"/>
  <c r="BN131" i="56"/>
  <c r="BN145" i="56" s="1"/>
  <c r="BN150" i="56" s="1"/>
  <c r="BN152" i="56" s="1"/>
  <c r="BN172" i="56" s="1"/>
  <c r="BN149" i="56"/>
  <c r="AX144" i="56"/>
  <c r="AX171" i="56"/>
  <c r="AX131" i="56"/>
  <c r="AX149" i="56"/>
  <c r="AX136" i="56"/>
  <c r="AX151" i="56" s="1"/>
  <c r="AH162" i="56"/>
  <c r="AH163" i="56" s="1"/>
  <c r="AH171" i="56" s="1"/>
  <c r="R144" i="56"/>
  <c r="R136" i="56"/>
  <c r="R151" i="56" s="1"/>
  <c r="R156" i="56"/>
  <c r="R161" i="56"/>
  <c r="R163" i="56" s="1"/>
  <c r="R158" i="56"/>
  <c r="CD173" i="56" l="1"/>
  <c r="CD174" i="56" s="1"/>
  <c r="BN171" i="56"/>
  <c r="BN173" i="56" s="1"/>
  <c r="BN174" i="56" s="1"/>
  <c r="BP174" i="56" s="1"/>
  <c r="BP175" i="56" s="1"/>
  <c r="AX145" i="56"/>
  <c r="AX172" i="56" s="1"/>
  <c r="AX173" i="56" s="1"/>
  <c r="AX174" i="56" s="1"/>
  <c r="AH144" i="56"/>
  <c r="AH145" i="56" s="1"/>
  <c r="AH150" i="56" s="1"/>
  <c r="AH149" i="56"/>
  <c r="R149" i="56"/>
  <c r="R145" i="56"/>
  <c r="R150" i="56" s="1"/>
  <c r="R152" i="56" s="1"/>
  <c r="R172" i="56" s="1"/>
  <c r="R171" i="56"/>
  <c r="CF174" i="56" l="1"/>
  <c r="CF175" i="56" s="1"/>
  <c r="CD179" i="56"/>
  <c r="CD180" i="56" s="1"/>
  <c r="BN179" i="56"/>
  <c r="BN180" i="56" s="1"/>
  <c r="AZ174" i="56"/>
  <c r="AZ175" i="56" s="1"/>
  <c r="AX179" i="56"/>
  <c r="AX180" i="56" s="1"/>
  <c r="AH152" i="56"/>
  <c r="AH172" i="56" s="1"/>
  <c r="AH173" i="56" s="1"/>
  <c r="AH174" i="56" s="1"/>
  <c r="AJ174" i="56" s="1"/>
  <c r="AJ175" i="56" s="1"/>
  <c r="R173" i="56"/>
  <c r="T175" i="56" s="1"/>
  <c r="AH179" i="56" l="1"/>
  <c r="AH180" i="56" s="1"/>
  <c r="R179" i="56"/>
  <c r="R180" i="56" s="1"/>
  <c r="CV162" i="56" s="1"/>
  <c r="CV163" i="56" s="1"/>
  <c r="AF148" i="54" l="1"/>
  <c r="AF139" i="54"/>
  <c r="AF177" i="54" s="1"/>
  <c r="AF179" i="54" s="1"/>
  <c r="AF130" i="54"/>
  <c r="AF162" i="54" s="1"/>
  <c r="AF129" i="54"/>
  <c r="AF131" i="54" s="1"/>
  <c r="AF143" i="54" s="1"/>
  <c r="AF166" i="54"/>
  <c r="AF168" i="54" s="1"/>
  <c r="AF156" i="54"/>
  <c r="AF135" i="54"/>
  <c r="AF157" i="54" s="1"/>
  <c r="AF134" i="54"/>
  <c r="AF136" i="54" s="1"/>
  <c r="AF151" i="54" s="1"/>
  <c r="AF180" i="54" l="1"/>
  <c r="AF158" i="54"/>
  <c r="AF161" i="54"/>
  <c r="AF163" i="54" s="1"/>
  <c r="AF140" i="54" l="1"/>
  <c r="AF144" i="54" s="1"/>
  <c r="AF145" i="54" s="1"/>
  <c r="AF150" i="54" s="1"/>
  <c r="AF152" i="54" s="1"/>
  <c r="AF172" i="54" s="1"/>
  <c r="AF149" i="54"/>
  <c r="AF171" i="54"/>
  <c r="AF173" i="54" l="1"/>
  <c r="AF174" i="54" s="1"/>
  <c r="CH111" i="56" l="1"/>
  <c r="CH110" i="56"/>
  <c r="CH107" i="56"/>
  <c r="CH106" i="56"/>
  <c r="CH105" i="56"/>
  <c r="CH101" i="56"/>
  <c r="CH100" i="56"/>
  <c r="CH99" i="56"/>
  <c r="CH95" i="56"/>
  <c r="CH94" i="56"/>
  <c r="CH93" i="56"/>
  <c r="CH92" i="56"/>
  <c r="CH91" i="56"/>
  <c r="CH90" i="56"/>
  <c r="CH89" i="56"/>
  <c r="CH88" i="56"/>
  <c r="CH87" i="56"/>
  <c r="CH86" i="56"/>
  <c r="CH85" i="56"/>
  <c r="CH84" i="56"/>
  <c r="CH83" i="56"/>
  <c r="CH82" i="56"/>
  <c r="CH81" i="56"/>
  <c r="CH80" i="56"/>
  <c r="CH79" i="56"/>
  <c r="CH78" i="56"/>
  <c r="CH77" i="56"/>
  <c r="CH76" i="56"/>
  <c r="CH73" i="56"/>
  <c r="CH72" i="56"/>
  <c r="CH71" i="56"/>
  <c r="CH70" i="56"/>
  <c r="CH69" i="56"/>
  <c r="CH68" i="56"/>
  <c r="CH67" i="56"/>
  <c r="CH63" i="56"/>
  <c r="CH61" i="56"/>
  <c r="CH60" i="56"/>
  <c r="CH59" i="56"/>
  <c r="CH58" i="56"/>
  <c r="CH57" i="56"/>
  <c r="CH56" i="56"/>
  <c r="CH55" i="56"/>
  <c r="CH54" i="56"/>
  <c r="CH53" i="56"/>
  <c r="CH52" i="56"/>
  <c r="CH51" i="56"/>
  <c r="CH50" i="56"/>
  <c r="CH49" i="56"/>
  <c r="CH48" i="56"/>
  <c r="CH47" i="56"/>
  <c r="CH46" i="56"/>
  <c r="CH45" i="56"/>
  <c r="CH44" i="56"/>
  <c r="CH43" i="56"/>
  <c r="CH42" i="56"/>
  <c r="CH41" i="56"/>
  <c r="CH40" i="56"/>
  <c r="CH39" i="56"/>
  <c r="CH38" i="56"/>
  <c r="CH37" i="56"/>
  <c r="CH36" i="56"/>
  <c r="CH35" i="56"/>
  <c r="CH34" i="56"/>
  <c r="CH33" i="56"/>
  <c r="CH32" i="56"/>
  <c r="CH31" i="56"/>
  <c r="CH30" i="56"/>
  <c r="CH29" i="56"/>
  <c r="CH28" i="56"/>
  <c r="CH27" i="56"/>
  <c r="CH26" i="56"/>
  <c r="CH25" i="56"/>
  <c r="CH24" i="56"/>
  <c r="CH23" i="56"/>
  <c r="CH22" i="56"/>
  <c r="CH21" i="56"/>
  <c r="CF111" i="56"/>
  <c r="CF110" i="56"/>
  <c r="CF107" i="56"/>
  <c r="CF106" i="56"/>
  <c r="CF105" i="56"/>
  <c r="CF101" i="56"/>
  <c r="CF100" i="56"/>
  <c r="CF99" i="56"/>
  <c r="CF95" i="56"/>
  <c r="CF94" i="56"/>
  <c r="CF93" i="56"/>
  <c r="CF92" i="56"/>
  <c r="CF91" i="56"/>
  <c r="CF90" i="56"/>
  <c r="CF89" i="56"/>
  <c r="CF88" i="56"/>
  <c r="CF87" i="56"/>
  <c r="CF86" i="56"/>
  <c r="CF85" i="56"/>
  <c r="CF84" i="56"/>
  <c r="CF83" i="56"/>
  <c r="CF82" i="56"/>
  <c r="CF81" i="56"/>
  <c r="CF80" i="56"/>
  <c r="CF79" i="56"/>
  <c r="CF78" i="56"/>
  <c r="CF77" i="56"/>
  <c r="CF76" i="56"/>
  <c r="CF73" i="56"/>
  <c r="CF72" i="56"/>
  <c r="CF71" i="56"/>
  <c r="CF70" i="56"/>
  <c r="CF69" i="56"/>
  <c r="CF68" i="56"/>
  <c r="CF67" i="56"/>
  <c r="CF63" i="56"/>
  <c r="CF61" i="56"/>
  <c r="CF60" i="56"/>
  <c r="CF59" i="56"/>
  <c r="CF58" i="56"/>
  <c r="CF57" i="56"/>
  <c r="CF56" i="56"/>
  <c r="CF55" i="56"/>
  <c r="CF54" i="56"/>
  <c r="CF53" i="56"/>
  <c r="CF52" i="56"/>
  <c r="CF51" i="56"/>
  <c r="CF50" i="56"/>
  <c r="CF49" i="56"/>
  <c r="CF48" i="56"/>
  <c r="CF47" i="56"/>
  <c r="CF46" i="56"/>
  <c r="CF45" i="56"/>
  <c r="CF44" i="56"/>
  <c r="CF43" i="56"/>
  <c r="CF42" i="56"/>
  <c r="CF41" i="56"/>
  <c r="CF40" i="56"/>
  <c r="CF39" i="56"/>
  <c r="CF38" i="56"/>
  <c r="CF37" i="56"/>
  <c r="CF36" i="56"/>
  <c r="CF35" i="56"/>
  <c r="CF34" i="56"/>
  <c r="CF33" i="56"/>
  <c r="CF32" i="56"/>
  <c r="CF31" i="56"/>
  <c r="CF30" i="56"/>
  <c r="CF29" i="56"/>
  <c r="CF28" i="56"/>
  <c r="CF27" i="56"/>
  <c r="CF26" i="56"/>
  <c r="CF25" i="56"/>
  <c r="CF24" i="56"/>
  <c r="CF23" i="56"/>
  <c r="CF22" i="56"/>
  <c r="CF21" i="56"/>
  <c r="CF8" i="56"/>
  <c r="CY103" i="54" l="1"/>
  <c r="D9" i="53" l="1"/>
  <c r="F9" i="53"/>
  <c r="J9" i="53"/>
  <c r="L9" i="53"/>
  <c r="T9" i="53"/>
  <c r="V9" i="53"/>
  <c r="Z9" i="53"/>
  <c r="AB9" i="53"/>
  <c r="AJ9" i="53"/>
  <c r="AL9" i="53"/>
  <c r="AP9" i="53"/>
  <c r="AT9" i="53" s="1"/>
  <c r="AR9" i="53"/>
  <c r="AZ9" i="53"/>
  <c r="BB9" i="53"/>
  <c r="BF9" i="53"/>
  <c r="BH9" i="53"/>
  <c r="BP9" i="53"/>
  <c r="BR9" i="53"/>
  <c r="BV9" i="53"/>
  <c r="BX9" i="53"/>
  <c r="D12" i="53"/>
  <c r="F12" i="53"/>
  <c r="J12" i="53"/>
  <c r="L12" i="53"/>
  <c r="T12" i="53"/>
  <c r="V12" i="53"/>
  <c r="Z12" i="53"/>
  <c r="AB12" i="53"/>
  <c r="AJ12" i="53"/>
  <c r="AL12" i="53"/>
  <c r="AP12" i="53"/>
  <c r="AR12" i="53"/>
  <c r="AZ12" i="53"/>
  <c r="BB12" i="53"/>
  <c r="BF12" i="53"/>
  <c r="BH12" i="53"/>
  <c r="BP12" i="53"/>
  <c r="BR12" i="53"/>
  <c r="BV12" i="53"/>
  <c r="BX12" i="53"/>
  <c r="CT12" i="44"/>
  <c r="CN111" i="44"/>
  <c r="CN110" i="44"/>
  <c r="CN107" i="44"/>
  <c r="CN106" i="44"/>
  <c r="CN105" i="44"/>
  <c r="CN101" i="44"/>
  <c r="CN100" i="44"/>
  <c r="CN99" i="44"/>
  <c r="CN95" i="44"/>
  <c r="CN94" i="44"/>
  <c r="CN93" i="44"/>
  <c r="CN92" i="44"/>
  <c r="CN91" i="44"/>
  <c r="CN90" i="44"/>
  <c r="CN89" i="44"/>
  <c r="CN88" i="44"/>
  <c r="CN87" i="44"/>
  <c r="CN86" i="44"/>
  <c r="CN85" i="44"/>
  <c r="CN84" i="44"/>
  <c r="CN83" i="44"/>
  <c r="CN82" i="44"/>
  <c r="CN81" i="44"/>
  <c r="CN80" i="44"/>
  <c r="CN79" i="44"/>
  <c r="CN78" i="44"/>
  <c r="CN77" i="44"/>
  <c r="CN76" i="44"/>
  <c r="CN73" i="44"/>
  <c r="CN72" i="44"/>
  <c r="CN71" i="44"/>
  <c r="CN70" i="44"/>
  <c r="CN69" i="44"/>
  <c r="CN68" i="44"/>
  <c r="CN67" i="44"/>
  <c r="CN63" i="44"/>
  <c r="CN61" i="44"/>
  <c r="CN60" i="44"/>
  <c r="CN59" i="44"/>
  <c r="CN58" i="44"/>
  <c r="CN57" i="44"/>
  <c r="CN56" i="44"/>
  <c r="CN55" i="44"/>
  <c r="CN54" i="44"/>
  <c r="CN53" i="44"/>
  <c r="CN52" i="44"/>
  <c r="CN51" i="44"/>
  <c r="CN50" i="44"/>
  <c r="CN49" i="44"/>
  <c r="CN48" i="44"/>
  <c r="CN47" i="44"/>
  <c r="CN46" i="44"/>
  <c r="CN45" i="44"/>
  <c r="CN44" i="44"/>
  <c r="CN43" i="44"/>
  <c r="CN42" i="44"/>
  <c r="CN41" i="44"/>
  <c r="CN40" i="44"/>
  <c r="CN39" i="44"/>
  <c r="CN38" i="44"/>
  <c r="CN37" i="44"/>
  <c r="CN36" i="44"/>
  <c r="CN35" i="44"/>
  <c r="CN34" i="44"/>
  <c r="CN33" i="44"/>
  <c r="CN32" i="44"/>
  <c r="CN31" i="44"/>
  <c r="CN30" i="44"/>
  <c r="CN29" i="44"/>
  <c r="CN28" i="44"/>
  <c r="CN27" i="44"/>
  <c r="CN26" i="44"/>
  <c r="CN25" i="44"/>
  <c r="CN24" i="44"/>
  <c r="CN23" i="44"/>
  <c r="CN22" i="44"/>
  <c r="CN21" i="44"/>
  <c r="CN16" i="44"/>
  <c r="CN15" i="44"/>
  <c r="CN14" i="44"/>
  <c r="CN13" i="44"/>
  <c r="CN12" i="44"/>
  <c r="CN11" i="44"/>
  <c r="CN9" i="44"/>
  <c r="CN8" i="44"/>
  <c r="CN10" i="44" s="1"/>
  <c r="CL111" i="44"/>
  <c r="CL110" i="44"/>
  <c r="CL107" i="44"/>
  <c r="CL106" i="44"/>
  <c r="CL105" i="44"/>
  <c r="CL101" i="44"/>
  <c r="CL100" i="44"/>
  <c r="CL99" i="44"/>
  <c r="CL95" i="44"/>
  <c r="CL94" i="44"/>
  <c r="CL93" i="44"/>
  <c r="CL92" i="44"/>
  <c r="CL91" i="44"/>
  <c r="CL90" i="44"/>
  <c r="CL89" i="44"/>
  <c r="CL88" i="44"/>
  <c r="CL87" i="44"/>
  <c r="CL86" i="44"/>
  <c r="CL85" i="44"/>
  <c r="CL84" i="44"/>
  <c r="CL83" i="44"/>
  <c r="CL82" i="44"/>
  <c r="CL81" i="44"/>
  <c r="CL80" i="44"/>
  <c r="CL79" i="44"/>
  <c r="CL78" i="44"/>
  <c r="CL77" i="44"/>
  <c r="CL76" i="44"/>
  <c r="CL73" i="44"/>
  <c r="CL72" i="44"/>
  <c r="CL71" i="44"/>
  <c r="CL70" i="44"/>
  <c r="CL69" i="44"/>
  <c r="CL68" i="44"/>
  <c r="CL67" i="44"/>
  <c r="CL63" i="44"/>
  <c r="CL61" i="44"/>
  <c r="CL60" i="44"/>
  <c r="CL59" i="44"/>
  <c r="CL58" i="44"/>
  <c r="CL57" i="44"/>
  <c r="CL56" i="44"/>
  <c r="CL55" i="44"/>
  <c r="CL54" i="44"/>
  <c r="CL53" i="44"/>
  <c r="CL52" i="44"/>
  <c r="CL51" i="44"/>
  <c r="CL50" i="44"/>
  <c r="CL49" i="44"/>
  <c r="CL48" i="44"/>
  <c r="CL47" i="44"/>
  <c r="CL46" i="44"/>
  <c r="CL45" i="44"/>
  <c r="CL44" i="44"/>
  <c r="CL43" i="44"/>
  <c r="CL42" i="44"/>
  <c r="CL41" i="44"/>
  <c r="CL40" i="44"/>
  <c r="CL39" i="44"/>
  <c r="CL38" i="44"/>
  <c r="CL37" i="44"/>
  <c r="CL36" i="44"/>
  <c r="CL35" i="44"/>
  <c r="CL34" i="44"/>
  <c r="CL33" i="44"/>
  <c r="CL32" i="44"/>
  <c r="CL31" i="44"/>
  <c r="CL30" i="44"/>
  <c r="CL29" i="44"/>
  <c r="CL28" i="44"/>
  <c r="CL27" i="44"/>
  <c r="CL26" i="44"/>
  <c r="CL25" i="44"/>
  <c r="CL24" i="44"/>
  <c r="CL23" i="44"/>
  <c r="CL22" i="44"/>
  <c r="CL21" i="44"/>
  <c r="CL16" i="44"/>
  <c r="CL15" i="44"/>
  <c r="CL14" i="44"/>
  <c r="CP14" i="44" s="1"/>
  <c r="CL13" i="44"/>
  <c r="CP13" i="44" s="1"/>
  <c r="CL12" i="44"/>
  <c r="CP12" i="44" s="1"/>
  <c r="CU12" i="44" s="1"/>
  <c r="CV12" i="44" s="1"/>
  <c r="CL11" i="44"/>
  <c r="CL9" i="44"/>
  <c r="CL8" i="44"/>
  <c r="CL10" i="44" s="1"/>
  <c r="CH111" i="44"/>
  <c r="CH110" i="44"/>
  <c r="CH107" i="44"/>
  <c r="CH106" i="44"/>
  <c r="CH105" i="44"/>
  <c r="CH101" i="44"/>
  <c r="CH100" i="44"/>
  <c r="CH99" i="44"/>
  <c r="CH95" i="44"/>
  <c r="CH94" i="44"/>
  <c r="CH93" i="44"/>
  <c r="CH92" i="44"/>
  <c r="CH91" i="44"/>
  <c r="CH90" i="44"/>
  <c r="CH89" i="44"/>
  <c r="CH88" i="44"/>
  <c r="CH87" i="44"/>
  <c r="CH86" i="44"/>
  <c r="CH85" i="44"/>
  <c r="CH84" i="44"/>
  <c r="CH83" i="44"/>
  <c r="CH82" i="44"/>
  <c r="CH81" i="44"/>
  <c r="CH80" i="44"/>
  <c r="CH79" i="44"/>
  <c r="CH78" i="44"/>
  <c r="CH77" i="44"/>
  <c r="CH76" i="44"/>
  <c r="CH73" i="44"/>
  <c r="CH72" i="44"/>
  <c r="CH71" i="44"/>
  <c r="CH70" i="44"/>
  <c r="CH69" i="44"/>
  <c r="CH68" i="44"/>
  <c r="CH67" i="44"/>
  <c r="CH63" i="44"/>
  <c r="CH61" i="44"/>
  <c r="CH60" i="44"/>
  <c r="CH59" i="44"/>
  <c r="CH58" i="44"/>
  <c r="CH57" i="44"/>
  <c r="CH56" i="44"/>
  <c r="CH55" i="44"/>
  <c r="CH54" i="44"/>
  <c r="CH53" i="44"/>
  <c r="CH52" i="44"/>
  <c r="CH51" i="44"/>
  <c r="CH50" i="44"/>
  <c r="CH49" i="44"/>
  <c r="CH48" i="44"/>
  <c r="CH47" i="44"/>
  <c r="CH46" i="44"/>
  <c r="CH45" i="44"/>
  <c r="CH44" i="44"/>
  <c r="CH43" i="44"/>
  <c r="CH42" i="44"/>
  <c r="CH41" i="44"/>
  <c r="CH40" i="44"/>
  <c r="CH39" i="44"/>
  <c r="CH38" i="44"/>
  <c r="CH37" i="44"/>
  <c r="CH36" i="44"/>
  <c r="CH35" i="44"/>
  <c r="CH34" i="44"/>
  <c r="CH33" i="44"/>
  <c r="CH32" i="44"/>
  <c r="CH31" i="44"/>
  <c r="CH30" i="44"/>
  <c r="CH29" i="44"/>
  <c r="CH28" i="44"/>
  <c r="CH27" i="44"/>
  <c r="CH26" i="44"/>
  <c r="CH25" i="44"/>
  <c r="CH24" i="44"/>
  <c r="CH23" i="44"/>
  <c r="CH22" i="44"/>
  <c r="CH21" i="44"/>
  <c r="CF111" i="44"/>
  <c r="CF110" i="44"/>
  <c r="CF107" i="44"/>
  <c r="CF106" i="44"/>
  <c r="CF105" i="44"/>
  <c r="CF101" i="44"/>
  <c r="CF100" i="44"/>
  <c r="CF99" i="44"/>
  <c r="CF95" i="44"/>
  <c r="CF94" i="44"/>
  <c r="CF93" i="44"/>
  <c r="CF92" i="44"/>
  <c r="CF91" i="44"/>
  <c r="CF90" i="44"/>
  <c r="CF89" i="44"/>
  <c r="CF88" i="44"/>
  <c r="CF87" i="44"/>
  <c r="CF86" i="44"/>
  <c r="CF85" i="44"/>
  <c r="CF84" i="44"/>
  <c r="CF83" i="44"/>
  <c r="CF82" i="44"/>
  <c r="CF81" i="44"/>
  <c r="CF80" i="44"/>
  <c r="CF79" i="44"/>
  <c r="CF78" i="44"/>
  <c r="CF77" i="44"/>
  <c r="CF76" i="44"/>
  <c r="CF73" i="44"/>
  <c r="CF72" i="44"/>
  <c r="CF71" i="44"/>
  <c r="CF70" i="44"/>
  <c r="CF69" i="44"/>
  <c r="CF68" i="44"/>
  <c r="CF67" i="44"/>
  <c r="CF63" i="44"/>
  <c r="CF61" i="44"/>
  <c r="CF60" i="44"/>
  <c r="CF59" i="44"/>
  <c r="CF58" i="44"/>
  <c r="CF57" i="44"/>
  <c r="CF56" i="44"/>
  <c r="CF55" i="44"/>
  <c r="CF54" i="44"/>
  <c r="CF53" i="44"/>
  <c r="CF52" i="44"/>
  <c r="CF51" i="44"/>
  <c r="CF50" i="44"/>
  <c r="CF49" i="44"/>
  <c r="CF48" i="44"/>
  <c r="CF47" i="44"/>
  <c r="CF46" i="44"/>
  <c r="CF45" i="44"/>
  <c r="CF44" i="44"/>
  <c r="CF43" i="44"/>
  <c r="CF42" i="44"/>
  <c r="CF41" i="44"/>
  <c r="CF40" i="44"/>
  <c r="CF39" i="44"/>
  <c r="CF38" i="44"/>
  <c r="CF37" i="44"/>
  <c r="CF36" i="44"/>
  <c r="CF35" i="44"/>
  <c r="CF34" i="44"/>
  <c r="CF33" i="44"/>
  <c r="CF32" i="44"/>
  <c r="CF31" i="44"/>
  <c r="CF30" i="44"/>
  <c r="CF29" i="44"/>
  <c r="CF28" i="44"/>
  <c r="CF27" i="44"/>
  <c r="CF26" i="44"/>
  <c r="CF25" i="44"/>
  <c r="CF24" i="44"/>
  <c r="CF23" i="44"/>
  <c r="CF22" i="44"/>
  <c r="CF21" i="44"/>
  <c r="CH16" i="44"/>
  <c r="CH15" i="44"/>
  <c r="CH14" i="44"/>
  <c r="CH13" i="44"/>
  <c r="CH12" i="44"/>
  <c r="CH11" i="44"/>
  <c r="CF12" i="44"/>
  <c r="CF11" i="44"/>
  <c r="CF16" i="44"/>
  <c r="CF15" i="44"/>
  <c r="CF14" i="44"/>
  <c r="CF13" i="44"/>
  <c r="CF9" i="44"/>
  <c r="CH9" i="44"/>
  <c r="CH10" i="44" s="1"/>
  <c r="CH8" i="44"/>
  <c r="CF8" i="44"/>
  <c r="CB12" i="44"/>
  <c r="CC12" i="44"/>
  <c r="BL12" i="44"/>
  <c r="BM12" i="44"/>
  <c r="AV12" i="44"/>
  <c r="AW12" i="44"/>
  <c r="AF12" i="44"/>
  <c r="AG12" i="44"/>
  <c r="P12" i="44"/>
  <c r="Q12" i="44"/>
  <c r="CN111" i="52"/>
  <c r="CN110" i="52"/>
  <c r="CN107" i="52"/>
  <c r="CN106" i="52"/>
  <c r="CN105" i="52"/>
  <c r="CN101" i="52"/>
  <c r="CN100" i="52"/>
  <c r="CN99" i="52"/>
  <c r="CN95" i="52"/>
  <c r="CN94" i="52"/>
  <c r="CN93" i="52"/>
  <c r="CN92" i="52"/>
  <c r="CN91" i="52"/>
  <c r="CN90" i="52"/>
  <c r="CN89" i="52"/>
  <c r="CN88" i="52"/>
  <c r="CN87" i="52"/>
  <c r="CN86" i="52"/>
  <c r="CN85" i="52"/>
  <c r="CN84" i="52"/>
  <c r="CN83" i="52"/>
  <c r="CN82" i="52"/>
  <c r="CN81" i="52"/>
  <c r="CN80" i="52"/>
  <c r="CN79" i="52"/>
  <c r="CN78" i="52"/>
  <c r="CN77" i="52"/>
  <c r="CN76" i="52"/>
  <c r="CN73" i="52"/>
  <c r="CN72" i="52"/>
  <c r="CN71" i="52"/>
  <c r="CN70" i="52"/>
  <c r="CN69" i="52"/>
  <c r="CN68" i="52"/>
  <c r="CN67" i="52"/>
  <c r="CN63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2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16" i="52"/>
  <c r="CN15" i="52"/>
  <c r="CN14" i="52"/>
  <c r="CN13" i="52"/>
  <c r="CN12" i="52"/>
  <c r="CN11" i="52"/>
  <c r="CN9" i="52"/>
  <c r="CN8" i="52"/>
  <c r="CL111" i="52"/>
  <c r="CL110" i="52"/>
  <c r="CL107" i="52"/>
  <c r="CL106" i="52"/>
  <c r="CL105" i="52"/>
  <c r="CL101" i="52"/>
  <c r="CL100" i="52"/>
  <c r="CL99" i="52"/>
  <c r="CL95" i="52"/>
  <c r="CL94" i="52"/>
  <c r="CL93" i="52"/>
  <c r="CL92" i="52"/>
  <c r="CL91" i="52"/>
  <c r="CL90" i="52"/>
  <c r="CL89" i="52"/>
  <c r="CL88" i="52"/>
  <c r="CL87" i="52"/>
  <c r="CL86" i="52"/>
  <c r="CL85" i="52"/>
  <c r="CL84" i="52"/>
  <c r="CL83" i="52"/>
  <c r="CL82" i="52"/>
  <c r="CL81" i="52"/>
  <c r="CL80" i="52"/>
  <c r="CL79" i="52"/>
  <c r="CL78" i="52"/>
  <c r="CL77" i="52"/>
  <c r="CL76" i="52"/>
  <c r="CL73" i="52"/>
  <c r="CL72" i="52"/>
  <c r="CL71" i="52"/>
  <c r="CL70" i="52"/>
  <c r="CL69" i="52"/>
  <c r="CL68" i="52"/>
  <c r="CL67" i="52"/>
  <c r="CL63" i="52"/>
  <c r="CL61" i="52"/>
  <c r="CL60" i="52"/>
  <c r="CL59" i="52"/>
  <c r="CL58" i="52"/>
  <c r="CL57" i="52"/>
  <c r="CL56" i="52"/>
  <c r="CL55" i="52"/>
  <c r="CL54" i="52"/>
  <c r="CL53" i="52"/>
  <c r="CL52" i="52"/>
  <c r="CL51" i="52"/>
  <c r="CL50" i="52"/>
  <c r="CL49" i="52"/>
  <c r="CL48" i="52"/>
  <c r="CL47" i="52"/>
  <c r="CL46" i="52"/>
  <c r="CL45" i="52"/>
  <c r="CL44" i="52"/>
  <c r="CL43" i="52"/>
  <c r="CL42" i="52"/>
  <c r="CL41" i="52"/>
  <c r="CL40" i="52"/>
  <c r="CL39" i="52"/>
  <c r="CL38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L25" i="52"/>
  <c r="CL24" i="52"/>
  <c r="CL23" i="52"/>
  <c r="CL22" i="52"/>
  <c r="CL21" i="52"/>
  <c r="CL16" i="52"/>
  <c r="CL15" i="52"/>
  <c r="CL14" i="52"/>
  <c r="CL13" i="52"/>
  <c r="CL12" i="52"/>
  <c r="CL11" i="52"/>
  <c r="CL9" i="52"/>
  <c r="CL8" i="52"/>
  <c r="CH111" i="52"/>
  <c r="CH110" i="52"/>
  <c r="CH107" i="52"/>
  <c r="CH106" i="52"/>
  <c r="CH105" i="52"/>
  <c r="CH101" i="52"/>
  <c r="CH100" i="52"/>
  <c r="CH99" i="52"/>
  <c r="CH95" i="52"/>
  <c r="CH94" i="52"/>
  <c r="CH93" i="52"/>
  <c r="CH92" i="52"/>
  <c r="CH91" i="52"/>
  <c r="CH90" i="52"/>
  <c r="CH89" i="52"/>
  <c r="CH88" i="52"/>
  <c r="CH87" i="52"/>
  <c r="CH86" i="52"/>
  <c r="CH85" i="52"/>
  <c r="CH84" i="52"/>
  <c r="CH83" i="52"/>
  <c r="CH82" i="52"/>
  <c r="CH81" i="52"/>
  <c r="CH80" i="52"/>
  <c r="CH79" i="52"/>
  <c r="CH78" i="52"/>
  <c r="CH77" i="52"/>
  <c r="CH76" i="52"/>
  <c r="CH73" i="52"/>
  <c r="CH72" i="52"/>
  <c r="CH71" i="52"/>
  <c r="CH70" i="52"/>
  <c r="CH69" i="52"/>
  <c r="CH68" i="52"/>
  <c r="CH67" i="52"/>
  <c r="CH63" i="52"/>
  <c r="CH61" i="52"/>
  <c r="CH60" i="52"/>
  <c r="CH59" i="52"/>
  <c r="CH58" i="52"/>
  <c r="CH57" i="52"/>
  <c r="CH56" i="52"/>
  <c r="CH55" i="52"/>
  <c r="CH54" i="52"/>
  <c r="CH53" i="52"/>
  <c r="CH52" i="52"/>
  <c r="CH51" i="52"/>
  <c r="CH50" i="52"/>
  <c r="CH49" i="52"/>
  <c r="CH48" i="52"/>
  <c r="CH47" i="52"/>
  <c r="CH46" i="52"/>
  <c r="CH45" i="52"/>
  <c r="CH44" i="52"/>
  <c r="CH43" i="52"/>
  <c r="CH42" i="52"/>
  <c r="CH41" i="52"/>
  <c r="CH40" i="52"/>
  <c r="CH39" i="52"/>
  <c r="CH38" i="52"/>
  <c r="CH37" i="52"/>
  <c r="CH36" i="52"/>
  <c r="CH35" i="52"/>
  <c r="CH34" i="52"/>
  <c r="CH33" i="52"/>
  <c r="CH32" i="52"/>
  <c r="CH31" i="52"/>
  <c r="CH30" i="52"/>
  <c r="CH29" i="52"/>
  <c r="CH28" i="52"/>
  <c r="CH27" i="52"/>
  <c r="CH26" i="52"/>
  <c r="CH25" i="52"/>
  <c r="CH24" i="52"/>
  <c r="CH23" i="52"/>
  <c r="CH22" i="52"/>
  <c r="CH21" i="52"/>
  <c r="CF111" i="52"/>
  <c r="CF110" i="52"/>
  <c r="CF107" i="52"/>
  <c r="CF106" i="52"/>
  <c r="CF105" i="52"/>
  <c r="CF101" i="52"/>
  <c r="CF100" i="52"/>
  <c r="CF99" i="52"/>
  <c r="CF95" i="52"/>
  <c r="CF94" i="52"/>
  <c r="CF93" i="52"/>
  <c r="CF92" i="52"/>
  <c r="CF91" i="52"/>
  <c r="CF90" i="52"/>
  <c r="CF89" i="52"/>
  <c r="CF88" i="52"/>
  <c r="CF87" i="52"/>
  <c r="CF86" i="52"/>
  <c r="CF85" i="52"/>
  <c r="CF84" i="52"/>
  <c r="CF83" i="52"/>
  <c r="CF82" i="52"/>
  <c r="CF81" i="52"/>
  <c r="CF80" i="52"/>
  <c r="CF79" i="52"/>
  <c r="CF78" i="52"/>
  <c r="CF77" i="52"/>
  <c r="CF76" i="52"/>
  <c r="CF73" i="52"/>
  <c r="CF72" i="52"/>
  <c r="CF71" i="52"/>
  <c r="CF70" i="52"/>
  <c r="CF69" i="52"/>
  <c r="CF68" i="52"/>
  <c r="CF67" i="52"/>
  <c r="CF63" i="52"/>
  <c r="CF61" i="52"/>
  <c r="CF60" i="52"/>
  <c r="CF59" i="52"/>
  <c r="CF58" i="52"/>
  <c r="CF57" i="52"/>
  <c r="CF56" i="52"/>
  <c r="CF55" i="52"/>
  <c r="CF54" i="52"/>
  <c r="CF53" i="52"/>
  <c r="CF52" i="52"/>
  <c r="CF51" i="52"/>
  <c r="CF50" i="52"/>
  <c r="CF49" i="52"/>
  <c r="CF48" i="52"/>
  <c r="CF47" i="52"/>
  <c r="CF46" i="52"/>
  <c r="CF45" i="52"/>
  <c r="CF44" i="52"/>
  <c r="CF43" i="52"/>
  <c r="CF42" i="52"/>
  <c r="CF41" i="52"/>
  <c r="CF40" i="52"/>
  <c r="CF39" i="52"/>
  <c r="CF38" i="52"/>
  <c r="CF37" i="52"/>
  <c r="CF36" i="52"/>
  <c r="CF35" i="52"/>
  <c r="CF34" i="52"/>
  <c r="CF33" i="52"/>
  <c r="CF32" i="52"/>
  <c r="CF31" i="52"/>
  <c r="CF30" i="52"/>
  <c r="CF29" i="52"/>
  <c r="CF28" i="52"/>
  <c r="CF27" i="52"/>
  <c r="CF26" i="52"/>
  <c r="CF25" i="52"/>
  <c r="CF24" i="52"/>
  <c r="CF23" i="52"/>
  <c r="CF22" i="52"/>
  <c r="CF21" i="52"/>
  <c r="CH9" i="52"/>
  <c r="CH10" i="52"/>
  <c r="CH11" i="52"/>
  <c r="CH12" i="52"/>
  <c r="CH13" i="52"/>
  <c r="CH14" i="52"/>
  <c r="CH15" i="52"/>
  <c r="CH16" i="52"/>
  <c r="CH8" i="52"/>
  <c r="CF9" i="52"/>
  <c r="CF10" i="52"/>
  <c r="CF11" i="52"/>
  <c r="CF12" i="52"/>
  <c r="CF13" i="52"/>
  <c r="CF14" i="52"/>
  <c r="CF15" i="52"/>
  <c r="CF16" i="52"/>
  <c r="CF8" i="52"/>
  <c r="CB12" i="52"/>
  <c r="CD12" i="52" s="1"/>
  <c r="CC12" i="52"/>
  <c r="BL12" i="52"/>
  <c r="BN12" i="52" s="1"/>
  <c r="BM12" i="52"/>
  <c r="AV12" i="52"/>
  <c r="AX12" i="52" s="1"/>
  <c r="AW12" i="52"/>
  <c r="AF12" i="52"/>
  <c r="AG12" i="52"/>
  <c r="P12" i="52"/>
  <c r="R12" i="52" s="1"/>
  <c r="Q12" i="52"/>
  <c r="CU12" i="56"/>
  <c r="CN111" i="56"/>
  <c r="CN110" i="56"/>
  <c r="CN107" i="56"/>
  <c r="CN106" i="56"/>
  <c r="CN105" i="56"/>
  <c r="CN101" i="56"/>
  <c r="CN100" i="56"/>
  <c r="CN99" i="56"/>
  <c r="CN95" i="56"/>
  <c r="CN94" i="56"/>
  <c r="CN93" i="56"/>
  <c r="CN92" i="56"/>
  <c r="CN91" i="56"/>
  <c r="CN90" i="56"/>
  <c r="CN89" i="56"/>
  <c r="CN88" i="56"/>
  <c r="CN87" i="56"/>
  <c r="CN86" i="56"/>
  <c r="CN85" i="56"/>
  <c r="CN84" i="56"/>
  <c r="CN83" i="56"/>
  <c r="CN82" i="56"/>
  <c r="CN81" i="56"/>
  <c r="CN80" i="56"/>
  <c r="CN79" i="56"/>
  <c r="CN78" i="56"/>
  <c r="CN77" i="56"/>
  <c r="CN76" i="56"/>
  <c r="CN73" i="56"/>
  <c r="CN72" i="56"/>
  <c r="CN71" i="56"/>
  <c r="CN70" i="56"/>
  <c r="CN69" i="56"/>
  <c r="CN68" i="56"/>
  <c r="CN67" i="56"/>
  <c r="CN63" i="56"/>
  <c r="CN61" i="56"/>
  <c r="CN60" i="56"/>
  <c r="CN59" i="56"/>
  <c r="CN58" i="56"/>
  <c r="CN57" i="56"/>
  <c r="CN56" i="56"/>
  <c r="CN55" i="56"/>
  <c r="CN54" i="56"/>
  <c r="CN53" i="56"/>
  <c r="CN52" i="56"/>
  <c r="CN51" i="56"/>
  <c r="CN50" i="56"/>
  <c r="CN49" i="56"/>
  <c r="CN48" i="56"/>
  <c r="CN47" i="56"/>
  <c r="CN46" i="56"/>
  <c r="CN45" i="56"/>
  <c r="CN44" i="56"/>
  <c r="CN43" i="56"/>
  <c r="CN42" i="56"/>
  <c r="CN41" i="56"/>
  <c r="CN40" i="56"/>
  <c r="CN39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L111" i="56"/>
  <c r="CL110" i="56"/>
  <c r="CL107" i="56"/>
  <c r="CL106" i="56"/>
  <c r="CL105" i="56"/>
  <c r="CL101" i="56"/>
  <c r="CL100" i="56"/>
  <c r="CL99" i="56"/>
  <c r="CL95" i="56"/>
  <c r="CL94" i="56"/>
  <c r="CL93" i="56"/>
  <c r="CL92" i="56"/>
  <c r="CL91" i="56"/>
  <c r="CL90" i="56"/>
  <c r="CL89" i="56"/>
  <c r="CL88" i="56"/>
  <c r="CL87" i="56"/>
  <c r="CL86" i="56"/>
  <c r="CL85" i="56"/>
  <c r="CL84" i="56"/>
  <c r="CL83" i="56"/>
  <c r="CL82" i="56"/>
  <c r="CL81" i="56"/>
  <c r="CL80" i="56"/>
  <c r="CL79" i="56"/>
  <c r="CL78" i="56"/>
  <c r="CL77" i="56"/>
  <c r="CL76" i="56"/>
  <c r="CL73" i="56"/>
  <c r="CL72" i="56"/>
  <c r="CL71" i="56"/>
  <c r="CL70" i="56"/>
  <c r="CL69" i="56"/>
  <c r="CL68" i="56"/>
  <c r="CL67" i="56"/>
  <c r="CL63" i="56"/>
  <c r="CL61" i="56"/>
  <c r="CL60" i="56"/>
  <c r="CL59" i="56"/>
  <c r="CL58" i="56"/>
  <c r="CL57" i="56"/>
  <c r="CL56" i="56"/>
  <c r="CL55" i="56"/>
  <c r="CL54" i="56"/>
  <c r="CL53" i="56"/>
  <c r="CL52" i="56"/>
  <c r="CL51" i="56"/>
  <c r="CL50" i="56"/>
  <c r="CL49" i="56"/>
  <c r="CL48" i="56"/>
  <c r="CL47" i="56"/>
  <c r="CL46" i="56"/>
  <c r="CL45" i="56"/>
  <c r="CL44" i="56"/>
  <c r="CL43" i="56"/>
  <c r="CL42" i="56"/>
  <c r="CL41" i="56"/>
  <c r="CL40" i="56"/>
  <c r="CL39" i="56"/>
  <c r="CL38" i="56"/>
  <c r="CL37" i="56"/>
  <c r="CL36" i="56"/>
  <c r="CL35" i="56"/>
  <c r="CL34" i="56"/>
  <c r="CL33" i="56"/>
  <c r="CL32" i="56"/>
  <c r="CL31" i="56"/>
  <c r="CL30" i="56"/>
  <c r="CL29" i="56"/>
  <c r="CL28" i="56"/>
  <c r="CL27" i="56"/>
  <c r="CL26" i="56"/>
  <c r="CL25" i="56"/>
  <c r="CL24" i="56"/>
  <c r="CL23" i="56"/>
  <c r="CL22" i="56"/>
  <c r="CL21" i="56"/>
  <c r="CN16" i="56"/>
  <c r="CN15" i="56"/>
  <c r="CN14" i="56"/>
  <c r="CN13" i="56"/>
  <c r="CN12" i="56"/>
  <c r="CN11" i="56"/>
  <c r="CL13" i="56"/>
  <c r="CL14" i="56"/>
  <c r="CL15" i="56"/>
  <c r="CL16" i="56"/>
  <c r="CL12" i="56"/>
  <c r="CP12" i="56" s="1"/>
  <c r="CL11" i="56"/>
  <c r="CN8" i="56"/>
  <c r="CL9" i="56"/>
  <c r="CL8" i="56"/>
  <c r="CH13" i="56"/>
  <c r="CH14" i="56"/>
  <c r="CH15" i="56"/>
  <c r="CH16" i="56"/>
  <c r="CF13" i="56"/>
  <c r="CF14" i="56"/>
  <c r="CF15" i="56"/>
  <c r="CF16" i="56"/>
  <c r="CH11" i="56"/>
  <c r="CH12" i="56"/>
  <c r="CF11" i="56"/>
  <c r="CF12" i="56"/>
  <c r="CH9" i="56"/>
  <c r="CH10" i="56"/>
  <c r="CF9" i="56"/>
  <c r="CF10" i="56"/>
  <c r="CB12" i="56"/>
  <c r="CC12" i="56"/>
  <c r="BL12" i="56"/>
  <c r="BM12" i="56"/>
  <c r="AV12" i="56"/>
  <c r="AW12" i="56"/>
  <c r="AF12" i="56"/>
  <c r="AH12" i="56" s="1"/>
  <c r="AG12" i="56"/>
  <c r="P12" i="56"/>
  <c r="Q12" i="56"/>
  <c r="CM12" i="54"/>
  <c r="CO12" i="54"/>
  <c r="CG12" i="54"/>
  <c r="CI12" i="54"/>
  <c r="CB12" i="54"/>
  <c r="CC12" i="54"/>
  <c r="BL12" i="54"/>
  <c r="BM12" i="54"/>
  <c r="AV12" i="54"/>
  <c r="AX12" i="54" s="1"/>
  <c r="AW12" i="54"/>
  <c r="AF12" i="54"/>
  <c r="AH12" i="54" s="1"/>
  <c r="AG12" i="54"/>
  <c r="P12" i="54"/>
  <c r="Q12" i="54"/>
  <c r="P17" i="54"/>
  <c r="CH8" i="56"/>
  <c r="CU162" i="54"/>
  <c r="CU161" i="54"/>
  <c r="CO111" i="54"/>
  <c r="CO110" i="54"/>
  <c r="CO107" i="54"/>
  <c r="CO106" i="54"/>
  <c r="CO105" i="54"/>
  <c r="CO101" i="54"/>
  <c r="CO100" i="54"/>
  <c r="CO99" i="54"/>
  <c r="CO95" i="54"/>
  <c r="CO94" i="54"/>
  <c r="CO93" i="54"/>
  <c r="CO92" i="54"/>
  <c r="CO91" i="54"/>
  <c r="CO90" i="54"/>
  <c r="CO89" i="54"/>
  <c r="CO88" i="54"/>
  <c r="CO87" i="54"/>
  <c r="CO86" i="54"/>
  <c r="CO85" i="54"/>
  <c r="CO84" i="54"/>
  <c r="CO83" i="54"/>
  <c r="CO82" i="54"/>
  <c r="CO81" i="54"/>
  <c r="CO80" i="54"/>
  <c r="CO79" i="54"/>
  <c r="CO78" i="54"/>
  <c r="CO77" i="54"/>
  <c r="CO76" i="54"/>
  <c r="CO73" i="54"/>
  <c r="CO72" i="54"/>
  <c r="CO71" i="54"/>
  <c r="CO70" i="54"/>
  <c r="CO69" i="54"/>
  <c r="CO68" i="54"/>
  <c r="CO67" i="54"/>
  <c r="CO63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32" i="54"/>
  <c r="CO31" i="54"/>
  <c r="CO30" i="54"/>
  <c r="CO29" i="54"/>
  <c r="CO28" i="54"/>
  <c r="CO27" i="54"/>
  <c r="CO26" i="54"/>
  <c r="CO25" i="54"/>
  <c r="CO24" i="54"/>
  <c r="CO23" i="54"/>
  <c r="CO22" i="54"/>
  <c r="CO21" i="54"/>
  <c r="CO16" i="54"/>
  <c r="CO15" i="54"/>
  <c r="CO14" i="54"/>
  <c r="CO13" i="54"/>
  <c r="CO11" i="54"/>
  <c r="CM9" i="54"/>
  <c r="CO8" i="54"/>
  <c r="CM111" i="54"/>
  <c r="CM110" i="54"/>
  <c r="CM107" i="54"/>
  <c r="CM106" i="54"/>
  <c r="CM105" i="54"/>
  <c r="CM101" i="54"/>
  <c r="CM100" i="54"/>
  <c r="CM99" i="54"/>
  <c r="CM95" i="54"/>
  <c r="CM94" i="54"/>
  <c r="CM93" i="54"/>
  <c r="CM92" i="54"/>
  <c r="CM91" i="54"/>
  <c r="CM90" i="54"/>
  <c r="CM89" i="54"/>
  <c r="CM88" i="54"/>
  <c r="CM87" i="54"/>
  <c r="CM86" i="54"/>
  <c r="CM85" i="54"/>
  <c r="CM84" i="54"/>
  <c r="CM83" i="54"/>
  <c r="CM82" i="54"/>
  <c r="CM81" i="54"/>
  <c r="CM80" i="54"/>
  <c r="CM79" i="54"/>
  <c r="CM78" i="54"/>
  <c r="CM77" i="54"/>
  <c r="CM76" i="54"/>
  <c r="CM73" i="54"/>
  <c r="CM72" i="54"/>
  <c r="CM71" i="54"/>
  <c r="CM70" i="54"/>
  <c r="CM69" i="54"/>
  <c r="CM68" i="54"/>
  <c r="CM67" i="54"/>
  <c r="CM63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16" i="54"/>
  <c r="CM15" i="54"/>
  <c r="CM14" i="54"/>
  <c r="CM13" i="54"/>
  <c r="CM11" i="54"/>
  <c r="CM8" i="54"/>
  <c r="CI111" i="54"/>
  <c r="CI110" i="54"/>
  <c r="CI107" i="54"/>
  <c r="CI106" i="54"/>
  <c r="CI105" i="54"/>
  <c r="CI101" i="54"/>
  <c r="CI100" i="54"/>
  <c r="CI99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3" i="54"/>
  <c r="CI72" i="54"/>
  <c r="CI71" i="54"/>
  <c r="CI70" i="54"/>
  <c r="CI69" i="54"/>
  <c r="CI68" i="54"/>
  <c r="CI67" i="54"/>
  <c r="CI63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G111" i="54"/>
  <c r="CG110" i="54"/>
  <c r="CG107" i="54"/>
  <c r="CG106" i="54"/>
  <c r="CG105" i="54"/>
  <c r="CG101" i="54"/>
  <c r="CG100" i="54"/>
  <c r="CG99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3" i="54"/>
  <c r="CG72" i="54"/>
  <c r="CG71" i="54"/>
  <c r="CG70" i="54"/>
  <c r="CG69" i="54"/>
  <c r="CG68" i="54"/>
  <c r="CG67" i="54"/>
  <c r="CG63" i="54"/>
  <c r="CG22" i="54"/>
  <c r="CG23" i="54"/>
  <c r="CG24" i="54"/>
  <c r="CG25" i="54"/>
  <c r="CG26" i="54"/>
  <c r="CG27" i="54"/>
  <c r="CG28" i="54"/>
  <c r="CG29" i="54"/>
  <c r="CG30" i="54"/>
  <c r="CG31" i="54"/>
  <c r="CG32" i="54"/>
  <c r="CG33" i="54"/>
  <c r="CG34" i="54"/>
  <c r="CG35" i="54"/>
  <c r="CG36" i="54"/>
  <c r="CG37" i="54"/>
  <c r="CG38" i="54"/>
  <c r="CG39" i="54"/>
  <c r="CG40" i="54"/>
  <c r="CG41" i="54"/>
  <c r="CG42" i="54"/>
  <c r="CG43" i="54"/>
  <c r="CG44" i="54"/>
  <c r="CG45" i="54"/>
  <c r="CG46" i="54"/>
  <c r="CG47" i="54"/>
  <c r="CG48" i="54"/>
  <c r="CG49" i="54"/>
  <c r="CG50" i="54"/>
  <c r="CG51" i="54"/>
  <c r="CG52" i="54"/>
  <c r="CG53" i="54"/>
  <c r="CG54" i="54"/>
  <c r="CG55" i="54"/>
  <c r="CG56" i="54"/>
  <c r="CG57" i="54"/>
  <c r="CG58" i="54"/>
  <c r="CG59" i="54"/>
  <c r="CG60" i="54"/>
  <c r="CG61" i="54"/>
  <c r="CG21" i="54"/>
  <c r="CI9" i="54"/>
  <c r="CI10" i="54"/>
  <c r="CI11" i="54"/>
  <c r="CI13" i="54"/>
  <c r="CI14" i="54"/>
  <c r="CI15" i="54"/>
  <c r="CI16" i="54"/>
  <c r="CI8" i="54"/>
  <c r="CG9" i="54"/>
  <c r="CG10" i="54"/>
  <c r="CG11" i="54"/>
  <c r="CG13" i="54"/>
  <c r="CG14" i="54"/>
  <c r="CG15" i="54"/>
  <c r="CG16" i="54"/>
  <c r="CG8" i="54"/>
  <c r="M90" i="57"/>
  <c r="BN12" i="56" l="1"/>
  <c r="CQ12" i="54"/>
  <c r="CV12" i="54" s="1"/>
  <c r="CD12" i="56"/>
  <c r="AX12" i="56"/>
  <c r="CJ12" i="56"/>
  <c r="CT12" i="56" s="1"/>
  <c r="CV12" i="56" s="1"/>
  <c r="CH17" i="56"/>
  <c r="R12" i="56"/>
  <c r="CF17" i="56"/>
  <c r="CK12" i="54"/>
  <c r="CU12" i="54" s="1"/>
  <c r="CW12" i="54" s="1"/>
  <c r="CD12" i="54"/>
  <c r="BN12" i="54"/>
  <c r="R12" i="54"/>
  <c r="CC9" i="53"/>
  <c r="AG12" i="53"/>
  <c r="AG9" i="53"/>
  <c r="X12" i="53"/>
  <c r="AV12" i="53"/>
  <c r="X9" i="53"/>
  <c r="CH9" i="53"/>
  <c r="AW12" i="53"/>
  <c r="CH12" i="53"/>
  <c r="AD9" i="53"/>
  <c r="H12" i="53"/>
  <c r="BL9" i="53"/>
  <c r="CL9" i="53"/>
  <c r="CL12" i="53"/>
  <c r="Q9" i="53"/>
  <c r="CN12" i="53"/>
  <c r="BJ9" i="53"/>
  <c r="CF9" i="53"/>
  <c r="CN9" i="53"/>
  <c r="BJ12" i="53"/>
  <c r="AD12" i="53"/>
  <c r="AT12" i="53"/>
  <c r="BZ12" i="53"/>
  <c r="Q12" i="53"/>
  <c r="AW9" i="53"/>
  <c r="CF12" i="53"/>
  <c r="CB9" i="53"/>
  <c r="CD9" i="53" s="1"/>
  <c r="CC12" i="53"/>
  <c r="CB12" i="53"/>
  <c r="AF9" i="53"/>
  <c r="N9" i="53"/>
  <c r="AV9" i="53"/>
  <c r="BM9" i="53"/>
  <c r="BM12" i="53"/>
  <c r="N12" i="53"/>
  <c r="BZ9" i="53"/>
  <c r="H9" i="53"/>
  <c r="BL12" i="53"/>
  <c r="AF12" i="53"/>
  <c r="BT9" i="53"/>
  <c r="P9" i="53"/>
  <c r="BD9" i="53"/>
  <c r="AN9" i="53"/>
  <c r="BT12" i="53"/>
  <c r="P12" i="53"/>
  <c r="BD12" i="53"/>
  <c r="AN12" i="53"/>
  <c r="CP15" i="44"/>
  <c r="CP16" i="44"/>
  <c r="CF10" i="44"/>
  <c r="AX12" i="44"/>
  <c r="CD12" i="44"/>
  <c r="AH12" i="44"/>
  <c r="R12" i="44"/>
  <c r="BN12" i="44"/>
  <c r="AH12" i="52"/>
  <c r="AH12" i="53" l="1"/>
  <c r="CJ17" i="56"/>
  <c r="AX12" i="53"/>
  <c r="AX9" i="53"/>
  <c r="CP9" i="53"/>
  <c r="AH9" i="53"/>
  <c r="R12" i="53"/>
  <c r="BN9" i="53"/>
  <c r="R9" i="53"/>
  <c r="CD12" i="53"/>
  <c r="CJ12" i="53"/>
  <c r="CT12" i="53" s="1"/>
  <c r="BN12" i="53"/>
  <c r="CP12" i="53"/>
  <c r="CU12" i="53" s="1"/>
  <c r="CU157" i="54"/>
  <c r="CU150" i="54"/>
  <c r="CU143" i="54"/>
  <c r="CU136" i="54"/>
  <c r="CU129" i="54"/>
  <c r="CV12" i="53" l="1"/>
  <c r="CU163" i="54"/>
  <c r="BX110" i="53" l="1"/>
  <c r="BX111" i="53"/>
  <c r="BX107" i="53"/>
  <c r="BX106" i="53"/>
  <c r="BX105" i="53"/>
  <c r="BX101" i="53"/>
  <c r="BX100" i="53"/>
  <c r="BX99" i="53"/>
  <c r="BX95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3" i="53"/>
  <c r="BX72" i="53"/>
  <c r="BX71" i="53"/>
  <c r="BX70" i="53"/>
  <c r="BX69" i="53"/>
  <c r="BX68" i="53"/>
  <c r="BX67" i="53"/>
  <c r="BX63" i="53"/>
  <c r="BX61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V110" i="53"/>
  <c r="BV111" i="53"/>
  <c r="BV107" i="53"/>
  <c r="BV106" i="53"/>
  <c r="BV105" i="53"/>
  <c r="BV101" i="53"/>
  <c r="BV100" i="53"/>
  <c r="BV99" i="53"/>
  <c r="BV95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3" i="53"/>
  <c r="BV72" i="53"/>
  <c r="BV71" i="53"/>
  <c r="BV70" i="53"/>
  <c r="BV69" i="53"/>
  <c r="BV68" i="53"/>
  <c r="BV67" i="53"/>
  <c r="BV63" i="53"/>
  <c r="BV61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X16" i="53"/>
  <c r="BV16" i="53"/>
  <c r="BX15" i="53"/>
  <c r="BV15" i="53"/>
  <c r="BX14" i="53"/>
  <c r="BV14" i="53"/>
  <c r="BX13" i="53"/>
  <c r="BV13" i="53"/>
  <c r="BX11" i="53"/>
  <c r="BV11" i="53"/>
  <c r="BX8" i="53"/>
  <c r="BV8" i="53"/>
  <c r="BR110" i="53"/>
  <c r="BR111" i="53"/>
  <c r="BR107" i="53"/>
  <c r="BR106" i="53"/>
  <c r="BR105" i="53"/>
  <c r="BR101" i="53"/>
  <c r="BR100" i="53"/>
  <c r="BR99" i="53"/>
  <c r="BR95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3" i="53"/>
  <c r="BR72" i="53"/>
  <c r="BR71" i="53"/>
  <c r="BR70" i="53"/>
  <c r="BR69" i="53"/>
  <c r="BR68" i="53"/>
  <c r="BR67" i="53"/>
  <c r="BR63" i="53"/>
  <c r="BR61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P110" i="53"/>
  <c r="BP111" i="53"/>
  <c r="BP107" i="53"/>
  <c r="BP106" i="53"/>
  <c r="BP105" i="53"/>
  <c r="BP101" i="53"/>
  <c r="BP100" i="53"/>
  <c r="BP99" i="53"/>
  <c r="BP95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3" i="53"/>
  <c r="BP72" i="53"/>
  <c r="BP71" i="53"/>
  <c r="BP70" i="53"/>
  <c r="BP69" i="53"/>
  <c r="BP68" i="53"/>
  <c r="BP67" i="53"/>
  <c r="BP63" i="53"/>
  <c r="BP61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R16" i="53"/>
  <c r="BP16" i="53"/>
  <c r="BR15" i="53"/>
  <c r="BP15" i="53"/>
  <c r="BR14" i="53"/>
  <c r="BP14" i="53"/>
  <c r="BR13" i="53"/>
  <c r="BP13" i="53"/>
  <c r="BR11" i="53"/>
  <c r="BP11" i="53"/>
  <c r="BR8" i="53"/>
  <c r="BP8" i="53"/>
  <c r="BH110" i="53"/>
  <c r="BH111" i="53"/>
  <c r="BH107" i="53"/>
  <c r="BH106" i="53"/>
  <c r="BH105" i="53"/>
  <c r="BH101" i="53"/>
  <c r="BH100" i="53"/>
  <c r="BH99" i="53"/>
  <c r="BH95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3" i="53"/>
  <c r="BH72" i="53"/>
  <c r="BH71" i="53"/>
  <c r="BH70" i="53"/>
  <c r="BH69" i="53"/>
  <c r="BH68" i="53"/>
  <c r="BH67" i="53"/>
  <c r="BH63" i="53"/>
  <c r="BH61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F110" i="53"/>
  <c r="BF111" i="53"/>
  <c r="BF107" i="53"/>
  <c r="BF106" i="53"/>
  <c r="BF105" i="53"/>
  <c r="BF101" i="53"/>
  <c r="BF100" i="53"/>
  <c r="BF99" i="53"/>
  <c r="BF95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3" i="53"/>
  <c r="BF72" i="53"/>
  <c r="BF71" i="53"/>
  <c r="BF70" i="53"/>
  <c r="BF69" i="53"/>
  <c r="BF68" i="53"/>
  <c r="BF67" i="53"/>
  <c r="BF63" i="53"/>
  <c r="BF61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H16" i="53"/>
  <c r="BF16" i="53"/>
  <c r="BH15" i="53"/>
  <c r="BF15" i="53"/>
  <c r="BH14" i="53"/>
  <c r="BF14" i="53"/>
  <c r="BH13" i="53"/>
  <c r="BF13" i="53"/>
  <c r="BH11" i="53"/>
  <c r="BF11" i="53"/>
  <c r="BH8" i="53"/>
  <c r="BF8" i="53"/>
  <c r="BB110" i="53"/>
  <c r="BB111" i="53"/>
  <c r="BB107" i="53"/>
  <c r="BB106" i="53"/>
  <c r="BB105" i="53"/>
  <c r="BB101" i="53"/>
  <c r="BB100" i="53"/>
  <c r="BB99" i="53"/>
  <c r="BB95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3" i="53"/>
  <c r="BB72" i="53"/>
  <c r="BB71" i="53"/>
  <c r="BB70" i="53"/>
  <c r="BB69" i="53"/>
  <c r="BB68" i="53"/>
  <c r="BB67" i="53"/>
  <c r="BB63" i="53"/>
  <c r="BB61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AZ110" i="53"/>
  <c r="AZ111" i="53"/>
  <c r="AZ107" i="53"/>
  <c r="AZ106" i="53"/>
  <c r="AZ105" i="53"/>
  <c r="AZ101" i="53"/>
  <c r="AZ100" i="53"/>
  <c r="AZ99" i="53"/>
  <c r="AZ95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3" i="53"/>
  <c r="AZ72" i="53"/>
  <c r="AZ71" i="53"/>
  <c r="AZ70" i="53"/>
  <c r="AZ69" i="53"/>
  <c r="AZ68" i="53"/>
  <c r="AZ67" i="53"/>
  <c r="AZ63" i="53"/>
  <c r="AZ61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BB16" i="53"/>
  <c r="AZ16" i="53"/>
  <c r="BB15" i="53"/>
  <c r="AZ15" i="53"/>
  <c r="BB14" i="53"/>
  <c r="AZ14" i="53"/>
  <c r="BB13" i="53"/>
  <c r="AZ13" i="53"/>
  <c r="BB11" i="53"/>
  <c r="AZ11" i="53"/>
  <c r="BB8" i="53"/>
  <c r="AZ8" i="53"/>
  <c r="AR110" i="53"/>
  <c r="AR111" i="53"/>
  <c r="AR107" i="53"/>
  <c r="AR106" i="53"/>
  <c r="AR105" i="53"/>
  <c r="AR101" i="53"/>
  <c r="AR100" i="53"/>
  <c r="AR99" i="53"/>
  <c r="AR95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3" i="53"/>
  <c r="AR72" i="53"/>
  <c r="AR71" i="53"/>
  <c r="AR70" i="53"/>
  <c r="AR69" i="53"/>
  <c r="AR68" i="53"/>
  <c r="AR67" i="53"/>
  <c r="AR63" i="53"/>
  <c r="AR61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P110" i="53"/>
  <c r="AP111" i="53"/>
  <c r="AP107" i="53"/>
  <c r="AP106" i="53"/>
  <c r="AP105" i="53"/>
  <c r="AP101" i="53"/>
  <c r="AP100" i="53"/>
  <c r="AP99" i="53"/>
  <c r="AP95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3" i="53"/>
  <c r="AP72" i="53"/>
  <c r="AP71" i="53"/>
  <c r="AP70" i="53"/>
  <c r="AP69" i="53"/>
  <c r="AP68" i="53"/>
  <c r="AP67" i="53"/>
  <c r="AP63" i="53"/>
  <c r="AP61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R16" i="53"/>
  <c r="AP16" i="53"/>
  <c r="AR15" i="53"/>
  <c r="AP15" i="53"/>
  <c r="AR14" i="53"/>
  <c r="AP14" i="53"/>
  <c r="AR13" i="53"/>
  <c r="AP13" i="53"/>
  <c r="AR11" i="53"/>
  <c r="AP11" i="53"/>
  <c r="AR8" i="53"/>
  <c r="AP8" i="53"/>
  <c r="AL110" i="53"/>
  <c r="AL111" i="53"/>
  <c r="AL107" i="53"/>
  <c r="AL106" i="53"/>
  <c r="AL105" i="53"/>
  <c r="AL101" i="53"/>
  <c r="AL100" i="53"/>
  <c r="AL99" i="53"/>
  <c r="AL95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3" i="53"/>
  <c r="AL72" i="53"/>
  <c r="AL71" i="53"/>
  <c r="AL70" i="53"/>
  <c r="AL69" i="53"/>
  <c r="AL68" i="53"/>
  <c r="AL67" i="53"/>
  <c r="AL63" i="53"/>
  <c r="AL6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J110" i="53"/>
  <c r="AJ111" i="53"/>
  <c r="AJ107" i="53"/>
  <c r="AJ106" i="53"/>
  <c r="AJ105" i="53"/>
  <c r="AJ101" i="53"/>
  <c r="AJ100" i="53"/>
  <c r="AJ99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3" i="53"/>
  <c r="AJ72" i="53"/>
  <c r="AJ71" i="53"/>
  <c r="AJ70" i="53"/>
  <c r="AJ69" i="53"/>
  <c r="AJ68" i="53"/>
  <c r="AJ67" i="53"/>
  <c r="AJ63" i="53"/>
  <c r="AJ61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L16" i="53"/>
  <c r="AJ16" i="53"/>
  <c r="AL15" i="53"/>
  <c r="AJ15" i="53"/>
  <c r="AL14" i="53"/>
  <c r="AJ14" i="53"/>
  <c r="AL13" i="53"/>
  <c r="AJ13" i="53"/>
  <c r="AL11" i="53"/>
  <c r="AJ11" i="53"/>
  <c r="AL8" i="53"/>
  <c r="AJ8" i="53"/>
  <c r="AB110" i="53"/>
  <c r="AB111" i="53"/>
  <c r="AB107" i="53"/>
  <c r="AB106" i="53"/>
  <c r="AB105" i="53"/>
  <c r="AB101" i="53"/>
  <c r="AB100" i="53"/>
  <c r="AB99" i="53"/>
  <c r="AB95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3" i="53"/>
  <c r="AB72" i="53"/>
  <c r="AB71" i="53"/>
  <c r="AB70" i="53"/>
  <c r="AB69" i="53"/>
  <c r="AB68" i="53"/>
  <c r="AB67" i="53"/>
  <c r="AB63" i="53"/>
  <c r="AB61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Z110" i="53"/>
  <c r="Z111" i="53"/>
  <c r="Z107" i="53"/>
  <c r="Z106" i="53"/>
  <c r="Z105" i="53"/>
  <c r="Z101" i="53"/>
  <c r="Z100" i="53"/>
  <c r="Z99" i="53"/>
  <c r="Z95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3" i="53"/>
  <c r="Z72" i="53"/>
  <c r="Z71" i="53"/>
  <c r="Z70" i="53"/>
  <c r="Z69" i="53"/>
  <c r="Z68" i="53"/>
  <c r="Z67" i="53"/>
  <c r="Z63" i="53"/>
  <c r="Z61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AB16" i="53"/>
  <c r="Z16" i="53"/>
  <c r="AB15" i="53"/>
  <c r="Z15" i="53"/>
  <c r="AB14" i="53"/>
  <c r="Z14" i="53"/>
  <c r="AB13" i="53"/>
  <c r="Z13" i="53"/>
  <c r="AB11" i="53"/>
  <c r="Z11" i="53"/>
  <c r="AB8" i="53"/>
  <c r="Z8" i="53"/>
  <c r="V110" i="53"/>
  <c r="V111" i="53"/>
  <c r="V107" i="53"/>
  <c r="V106" i="53"/>
  <c r="V105" i="53"/>
  <c r="V101" i="53"/>
  <c r="V100" i="53"/>
  <c r="V99" i="53"/>
  <c r="V95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3" i="53"/>
  <c r="V72" i="53"/>
  <c r="V71" i="53"/>
  <c r="V70" i="53"/>
  <c r="V69" i="53"/>
  <c r="V68" i="53"/>
  <c r="V67" i="53"/>
  <c r="V63" i="53"/>
  <c r="V61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T110" i="53"/>
  <c r="T111" i="53"/>
  <c r="T107" i="53"/>
  <c r="T106" i="53"/>
  <c r="T105" i="53"/>
  <c r="T101" i="53"/>
  <c r="T100" i="53"/>
  <c r="T99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3" i="53"/>
  <c r="T72" i="53"/>
  <c r="T71" i="53"/>
  <c r="T70" i="53"/>
  <c r="T69" i="53"/>
  <c r="T68" i="53"/>
  <c r="T67" i="53"/>
  <c r="T63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V16" i="53"/>
  <c r="V15" i="53"/>
  <c r="V14" i="53"/>
  <c r="V13" i="53"/>
  <c r="V11" i="53"/>
  <c r="T16" i="53"/>
  <c r="T15" i="53"/>
  <c r="T14" i="53"/>
  <c r="T13" i="53"/>
  <c r="T11" i="53"/>
  <c r="V8" i="53"/>
  <c r="T8" i="53"/>
  <c r="L110" i="53"/>
  <c r="L111" i="53"/>
  <c r="L107" i="53"/>
  <c r="L106" i="53"/>
  <c r="L105" i="53"/>
  <c r="L101" i="53"/>
  <c r="L100" i="53"/>
  <c r="CN100" i="53" s="1"/>
  <c r="L99" i="53"/>
  <c r="CN99" i="53" s="1"/>
  <c r="L95" i="53"/>
  <c r="L94" i="53"/>
  <c r="L93" i="53"/>
  <c r="L92" i="53"/>
  <c r="L91" i="53"/>
  <c r="L90" i="53"/>
  <c r="L89" i="53"/>
  <c r="CN89" i="53" s="1"/>
  <c r="L88" i="53"/>
  <c r="CN88" i="53" s="1"/>
  <c r="L87" i="53"/>
  <c r="L86" i="53"/>
  <c r="L85" i="53"/>
  <c r="L84" i="53"/>
  <c r="L83" i="53"/>
  <c r="L82" i="53"/>
  <c r="L81" i="53"/>
  <c r="CN81" i="53" s="1"/>
  <c r="L80" i="53"/>
  <c r="CN80" i="53" s="1"/>
  <c r="L79" i="53"/>
  <c r="L78" i="53"/>
  <c r="L77" i="53"/>
  <c r="L76" i="53"/>
  <c r="L73" i="53"/>
  <c r="L72" i="53"/>
  <c r="L71" i="53"/>
  <c r="CN71" i="53" s="1"/>
  <c r="L70" i="53"/>
  <c r="CN70" i="53" s="1"/>
  <c r="L69" i="53"/>
  <c r="L68" i="53"/>
  <c r="L67" i="53"/>
  <c r="L63" i="53"/>
  <c r="L61" i="53"/>
  <c r="L60" i="53"/>
  <c r="L59" i="53"/>
  <c r="L58" i="53"/>
  <c r="CN58" i="53" s="1"/>
  <c r="L57" i="53"/>
  <c r="L56" i="53"/>
  <c r="L55" i="53"/>
  <c r="L54" i="53"/>
  <c r="L53" i="53"/>
  <c r="L52" i="53"/>
  <c r="L51" i="53"/>
  <c r="L50" i="53"/>
  <c r="CN50" i="53" s="1"/>
  <c r="L49" i="53"/>
  <c r="L48" i="53"/>
  <c r="L47" i="53"/>
  <c r="L46" i="53"/>
  <c r="L45" i="53"/>
  <c r="L44" i="53"/>
  <c r="L43" i="53"/>
  <c r="CN43" i="53" s="1"/>
  <c r="L42" i="53"/>
  <c r="CN42" i="53" s="1"/>
  <c r="L41" i="53"/>
  <c r="L40" i="53"/>
  <c r="L39" i="53"/>
  <c r="L38" i="53"/>
  <c r="L37" i="53"/>
  <c r="L36" i="53"/>
  <c r="L35" i="53"/>
  <c r="CN35" i="53" s="1"/>
  <c r="L34" i="53"/>
  <c r="CN34" i="53" s="1"/>
  <c r="L33" i="53"/>
  <c r="L32" i="53"/>
  <c r="L31" i="53"/>
  <c r="L30" i="53"/>
  <c r="L29" i="53"/>
  <c r="L28" i="53"/>
  <c r="L27" i="53"/>
  <c r="CN27" i="53" s="1"/>
  <c r="L26" i="53"/>
  <c r="L25" i="53"/>
  <c r="L24" i="53"/>
  <c r="L23" i="53"/>
  <c r="L22" i="53"/>
  <c r="L21" i="53"/>
  <c r="J110" i="53"/>
  <c r="J111" i="53"/>
  <c r="CL111" i="53" s="1"/>
  <c r="J107" i="53"/>
  <c r="CL107" i="53" s="1"/>
  <c r="J106" i="53"/>
  <c r="J105" i="53"/>
  <c r="J101" i="53"/>
  <c r="J100" i="53"/>
  <c r="J99" i="53"/>
  <c r="J95" i="53"/>
  <c r="J94" i="53"/>
  <c r="CL94" i="53" s="1"/>
  <c r="J93" i="53"/>
  <c r="CL93" i="53" s="1"/>
  <c r="J92" i="53"/>
  <c r="J91" i="53"/>
  <c r="J90" i="53"/>
  <c r="J89" i="53"/>
  <c r="J88" i="53"/>
  <c r="J87" i="53"/>
  <c r="J86" i="53"/>
  <c r="J85" i="53"/>
  <c r="CL85" i="53" s="1"/>
  <c r="J84" i="53"/>
  <c r="J83" i="53"/>
  <c r="J82" i="53"/>
  <c r="J81" i="53"/>
  <c r="J80" i="53"/>
  <c r="J79" i="53"/>
  <c r="J78" i="53"/>
  <c r="CL78" i="53" s="1"/>
  <c r="J77" i="53"/>
  <c r="CL77" i="53" s="1"/>
  <c r="J76" i="53"/>
  <c r="J73" i="53"/>
  <c r="J72" i="53"/>
  <c r="J71" i="53"/>
  <c r="J70" i="53"/>
  <c r="J69" i="53"/>
  <c r="J68" i="53"/>
  <c r="CL68" i="53" s="1"/>
  <c r="J67" i="53"/>
  <c r="CL67" i="53" s="1"/>
  <c r="J63" i="53"/>
  <c r="J61" i="53"/>
  <c r="J60" i="53"/>
  <c r="J59" i="53"/>
  <c r="J58" i="53"/>
  <c r="J57" i="53"/>
  <c r="J56" i="53"/>
  <c r="CL56" i="53" s="1"/>
  <c r="J55" i="53"/>
  <c r="CL55" i="53" s="1"/>
  <c r="J54" i="53"/>
  <c r="J53" i="53"/>
  <c r="J52" i="53"/>
  <c r="J51" i="53"/>
  <c r="J50" i="53"/>
  <c r="J49" i="53"/>
  <c r="J48" i="53"/>
  <c r="CL48" i="53" s="1"/>
  <c r="J47" i="53"/>
  <c r="CL47" i="53" s="1"/>
  <c r="J46" i="53"/>
  <c r="J45" i="53"/>
  <c r="J44" i="53"/>
  <c r="J43" i="53"/>
  <c r="J42" i="53"/>
  <c r="J41" i="53"/>
  <c r="J40" i="53"/>
  <c r="CL40" i="53" s="1"/>
  <c r="J39" i="53"/>
  <c r="CL39" i="53" s="1"/>
  <c r="J38" i="53"/>
  <c r="J37" i="53"/>
  <c r="J36" i="53"/>
  <c r="J35" i="53"/>
  <c r="J34" i="53"/>
  <c r="J33" i="53"/>
  <c r="J32" i="53"/>
  <c r="CL32" i="53" s="1"/>
  <c r="J31" i="53"/>
  <c r="CL31" i="53" s="1"/>
  <c r="J30" i="53"/>
  <c r="J29" i="53"/>
  <c r="J28" i="53"/>
  <c r="J27" i="53"/>
  <c r="J26" i="53"/>
  <c r="J25" i="53"/>
  <c r="J24" i="53"/>
  <c r="CL24" i="53" s="1"/>
  <c r="J23" i="53"/>
  <c r="CL23" i="53" s="1"/>
  <c r="J22" i="53"/>
  <c r="J21" i="53"/>
  <c r="L16" i="53"/>
  <c r="J16" i="53"/>
  <c r="L15" i="53"/>
  <c r="J15" i="53"/>
  <c r="L14" i="53"/>
  <c r="CN14" i="53" s="1"/>
  <c r="J14" i="53"/>
  <c r="CL14" i="53" s="1"/>
  <c r="L13" i="53"/>
  <c r="J13" i="53"/>
  <c r="L11" i="53"/>
  <c r="J11" i="53"/>
  <c r="L8" i="53"/>
  <c r="J8" i="53"/>
  <c r="F110" i="53"/>
  <c r="CH110" i="53" s="1"/>
  <c r="F111" i="53"/>
  <c r="CH111" i="53" s="1"/>
  <c r="F107" i="53"/>
  <c r="F106" i="53"/>
  <c r="F105" i="53"/>
  <c r="F101" i="53"/>
  <c r="F100" i="53"/>
  <c r="F99" i="53"/>
  <c r="F95" i="53"/>
  <c r="CH95" i="53" s="1"/>
  <c r="F94" i="53"/>
  <c r="CH94" i="53" s="1"/>
  <c r="F93" i="53"/>
  <c r="F92" i="53"/>
  <c r="F91" i="53"/>
  <c r="F90" i="53"/>
  <c r="F89" i="53"/>
  <c r="F88" i="53"/>
  <c r="F87" i="53"/>
  <c r="CH87" i="53" s="1"/>
  <c r="F86" i="53"/>
  <c r="CH86" i="53" s="1"/>
  <c r="F85" i="53"/>
  <c r="F84" i="53"/>
  <c r="F83" i="53"/>
  <c r="F82" i="53"/>
  <c r="F81" i="53"/>
  <c r="F80" i="53"/>
  <c r="F79" i="53"/>
  <c r="CH79" i="53" s="1"/>
  <c r="F78" i="53"/>
  <c r="CH78" i="53" s="1"/>
  <c r="F77" i="53"/>
  <c r="F76" i="53"/>
  <c r="F73" i="53"/>
  <c r="F72" i="53"/>
  <c r="F71" i="53"/>
  <c r="F70" i="53"/>
  <c r="F69" i="53"/>
  <c r="CH69" i="53" s="1"/>
  <c r="F68" i="53"/>
  <c r="CH68" i="53" s="1"/>
  <c r="F67" i="53"/>
  <c r="F63" i="53"/>
  <c r="F61" i="53"/>
  <c r="F60" i="53"/>
  <c r="F59" i="53"/>
  <c r="F58" i="53"/>
  <c r="F57" i="53"/>
  <c r="CH57" i="53" s="1"/>
  <c r="F56" i="53"/>
  <c r="CH56" i="53" s="1"/>
  <c r="F55" i="53"/>
  <c r="F54" i="53"/>
  <c r="F53" i="53"/>
  <c r="F52" i="53"/>
  <c r="F51" i="53"/>
  <c r="F50" i="53"/>
  <c r="F49" i="53"/>
  <c r="CH49" i="53" s="1"/>
  <c r="F48" i="53"/>
  <c r="CH48" i="53" s="1"/>
  <c r="F47" i="53"/>
  <c r="F46" i="53"/>
  <c r="F45" i="53"/>
  <c r="F44" i="53"/>
  <c r="F43" i="53"/>
  <c r="F42" i="53"/>
  <c r="F41" i="53"/>
  <c r="CH41" i="53" s="1"/>
  <c r="F40" i="53"/>
  <c r="CH40" i="53" s="1"/>
  <c r="F39" i="53"/>
  <c r="F38" i="53"/>
  <c r="F37" i="53"/>
  <c r="F36" i="53"/>
  <c r="F35" i="53"/>
  <c r="F34" i="53"/>
  <c r="F33" i="53"/>
  <c r="CH33" i="53" s="1"/>
  <c r="F32" i="53"/>
  <c r="CH32" i="53" s="1"/>
  <c r="F31" i="53"/>
  <c r="F30" i="53"/>
  <c r="F29" i="53"/>
  <c r="F28" i="53"/>
  <c r="F27" i="53"/>
  <c r="F26" i="53"/>
  <c r="F25" i="53"/>
  <c r="CH25" i="53" s="1"/>
  <c r="F24" i="53"/>
  <c r="CH24" i="53" s="1"/>
  <c r="F23" i="53"/>
  <c r="F22" i="53"/>
  <c r="F21" i="53"/>
  <c r="D110" i="53"/>
  <c r="D111" i="53"/>
  <c r="D107" i="53"/>
  <c r="D106" i="53"/>
  <c r="CF106" i="53" s="1"/>
  <c r="D105" i="53"/>
  <c r="CF105" i="53" s="1"/>
  <c r="D101" i="53"/>
  <c r="D100" i="53"/>
  <c r="D99" i="53"/>
  <c r="D95" i="53"/>
  <c r="D94" i="53"/>
  <c r="D93" i="53"/>
  <c r="D92" i="53"/>
  <c r="CF92" i="53" s="1"/>
  <c r="D91" i="53"/>
  <c r="CF91" i="53" s="1"/>
  <c r="D90" i="53"/>
  <c r="D89" i="53"/>
  <c r="D88" i="53"/>
  <c r="D87" i="53"/>
  <c r="D86" i="53"/>
  <c r="CF86" i="53" s="1"/>
  <c r="D85" i="53"/>
  <c r="D84" i="53"/>
  <c r="CF84" i="53" s="1"/>
  <c r="D83" i="53"/>
  <c r="CF83" i="53" s="1"/>
  <c r="D82" i="53"/>
  <c r="D81" i="53"/>
  <c r="D80" i="53"/>
  <c r="D79" i="53"/>
  <c r="D78" i="53"/>
  <c r="CF78" i="53" s="1"/>
  <c r="D77" i="53"/>
  <c r="D76" i="53"/>
  <c r="CF76" i="53" s="1"/>
  <c r="D73" i="53"/>
  <c r="CF73" i="53" s="1"/>
  <c r="D72" i="53"/>
  <c r="D71" i="53"/>
  <c r="D70" i="53"/>
  <c r="D69" i="53"/>
  <c r="D68" i="53"/>
  <c r="CF68" i="53" s="1"/>
  <c r="D67" i="53"/>
  <c r="D63" i="53"/>
  <c r="CF63" i="53" s="1"/>
  <c r="D61" i="53"/>
  <c r="CF61" i="53" s="1"/>
  <c r="D60" i="53"/>
  <c r="D59" i="53"/>
  <c r="D58" i="53"/>
  <c r="D57" i="53"/>
  <c r="D56" i="53"/>
  <c r="CF56" i="53" s="1"/>
  <c r="D55" i="53"/>
  <c r="D54" i="53"/>
  <c r="CF54" i="53" s="1"/>
  <c r="D53" i="53"/>
  <c r="CF53" i="53" s="1"/>
  <c r="D52" i="53"/>
  <c r="D51" i="53"/>
  <c r="D50" i="53"/>
  <c r="D49" i="53"/>
  <c r="D48" i="53"/>
  <c r="CF48" i="53" s="1"/>
  <c r="D47" i="53"/>
  <c r="D46" i="53"/>
  <c r="CF46" i="53" s="1"/>
  <c r="D45" i="53"/>
  <c r="CF45" i="53" s="1"/>
  <c r="D44" i="53"/>
  <c r="D43" i="53"/>
  <c r="D42" i="53"/>
  <c r="D41" i="53"/>
  <c r="D40" i="53"/>
  <c r="CF40" i="53" s="1"/>
  <c r="D39" i="53"/>
  <c r="D38" i="53"/>
  <c r="CF38" i="53" s="1"/>
  <c r="D37" i="53"/>
  <c r="CF37" i="53" s="1"/>
  <c r="D36" i="53"/>
  <c r="D35" i="53"/>
  <c r="D34" i="53"/>
  <c r="D33" i="53"/>
  <c r="D32" i="53"/>
  <c r="CF32" i="53" s="1"/>
  <c r="D31" i="53"/>
  <c r="D30" i="53"/>
  <c r="CF30" i="53" s="1"/>
  <c r="D29" i="53"/>
  <c r="CF29" i="53" s="1"/>
  <c r="D28" i="53"/>
  <c r="D27" i="53"/>
  <c r="D26" i="53"/>
  <c r="D25" i="53"/>
  <c r="D24" i="53"/>
  <c r="CF24" i="53" s="1"/>
  <c r="D23" i="53"/>
  <c r="D22" i="53"/>
  <c r="CF22" i="53" s="1"/>
  <c r="D21" i="53"/>
  <c r="CF21" i="53" s="1"/>
  <c r="F16" i="53"/>
  <c r="D16" i="53"/>
  <c r="F15" i="53"/>
  <c r="D15" i="53"/>
  <c r="F14" i="53"/>
  <c r="D14" i="53"/>
  <c r="F13" i="53"/>
  <c r="D13" i="53"/>
  <c r="F11" i="53"/>
  <c r="D11" i="53"/>
  <c r="F8" i="53"/>
  <c r="D8" i="53"/>
  <c r="CN59" i="53" l="1"/>
  <c r="CF11" i="53"/>
  <c r="CF43" i="53"/>
  <c r="CF81" i="53"/>
  <c r="CH22" i="53"/>
  <c r="CH46" i="53"/>
  <c r="CH84" i="53"/>
  <c r="CL21" i="53"/>
  <c r="CL53" i="53"/>
  <c r="CL83" i="53"/>
  <c r="CN32" i="53"/>
  <c r="CN48" i="53"/>
  <c r="CN78" i="53"/>
  <c r="CF13" i="53"/>
  <c r="CF35" i="53"/>
  <c r="CF59" i="53"/>
  <c r="CF100" i="53"/>
  <c r="CH38" i="53"/>
  <c r="CH76" i="53"/>
  <c r="CH106" i="53"/>
  <c r="CL29" i="53"/>
  <c r="CL61" i="53"/>
  <c r="CL91" i="53"/>
  <c r="CN40" i="53"/>
  <c r="CN68" i="53"/>
  <c r="CN111" i="53"/>
  <c r="CF16" i="53"/>
  <c r="CF51" i="53"/>
  <c r="CF89" i="53"/>
  <c r="CH63" i="53"/>
  <c r="CL13" i="53"/>
  <c r="CL45" i="53"/>
  <c r="CL105" i="53"/>
  <c r="CN94" i="53"/>
  <c r="CF27" i="53"/>
  <c r="CF71" i="53"/>
  <c r="CH30" i="53"/>
  <c r="CH54" i="53"/>
  <c r="CH92" i="53"/>
  <c r="CL37" i="53"/>
  <c r="CL73" i="53"/>
  <c r="CN24" i="53"/>
  <c r="CN56" i="53"/>
  <c r="CN86" i="53"/>
  <c r="CH11" i="53"/>
  <c r="CH16" i="53"/>
  <c r="CF28" i="53"/>
  <c r="CF36" i="53"/>
  <c r="CF44" i="53"/>
  <c r="CF52" i="53"/>
  <c r="CF60" i="53"/>
  <c r="CF72" i="53"/>
  <c r="CF82" i="53"/>
  <c r="CF90" i="53"/>
  <c r="CF101" i="53"/>
  <c r="CH23" i="53"/>
  <c r="CH31" i="53"/>
  <c r="CH39" i="53"/>
  <c r="CH47" i="53"/>
  <c r="CH55" i="53"/>
  <c r="CH67" i="53"/>
  <c r="CH77" i="53"/>
  <c r="CH85" i="53"/>
  <c r="CH93" i="53"/>
  <c r="CH107" i="53"/>
  <c r="CN13" i="53"/>
  <c r="CL22" i="53"/>
  <c r="CL30" i="53"/>
  <c r="CL38" i="53"/>
  <c r="CL46" i="53"/>
  <c r="CL54" i="53"/>
  <c r="CL63" i="53"/>
  <c r="CL76" i="53"/>
  <c r="CL84" i="53"/>
  <c r="CL92" i="53"/>
  <c r="CL106" i="53"/>
  <c r="CN25" i="53"/>
  <c r="CN33" i="53"/>
  <c r="CN41" i="53"/>
  <c r="CN49" i="53"/>
  <c r="CN57" i="53"/>
  <c r="CN69" i="53"/>
  <c r="CN79" i="53"/>
  <c r="CN87" i="53"/>
  <c r="CN95" i="53"/>
  <c r="CN110" i="53"/>
  <c r="CN51" i="53"/>
  <c r="CL86" i="53"/>
  <c r="CN26" i="53"/>
  <c r="CF107" i="53"/>
  <c r="CH26" i="53"/>
  <c r="CH34" i="53"/>
  <c r="CH42" i="53"/>
  <c r="CH50" i="53"/>
  <c r="CH58" i="53"/>
  <c r="CH70" i="53"/>
  <c r="CH80" i="53"/>
  <c r="CH88" i="53"/>
  <c r="CH99" i="53"/>
  <c r="CL8" i="53"/>
  <c r="CL15" i="53"/>
  <c r="CL25" i="53"/>
  <c r="CL33" i="53"/>
  <c r="CL41" i="53"/>
  <c r="CL49" i="53"/>
  <c r="CL57" i="53"/>
  <c r="CL69" i="53"/>
  <c r="CL79" i="53"/>
  <c r="CL87" i="53"/>
  <c r="CL95" i="53"/>
  <c r="CL110" i="53"/>
  <c r="CN28" i="53"/>
  <c r="CN36" i="53"/>
  <c r="CN44" i="53"/>
  <c r="CN52" i="53"/>
  <c r="CN60" i="53"/>
  <c r="CN72" i="53"/>
  <c r="CN82" i="53"/>
  <c r="CN90" i="53"/>
  <c r="CN101" i="53"/>
  <c r="CF14" i="53"/>
  <c r="CF23" i="53"/>
  <c r="CF31" i="53"/>
  <c r="CF39" i="53"/>
  <c r="CF47" i="53"/>
  <c r="CF55" i="53"/>
  <c r="CF67" i="53"/>
  <c r="CF77" i="53"/>
  <c r="CF85" i="53"/>
  <c r="CF93" i="53"/>
  <c r="CH14" i="53"/>
  <c r="CF94" i="53"/>
  <c r="CF111" i="53"/>
  <c r="CH27" i="53"/>
  <c r="CH35" i="53"/>
  <c r="CH43" i="53"/>
  <c r="CH51" i="53"/>
  <c r="CH59" i="53"/>
  <c r="CH71" i="53"/>
  <c r="CH81" i="53"/>
  <c r="CH89" i="53"/>
  <c r="CH100" i="53"/>
  <c r="CN8" i="53"/>
  <c r="CN15" i="53"/>
  <c r="CL26" i="53"/>
  <c r="CL34" i="53"/>
  <c r="CL42" i="53"/>
  <c r="CL50" i="53"/>
  <c r="CL58" i="53"/>
  <c r="CL70" i="53"/>
  <c r="CL80" i="53"/>
  <c r="CL88" i="53"/>
  <c r="CL99" i="53"/>
  <c r="CN21" i="53"/>
  <c r="CN29" i="53"/>
  <c r="CN37" i="53"/>
  <c r="CN45" i="53"/>
  <c r="CN53" i="53"/>
  <c r="CN61" i="53"/>
  <c r="CN73" i="53"/>
  <c r="CN83" i="53"/>
  <c r="CN91" i="53"/>
  <c r="CN105" i="53"/>
  <c r="CF8" i="53"/>
  <c r="CF15" i="53"/>
  <c r="CF25" i="53"/>
  <c r="CF33" i="53"/>
  <c r="CF41" i="53"/>
  <c r="CF49" i="53"/>
  <c r="CF57" i="53"/>
  <c r="CF69" i="53"/>
  <c r="CF79" i="53"/>
  <c r="CF87" i="53"/>
  <c r="CF95" i="53"/>
  <c r="CF110" i="53"/>
  <c r="CH28" i="53"/>
  <c r="CH36" i="53"/>
  <c r="CH44" i="53"/>
  <c r="CH52" i="53"/>
  <c r="CH60" i="53"/>
  <c r="CH72" i="53"/>
  <c r="CH82" i="53"/>
  <c r="CH90" i="53"/>
  <c r="CH101" i="53"/>
  <c r="CL11" i="53"/>
  <c r="CL16" i="53"/>
  <c r="CL27" i="53"/>
  <c r="CL35" i="53"/>
  <c r="CL43" i="53"/>
  <c r="CL51" i="53"/>
  <c r="CL59" i="53"/>
  <c r="CL71" i="53"/>
  <c r="CL81" i="53"/>
  <c r="CL89" i="53"/>
  <c r="CL100" i="53"/>
  <c r="CN22" i="53"/>
  <c r="CN30" i="53"/>
  <c r="CN38" i="53"/>
  <c r="CN46" i="53"/>
  <c r="CN54" i="53"/>
  <c r="CN63" i="53"/>
  <c r="CN76" i="53"/>
  <c r="CN84" i="53"/>
  <c r="CN92" i="53"/>
  <c r="CN106" i="53"/>
  <c r="CH8" i="53"/>
  <c r="CF26" i="53"/>
  <c r="CF58" i="53"/>
  <c r="CF88" i="53"/>
  <c r="CH21" i="53"/>
  <c r="CH45" i="53"/>
  <c r="CH61" i="53"/>
  <c r="CH83" i="53"/>
  <c r="CH105" i="53"/>
  <c r="CN16" i="53"/>
  <c r="CL36" i="53"/>
  <c r="CL52" i="53"/>
  <c r="CL72" i="53"/>
  <c r="CL90" i="53"/>
  <c r="CN23" i="53"/>
  <c r="CN39" i="53"/>
  <c r="CN55" i="53"/>
  <c r="CN77" i="53"/>
  <c r="CN107" i="53"/>
  <c r="CH13" i="53"/>
  <c r="CF42" i="53"/>
  <c r="CF70" i="53"/>
  <c r="CF99" i="53"/>
  <c r="CH37" i="53"/>
  <c r="CH53" i="53"/>
  <c r="CH73" i="53"/>
  <c r="CH91" i="53"/>
  <c r="CN11" i="53"/>
  <c r="CL28" i="53"/>
  <c r="CL44" i="53"/>
  <c r="CL60" i="53"/>
  <c r="CL82" i="53"/>
  <c r="CL101" i="53"/>
  <c r="CN31" i="53"/>
  <c r="CN47" i="53"/>
  <c r="CN67" i="53"/>
  <c r="CN85" i="53"/>
  <c r="CN93" i="53"/>
  <c r="CH15" i="53"/>
  <c r="CF34" i="53"/>
  <c r="CF50" i="53"/>
  <c r="CF80" i="53"/>
  <c r="CH29" i="53"/>
  <c r="CU155" i="44"/>
  <c r="P54" i="44"/>
  <c r="CU148" i="44"/>
  <c r="Q15" i="44"/>
  <c r="Q11" i="44"/>
  <c r="Q103" i="44"/>
  <c r="Q110" i="44"/>
  <c r="P110" i="44"/>
  <c r="CU159" i="44"/>
  <c r="CT159" i="44"/>
  <c r="CU158" i="44"/>
  <c r="CT158" i="44"/>
  <c r="CU157" i="44"/>
  <c r="CT157" i="44"/>
  <c r="CU156" i="44"/>
  <c r="CT156" i="44"/>
  <c r="CT155" i="44"/>
  <c r="CU152" i="44"/>
  <c r="CT152" i="44"/>
  <c r="CU151" i="44"/>
  <c r="CT151" i="44"/>
  <c r="CU150" i="44"/>
  <c r="CT150" i="44"/>
  <c r="CU149" i="44"/>
  <c r="CT149" i="44"/>
  <c r="CT148" i="44"/>
  <c r="CU145" i="44"/>
  <c r="CT145" i="44"/>
  <c r="CU144" i="44"/>
  <c r="CT144" i="44"/>
  <c r="CU143" i="44"/>
  <c r="CT143" i="44"/>
  <c r="CU142" i="44"/>
  <c r="CT142" i="44"/>
  <c r="CT141" i="44"/>
  <c r="CU138" i="44"/>
  <c r="CT138" i="44"/>
  <c r="CU137" i="44"/>
  <c r="CT137" i="44"/>
  <c r="CU136" i="44"/>
  <c r="CT136" i="44"/>
  <c r="CU135" i="44"/>
  <c r="CT135" i="44"/>
  <c r="CT134" i="44"/>
  <c r="CU131" i="44"/>
  <c r="CT131" i="44"/>
  <c r="CU130" i="44"/>
  <c r="CT130" i="44"/>
  <c r="CU129" i="44"/>
  <c r="CT129" i="44"/>
  <c r="CU128" i="44"/>
  <c r="CT128" i="44"/>
  <c r="CT127" i="44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V110" i="44"/>
  <c r="AG110" i="44"/>
  <c r="AF110" i="44"/>
  <c r="CC107" i="44"/>
  <c r="CB107" i="44"/>
  <c r="BM107" i="44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3" i="44"/>
  <c r="CB103" i="44"/>
  <c r="BM103" i="44"/>
  <c r="BL103" i="44"/>
  <c r="AW103" i="44"/>
  <c r="AV103" i="44"/>
  <c r="AG103" i="44"/>
  <c r="AF103" i="44"/>
  <c r="CC102" i="44"/>
  <c r="CB102" i="44"/>
  <c r="BM102" i="44"/>
  <c r="BL102" i="44"/>
  <c r="AW102" i="44"/>
  <c r="AV102" i="44"/>
  <c r="AG102" i="44"/>
  <c r="AF102" i="44"/>
  <c r="Q102" i="44"/>
  <c r="P102" i="44"/>
  <c r="CC101" i="44"/>
  <c r="CB101" i="44"/>
  <c r="BM101" i="44"/>
  <c r="BL101" i="44"/>
  <c r="AW101" i="44"/>
  <c r="AV101" i="44"/>
  <c r="AG101" i="44"/>
  <c r="AF101" i="44"/>
  <c r="P101" i="44"/>
  <c r="CC100" i="44"/>
  <c r="CB100" i="44"/>
  <c r="BM100" i="44"/>
  <c r="BL100" i="44"/>
  <c r="AW100" i="44"/>
  <c r="AV100" i="44"/>
  <c r="AG100" i="44"/>
  <c r="AF100" i="44"/>
  <c r="Q100" i="44"/>
  <c r="P100" i="44"/>
  <c r="CC99" i="44"/>
  <c r="CB99" i="44"/>
  <c r="BM99" i="44"/>
  <c r="BL99" i="44"/>
  <c r="AW99" i="44"/>
  <c r="AV99" i="44"/>
  <c r="AG99" i="44"/>
  <c r="AF99" i="44"/>
  <c r="Q99" i="44"/>
  <c r="P99" i="44"/>
  <c r="CC97" i="44"/>
  <c r="CB97" i="44"/>
  <c r="BM97" i="44"/>
  <c r="BL97" i="44"/>
  <c r="AW97" i="44"/>
  <c r="AV97" i="44"/>
  <c r="AG97" i="44"/>
  <c r="AF97" i="44"/>
  <c r="Q97" i="44"/>
  <c r="CC96" i="44"/>
  <c r="CB96" i="44"/>
  <c r="BM96" i="44"/>
  <c r="BL96" i="44"/>
  <c r="AW96" i="44"/>
  <c r="AV96" i="44"/>
  <c r="AG96" i="44"/>
  <c r="AF96" i="44"/>
  <c r="Q96" i="44"/>
  <c r="P96" i="44"/>
  <c r="CC95" i="44"/>
  <c r="CB95" i="44"/>
  <c r="BM95" i="44"/>
  <c r="BL95" i="44"/>
  <c r="AW95" i="44"/>
  <c r="AV95" i="44"/>
  <c r="AG95" i="44"/>
  <c r="AF95" i="44"/>
  <c r="P95" i="44"/>
  <c r="CC94" i="44"/>
  <c r="CB94" i="44"/>
  <c r="BM94" i="44"/>
  <c r="BL94" i="44"/>
  <c r="AW94" i="44"/>
  <c r="AV94" i="44"/>
  <c r="AG94" i="44"/>
  <c r="AF94" i="44"/>
  <c r="Q94" i="44"/>
  <c r="P94" i="44"/>
  <c r="CC93" i="44"/>
  <c r="CB93" i="44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P92" i="44"/>
  <c r="CC91" i="44"/>
  <c r="CB91" i="44"/>
  <c r="BM91" i="44"/>
  <c r="BL91" i="44"/>
  <c r="AW91" i="44"/>
  <c r="AV91" i="44"/>
  <c r="AG91" i="44"/>
  <c r="AF91" i="44"/>
  <c r="Q91" i="44"/>
  <c r="P91" i="44"/>
  <c r="CC90" i="44"/>
  <c r="CB90" i="44"/>
  <c r="BM90" i="44"/>
  <c r="BL90" i="44"/>
  <c r="AW90" i="44"/>
  <c r="AV90" i="44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CC88" i="44"/>
  <c r="CB88" i="44"/>
  <c r="BM88" i="44"/>
  <c r="BL88" i="44"/>
  <c r="AW88" i="44"/>
  <c r="AV88" i="44"/>
  <c r="AG88" i="44"/>
  <c r="AF88" i="44"/>
  <c r="Q88" i="44"/>
  <c r="P88" i="44"/>
  <c r="CC87" i="44"/>
  <c r="CB87" i="44"/>
  <c r="BM87" i="44"/>
  <c r="BL87" i="44"/>
  <c r="AW87" i="44"/>
  <c r="AV87" i="44"/>
  <c r="AG87" i="44"/>
  <c r="AF87" i="44"/>
  <c r="P87" i="44"/>
  <c r="CC86" i="44"/>
  <c r="CB86" i="44"/>
  <c r="BM86" i="44"/>
  <c r="BL86" i="44"/>
  <c r="AW86" i="44"/>
  <c r="AV86" i="44"/>
  <c r="AG86" i="44"/>
  <c r="AF86" i="44"/>
  <c r="Q86" i="44"/>
  <c r="CC85" i="44"/>
  <c r="CB85" i="44"/>
  <c r="BM85" i="44"/>
  <c r="BL85" i="44"/>
  <c r="AW85" i="44"/>
  <c r="AV85" i="44"/>
  <c r="AG85" i="44"/>
  <c r="AF85" i="44"/>
  <c r="Q85" i="44"/>
  <c r="P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BM79" i="44"/>
  <c r="BL79" i="44"/>
  <c r="AW79" i="44"/>
  <c r="AV79" i="44"/>
  <c r="AG79" i="44"/>
  <c r="AF79" i="44"/>
  <c r="P79" i="44"/>
  <c r="CC78" i="44"/>
  <c r="CB78" i="44"/>
  <c r="BM78" i="44"/>
  <c r="BL78" i="44"/>
  <c r="AW78" i="44"/>
  <c r="AV78" i="44"/>
  <c r="AG78" i="44"/>
  <c r="AF78" i="44"/>
  <c r="Q78" i="44"/>
  <c r="CC77" i="44"/>
  <c r="CB77" i="44"/>
  <c r="BM77" i="44"/>
  <c r="BL77" i="44"/>
  <c r="AW77" i="44"/>
  <c r="AV77" i="44"/>
  <c r="AG77" i="44"/>
  <c r="AF77" i="44"/>
  <c r="Q77" i="44"/>
  <c r="P77" i="44"/>
  <c r="CC76" i="44"/>
  <c r="CB76" i="44"/>
  <c r="BM76" i="44"/>
  <c r="BL76" i="44"/>
  <c r="AW76" i="44"/>
  <c r="AV76" i="44"/>
  <c r="AG76" i="44"/>
  <c r="AF76" i="44"/>
  <c r="Q76" i="44"/>
  <c r="P76" i="44"/>
  <c r="CC74" i="44"/>
  <c r="CB74" i="44"/>
  <c r="BM74" i="44"/>
  <c r="BL74" i="44"/>
  <c r="AW74" i="44"/>
  <c r="AV74" i="44"/>
  <c r="AG74" i="44"/>
  <c r="AF74" i="44"/>
  <c r="Q74" i="44"/>
  <c r="P74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G72" i="44"/>
  <c r="AF72" i="44"/>
  <c r="Q72" i="44"/>
  <c r="CC71" i="44"/>
  <c r="CB71" i="44"/>
  <c r="BM71" i="44"/>
  <c r="BL71" i="44"/>
  <c r="AW71" i="44"/>
  <c r="AV71" i="44"/>
  <c r="AG71" i="44"/>
  <c r="AF71" i="44"/>
  <c r="Q71" i="44"/>
  <c r="P71" i="44"/>
  <c r="CC70" i="44"/>
  <c r="CB70" i="44"/>
  <c r="BM70" i="44"/>
  <c r="BL70" i="44"/>
  <c r="AW70" i="44"/>
  <c r="AV70" i="44"/>
  <c r="AG70" i="44"/>
  <c r="AF70" i="44"/>
  <c r="P70" i="44"/>
  <c r="CC69" i="44"/>
  <c r="CB69" i="44"/>
  <c r="BM69" i="44"/>
  <c r="BL69" i="44"/>
  <c r="AW69" i="44"/>
  <c r="AV69" i="44"/>
  <c r="AG69" i="44"/>
  <c r="AF69" i="44"/>
  <c r="Q69" i="44"/>
  <c r="CC68" i="44"/>
  <c r="CB68" i="44"/>
  <c r="BM68" i="44"/>
  <c r="BL68" i="44"/>
  <c r="AW68" i="44"/>
  <c r="AV68" i="44"/>
  <c r="AG68" i="44"/>
  <c r="AF68" i="44"/>
  <c r="Q68" i="44"/>
  <c r="P68" i="44"/>
  <c r="CC67" i="44"/>
  <c r="CB67" i="44"/>
  <c r="BM67" i="44"/>
  <c r="BL67" i="44"/>
  <c r="AW67" i="44"/>
  <c r="AV67" i="44"/>
  <c r="AG67" i="44"/>
  <c r="AF67" i="44"/>
  <c r="P67" i="44"/>
  <c r="CC64" i="44"/>
  <c r="CB64" i="44"/>
  <c r="BM64" i="44"/>
  <c r="BL64" i="44"/>
  <c r="AW64" i="44"/>
  <c r="AV64" i="44"/>
  <c r="AG64" i="44"/>
  <c r="AF64" i="44"/>
  <c r="Q64" i="44"/>
  <c r="P64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CC61" i="44"/>
  <c r="CB61" i="44"/>
  <c r="BM61" i="44"/>
  <c r="BL61" i="44"/>
  <c r="AW61" i="44"/>
  <c r="AV61" i="44"/>
  <c r="AG61" i="44"/>
  <c r="AF61" i="44"/>
  <c r="Q61" i="44"/>
  <c r="P61" i="44"/>
  <c r="CC60" i="44"/>
  <c r="CB60" i="44"/>
  <c r="BM60" i="44"/>
  <c r="BL60" i="44"/>
  <c r="AW60" i="44"/>
  <c r="AV60" i="44"/>
  <c r="AG60" i="44"/>
  <c r="AF60" i="44"/>
  <c r="P60" i="44"/>
  <c r="CC59" i="44"/>
  <c r="CB59" i="44"/>
  <c r="BM59" i="44"/>
  <c r="BL59" i="44"/>
  <c r="AW59" i="44"/>
  <c r="AV59" i="44"/>
  <c r="AG59" i="44"/>
  <c r="AF59" i="44"/>
  <c r="Q59" i="44"/>
  <c r="CC58" i="44"/>
  <c r="CB58" i="44"/>
  <c r="BM58" i="44"/>
  <c r="BL58" i="44"/>
  <c r="AW58" i="44"/>
  <c r="AV58" i="44"/>
  <c r="AG58" i="44"/>
  <c r="AF58" i="44"/>
  <c r="Q58" i="44"/>
  <c r="P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G54" i="44"/>
  <c r="AF54" i="44"/>
  <c r="Q54" i="44"/>
  <c r="CC53" i="44"/>
  <c r="CB53" i="44"/>
  <c r="BM53" i="44"/>
  <c r="BL53" i="44"/>
  <c r="AW53" i="44"/>
  <c r="AV53" i="44"/>
  <c r="AG53" i="44"/>
  <c r="AF53" i="44"/>
  <c r="Q53" i="44"/>
  <c r="P53" i="44"/>
  <c r="CC52" i="44"/>
  <c r="CB52" i="44"/>
  <c r="BM52" i="44"/>
  <c r="BL52" i="44"/>
  <c r="AW52" i="44"/>
  <c r="AV52" i="44"/>
  <c r="AG52" i="44"/>
  <c r="AF52" i="44"/>
  <c r="P52" i="44"/>
  <c r="CC51" i="44"/>
  <c r="CB51" i="44"/>
  <c r="BM51" i="44"/>
  <c r="BL51" i="44"/>
  <c r="AW51" i="44"/>
  <c r="AV51" i="44"/>
  <c r="AG51" i="44"/>
  <c r="AF51" i="44"/>
  <c r="Q51" i="44"/>
  <c r="CC50" i="44"/>
  <c r="CB50" i="44"/>
  <c r="BM50" i="44"/>
  <c r="BL50" i="44"/>
  <c r="AW50" i="44"/>
  <c r="AV50" i="44"/>
  <c r="AG50" i="44"/>
  <c r="AF50" i="44"/>
  <c r="Q50" i="44"/>
  <c r="P50" i="44"/>
  <c r="CC49" i="44"/>
  <c r="CB49" i="44"/>
  <c r="BM49" i="44"/>
  <c r="BL49" i="44"/>
  <c r="AW49" i="44"/>
  <c r="AV49" i="44"/>
  <c r="AG49" i="44"/>
  <c r="AF49" i="44"/>
  <c r="P49" i="44"/>
  <c r="CC48" i="44"/>
  <c r="CB48" i="44"/>
  <c r="BM48" i="44"/>
  <c r="BL48" i="44"/>
  <c r="AW48" i="44"/>
  <c r="AV48" i="44"/>
  <c r="AG48" i="44"/>
  <c r="AF48" i="44"/>
  <c r="Q48" i="44"/>
  <c r="P48" i="44"/>
  <c r="CC47" i="44"/>
  <c r="CB47" i="44"/>
  <c r="BM47" i="44"/>
  <c r="BL47" i="44"/>
  <c r="AW47" i="44"/>
  <c r="AV47" i="44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CC45" i="44"/>
  <c r="CB45" i="44"/>
  <c r="BM45" i="44"/>
  <c r="BL45" i="44"/>
  <c r="AW45" i="44"/>
  <c r="AV45" i="44"/>
  <c r="AG45" i="44"/>
  <c r="AF45" i="44"/>
  <c r="Q45" i="44"/>
  <c r="P45" i="44"/>
  <c r="CC44" i="44"/>
  <c r="CB44" i="44"/>
  <c r="BM44" i="44"/>
  <c r="BL44" i="44"/>
  <c r="AW44" i="44"/>
  <c r="AV44" i="44"/>
  <c r="AG44" i="44"/>
  <c r="AF44" i="44"/>
  <c r="P44" i="44"/>
  <c r="CC43" i="44"/>
  <c r="CB43" i="44"/>
  <c r="BM43" i="44"/>
  <c r="BL43" i="44"/>
  <c r="AW43" i="44"/>
  <c r="AV43" i="44"/>
  <c r="AG43" i="44"/>
  <c r="AF43" i="44"/>
  <c r="Q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P41" i="44"/>
  <c r="CC40" i="44"/>
  <c r="CB40" i="44"/>
  <c r="BM40" i="44"/>
  <c r="BL40" i="44"/>
  <c r="AW40" i="44"/>
  <c r="AV40" i="44"/>
  <c r="AG40" i="44"/>
  <c r="AF40" i="44"/>
  <c r="Q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CC37" i="44"/>
  <c r="CB37" i="44"/>
  <c r="BM37" i="44"/>
  <c r="BL37" i="44"/>
  <c r="AW37" i="44"/>
  <c r="AV37" i="44"/>
  <c r="AG37" i="44"/>
  <c r="AF37" i="44"/>
  <c r="Q37" i="44"/>
  <c r="P37" i="44"/>
  <c r="CC36" i="44"/>
  <c r="CB36" i="44"/>
  <c r="BM36" i="44"/>
  <c r="BL36" i="44"/>
  <c r="AW36" i="44"/>
  <c r="AV36" i="44"/>
  <c r="AG36" i="44"/>
  <c r="AF36" i="44"/>
  <c r="Q36" i="44"/>
  <c r="P36" i="44"/>
  <c r="CC35" i="44"/>
  <c r="CB35" i="44"/>
  <c r="BM35" i="44"/>
  <c r="BL35" i="44"/>
  <c r="AW35" i="44"/>
  <c r="AV35" i="44"/>
  <c r="AG35" i="44"/>
  <c r="AF35" i="44"/>
  <c r="Q35" i="44"/>
  <c r="CC34" i="44"/>
  <c r="CB34" i="44"/>
  <c r="BM34" i="44"/>
  <c r="BL34" i="44"/>
  <c r="AW34" i="44"/>
  <c r="AV34" i="44"/>
  <c r="AG34" i="44"/>
  <c r="AF34" i="44"/>
  <c r="Q34" i="44"/>
  <c r="P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CC29" i="44"/>
  <c r="CB29" i="44"/>
  <c r="BM29" i="44"/>
  <c r="BL29" i="44"/>
  <c r="AW29" i="44"/>
  <c r="AV29" i="44"/>
  <c r="AG29" i="44"/>
  <c r="AF29" i="44"/>
  <c r="Q29" i="44"/>
  <c r="P29" i="44"/>
  <c r="CC28" i="44"/>
  <c r="CB28" i="44"/>
  <c r="BM28" i="44"/>
  <c r="BL28" i="44"/>
  <c r="AW28" i="44"/>
  <c r="AV28" i="44"/>
  <c r="AG28" i="44"/>
  <c r="AF28" i="44"/>
  <c r="P28" i="44"/>
  <c r="CC27" i="44"/>
  <c r="CB27" i="44"/>
  <c r="BM27" i="44"/>
  <c r="BL27" i="44"/>
  <c r="AW27" i="44"/>
  <c r="AV27" i="44"/>
  <c r="AG27" i="44"/>
  <c r="AF27" i="44"/>
  <c r="Q27" i="44"/>
  <c r="CC26" i="44"/>
  <c r="CB26" i="44"/>
  <c r="BM26" i="44"/>
  <c r="BL26" i="44"/>
  <c r="AW26" i="44"/>
  <c r="AV26" i="44"/>
  <c r="AG26" i="44"/>
  <c r="AF26" i="44"/>
  <c r="Q26" i="44"/>
  <c r="P26" i="44"/>
  <c r="CC25" i="44"/>
  <c r="CB25" i="44"/>
  <c r="BM25" i="44"/>
  <c r="BL25" i="44"/>
  <c r="AW25" i="44"/>
  <c r="AV25" i="44"/>
  <c r="AG25" i="44"/>
  <c r="AF25" i="44"/>
  <c r="P25" i="44"/>
  <c r="CC24" i="44"/>
  <c r="CB24" i="44"/>
  <c r="BM24" i="44"/>
  <c r="BL24" i="44"/>
  <c r="AW24" i="44"/>
  <c r="AV24" i="44"/>
  <c r="AG24" i="44"/>
  <c r="AF24" i="44"/>
  <c r="Q24" i="44"/>
  <c r="P24" i="44"/>
  <c r="CC23" i="44"/>
  <c r="CB23" i="44"/>
  <c r="BM23" i="44"/>
  <c r="BL23" i="44"/>
  <c r="AW23" i="44"/>
  <c r="AV23" i="44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CC21" i="44"/>
  <c r="CB21" i="44"/>
  <c r="BM21" i="44"/>
  <c r="BL21" i="44"/>
  <c r="AW21" i="44"/>
  <c r="AV21" i="44"/>
  <c r="AG21" i="44"/>
  <c r="AF21" i="44"/>
  <c r="Q21" i="44"/>
  <c r="P21" i="44"/>
  <c r="CC17" i="44"/>
  <c r="CB17" i="44"/>
  <c r="BM17" i="44"/>
  <c r="BL17" i="44"/>
  <c r="AW17" i="44"/>
  <c r="AV17" i="44"/>
  <c r="AG17" i="44"/>
  <c r="AF17" i="44"/>
  <c r="Q17" i="44"/>
  <c r="P17" i="44"/>
  <c r="CC16" i="44"/>
  <c r="CB16" i="44"/>
  <c r="BM16" i="44"/>
  <c r="BL16" i="44"/>
  <c r="AW16" i="44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CC14" i="44"/>
  <c r="CB14" i="44"/>
  <c r="BM14" i="44"/>
  <c r="BL14" i="44"/>
  <c r="AW14" i="44"/>
  <c r="AV14" i="44"/>
  <c r="AG14" i="44"/>
  <c r="AF14" i="44"/>
  <c r="Q14" i="44"/>
  <c r="P14" i="44"/>
  <c r="CC13" i="44"/>
  <c r="CB13" i="44"/>
  <c r="BM13" i="44"/>
  <c r="BL13" i="44"/>
  <c r="AW13" i="44"/>
  <c r="AV13" i="44"/>
  <c r="AG13" i="44"/>
  <c r="AF13" i="44"/>
  <c r="Q13" i="44"/>
  <c r="P13" i="44"/>
  <c r="CC11" i="44"/>
  <c r="CB11" i="44"/>
  <c r="BM11" i="44"/>
  <c r="BL11" i="44"/>
  <c r="AW11" i="44"/>
  <c r="AV11" i="44"/>
  <c r="AG11" i="44"/>
  <c r="AF11" i="44"/>
  <c r="P11" i="44"/>
  <c r="CC10" i="44"/>
  <c r="CB10" i="44"/>
  <c r="BM10" i="44"/>
  <c r="BL10" i="44"/>
  <c r="AW10" i="44"/>
  <c r="AV10" i="44"/>
  <c r="AG10" i="44"/>
  <c r="AF10" i="44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3" i="52"/>
  <c r="AG64" i="52"/>
  <c r="BM114" i="44" l="1"/>
  <c r="AX48" i="44"/>
  <c r="AX36" i="44"/>
  <c r="AX68" i="44"/>
  <c r="AX77" i="44"/>
  <c r="AW114" i="44"/>
  <c r="BM112" i="44"/>
  <c r="CC112" i="44"/>
  <c r="R55" i="44"/>
  <c r="R37" i="44"/>
  <c r="AX55" i="44"/>
  <c r="AX67" i="44"/>
  <c r="AX73" i="44"/>
  <c r="AX83" i="44"/>
  <c r="AX110" i="44"/>
  <c r="BL120" i="44"/>
  <c r="AF112" i="44"/>
  <c r="AX91" i="44"/>
  <c r="AV112" i="44"/>
  <c r="AX24" i="44"/>
  <c r="AX44" i="44"/>
  <c r="CD80" i="44"/>
  <c r="CD94" i="44"/>
  <c r="CD57" i="44"/>
  <c r="AX34" i="44"/>
  <c r="AG112" i="44"/>
  <c r="R110" i="44"/>
  <c r="CD52" i="44"/>
  <c r="CD76" i="44"/>
  <c r="CD81" i="44"/>
  <c r="BN13" i="44"/>
  <c r="BN36" i="44"/>
  <c r="BN73" i="44"/>
  <c r="BN99" i="44"/>
  <c r="BN107" i="44"/>
  <c r="BN23" i="44"/>
  <c r="BL112" i="44"/>
  <c r="BN29" i="44"/>
  <c r="BN85" i="44"/>
  <c r="BN25" i="44"/>
  <c r="BN72" i="44"/>
  <c r="BN77" i="44"/>
  <c r="AX69" i="44"/>
  <c r="AX80" i="44"/>
  <c r="AH16" i="44"/>
  <c r="AH48" i="44"/>
  <c r="P114" i="44"/>
  <c r="R13" i="44"/>
  <c r="AH47" i="44"/>
  <c r="CV131" i="44"/>
  <c r="Q114" i="44"/>
  <c r="BN32" i="44"/>
  <c r="AH39" i="44"/>
  <c r="CD45" i="44"/>
  <c r="BN68" i="44"/>
  <c r="AX94" i="44"/>
  <c r="BN80" i="44"/>
  <c r="CD83" i="44"/>
  <c r="CV129" i="44"/>
  <c r="R23" i="44"/>
  <c r="BN30" i="44"/>
  <c r="CV128" i="44"/>
  <c r="CD38" i="44"/>
  <c r="CB114" i="44"/>
  <c r="CD67" i="44"/>
  <c r="CD72" i="44"/>
  <c r="CD82" i="44"/>
  <c r="CD97" i="44"/>
  <c r="CD13" i="44"/>
  <c r="BN9" i="44"/>
  <c r="BN81" i="44"/>
  <c r="BN49" i="44"/>
  <c r="CV130" i="44"/>
  <c r="BM118" i="44"/>
  <c r="BN61" i="44"/>
  <c r="BN14" i="44"/>
  <c r="BN42" i="44"/>
  <c r="AX23" i="44"/>
  <c r="AX38" i="44"/>
  <c r="AW122" i="44"/>
  <c r="AX95" i="44"/>
  <c r="AX43" i="44"/>
  <c r="AX11" i="44"/>
  <c r="AX39" i="44"/>
  <c r="AW118" i="44"/>
  <c r="AX72" i="44"/>
  <c r="AX21" i="44"/>
  <c r="AX26" i="44"/>
  <c r="AX106" i="44"/>
  <c r="AH43" i="44"/>
  <c r="AH88" i="44"/>
  <c r="AH28" i="44"/>
  <c r="AH84" i="44"/>
  <c r="R76" i="44"/>
  <c r="CC114" i="44"/>
  <c r="CD36" i="44"/>
  <c r="CD41" i="44"/>
  <c r="CD46" i="44"/>
  <c r="CD49" i="44"/>
  <c r="CD22" i="44"/>
  <c r="CD32" i="44"/>
  <c r="CD23" i="44"/>
  <c r="CD84" i="44"/>
  <c r="CB112" i="44"/>
  <c r="CD24" i="44"/>
  <c r="CD30" i="44"/>
  <c r="CD58" i="44"/>
  <c r="CD85" i="44"/>
  <c r="CC116" i="44"/>
  <c r="CD21" i="44"/>
  <c r="CD78" i="44"/>
  <c r="CD8" i="44"/>
  <c r="CD56" i="44"/>
  <c r="CD73" i="44"/>
  <c r="CD93" i="44"/>
  <c r="CC118" i="44"/>
  <c r="CD9" i="44"/>
  <c r="CD42" i="44"/>
  <c r="CD89" i="44"/>
  <c r="CD111" i="44"/>
  <c r="CB122" i="44"/>
  <c r="CD16" i="44"/>
  <c r="CD48" i="44"/>
  <c r="CD53" i="44"/>
  <c r="CD70" i="44"/>
  <c r="CC122" i="44"/>
  <c r="CD95" i="44"/>
  <c r="CC120" i="44"/>
  <c r="CB118" i="44"/>
  <c r="CD91" i="44"/>
  <c r="CB120" i="44"/>
  <c r="CD102" i="44"/>
  <c r="CB116" i="44"/>
  <c r="CD100" i="44"/>
  <c r="CD14" i="44"/>
  <c r="CD15" i="44"/>
  <c r="CD40" i="44"/>
  <c r="CD44" i="44"/>
  <c r="CD54" i="44"/>
  <c r="CD87" i="44"/>
  <c r="CD101" i="44"/>
  <c r="CD28" i="44"/>
  <c r="CD92" i="44"/>
  <c r="CD29" i="44"/>
  <c r="CD33" i="44"/>
  <c r="CD37" i="44"/>
  <c r="CD60" i="44"/>
  <c r="CD71" i="44"/>
  <c r="CD25" i="44"/>
  <c r="CD34" i="44"/>
  <c r="CD61" i="44"/>
  <c r="BN38" i="44"/>
  <c r="BN67" i="44"/>
  <c r="BN76" i="44"/>
  <c r="BN96" i="44"/>
  <c r="BN102" i="44"/>
  <c r="BL116" i="44"/>
  <c r="BN21" i="44"/>
  <c r="BN48" i="44"/>
  <c r="BN84" i="44"/>
  <c r="BN97" i="44"/>
  <c r="BM116" i="44"/>
  <c r="BN105" i="44"/>
  <c r="BN22" i="44"/>
  <c r="BN26" i="44"/>
  <c r="BN54" i="44"/>
  <c r="BN45" i="44"/>
  <c r="BN46" i="44"/>
  <c r="BN58" i="44"/>
  <c r="BL122" i="44"/>
  <c r="BN33" i="44"/>
  <c r="BN37" i="44"/>
  <c r="BN55" i="44"/>
  <c r="BM122" i="44"/>
  <c r="BN24" i="44"/>
  <c r="BN41" i="44"/>
  <c r="BN53" i="44"/>
  <c r="BN62" i="44"/>
  <c r="BN88" i="44"/>
  <c r="BL114" i="44"/>
  <c r="BM120" i="44"/>
  <c r="BN34" i="44"/>
  <c r="BN50" i="44"/>
  <c r="BN78" i="44"/>
  <c r="BN90" i="44"/>
  <c r="BN106" i="44"/>
  <c r="BN31" i="44"/>
  <c r="BN35" i="44"/>
  <c r="BN59" i="44"/>
  <c r="BN64" i="44"/>
  <c r="BN82" i="44"/>
  <c r="BN100" i="44"/>
  <c r="BN110" i="44"/>
  <c r="BN111" i="44"/>
  <c r="BN15" i="44"/>
  <c r="BN27" i="44"/>
  <c r="BN43" i="44"/>
  <c r="BN52" i="44"/>
  <c r="BN56" i="44"/>
  <c r="BL118" i="44"/>
  <c r="BN71" i="44"/>
  <c r="BN83" i="44"/>
  <c r="BN11" i="44"/>
  <c r="BN16" i="44"/>
  <c r="BN57" i="44"/>
  <c r="BN92" i="44"/>
  <c r="AX58" i="44"/>
  <c r="AX63" i="44"/>
  <c r="AX15" i="44"/>
  <c r="AX52" i="44"/>
  <c r="AX59" i="44"/>
  <c r="AV118" i="44"/>
  <c r="AV122" i="44"/>
  <c r="AX79" i="44"/>
  <c r="AX82" i="44"/>
  <c r="AX85" i="44"/>
  <c r="AX53" i="44"/>
  <c r="AW112" i="44"/>
  <c r="AX8" i="44"/>
  <c r="AX17" i="44"/>
  <c r="AX88" i="44"/>
  <c r="AW120" i="44"/>
  <c r="AV116" i="44"/>
  <c r="AX13" i="44"/>
  <c r="AX46" i="44"/>
  <c r="AX54" i="44"/>
  <c r="AX89" i="44"/>
  <c r="AX93" i="44"/>
  <c r="AW116" i="44"/>
  <c r="AX22" i="44"/>
  <c r="AX30" i="44"/>
  <c r="AX61" i="44"/>
  <c r="AX71" i="44"/>
  <c r="AX107" i="44"/>
  <c r="AX111" i="44"/>
  <c r="AX27" i="44"/>
  <c r="AX31" i="44"/>
  <c r="AX35" i="44"/>
  <c r="AX42" i="44"/>
  <c r="AX50" i="44"/>
  <c r="AX62" i="44"/>
  <c r="AX87" i="44"/>
  <c r="AX16" i="44"/>
  <c r="AX28" i="44"/>
  <c r="AX32" i="44"/>
  <c r="AX47" i="44"/>
  <c r="AX51" i="44"/>
  <c r="AX96" i="44"/>
  <c r="AX102" i="44"/>
  <c r="AV114" i="44"/>
  <c r="AV120" i="44"/>
  <c r="AX9" i="44"/>
  <c r="AX60" i="44"/>
  <c r="AX70" i="44"/>
  <c r="AX78" i="44"/>
  <c r="AX105" i="44"/>
  <c r="AH77" i="44"/>
  <c r="AF120" i="44"/>
  <c r="AH52" i="44"/>
  <c r="AH78" i="44"/>
  <c r="AH40" i="44"/>
  <c r="AH26" i="44"/>
  <c r="AH49" i="44"/>
  <c r="AH56" i="44"/>
  <c r="AG116" i="44"/>
  <c r="AF118" i="44"/>
  <c r="AF122" i="44"/>
  <c r="AH35" i="44"/>
  <c r="AH57" i="44"/>
  <c r="CH112" i="44"/>
  <c r="AH86" i="44"/>
  <c r="AH101" i="44"/>
  <c r="AH13" i="44"/>
  <c r="AH29" i="44"/>
  <c r="AH55" i="44"/>
  <c r="AH30" i="44"/>
  <c r="AH59" i="44"/>
  <c r="AH73" i="44"/>
  <c r="AH31" i="44"/>
  <c r="AH60" i="44"/>
  <c r="AG118" i="44"/>
  <c r="AG122" i="44"/>
  <c r="AH105" i="44"/>
  <c r="AH23" i="44"/>
  <c r="AH27" i="44"/>
  <c r="CF112" i="44"/>
  <c r="AH8" i="44"/>
  <c r="AF116" i="44"/>
  <c r="AG120" i="44"/>
  <c r="AH25" i="44"/>
  <c r="AH33" i="44"/>
  <c r="AH83" i="44"/>
  <c r="AH9" i="44"/>
  <c r="AH24" i="44"/>
  <c r="AH32" i="44"/>
  <c r="AH42" i="44"/>
  <c r="AH53" i="44"/>
  <c r="AH69" i="44"/>
  <c r="AH92" i="44"/>
  <c r="AH102" i="44"/>
  <c r="CJ71" i="44"/>
  <c r="AH14" i="44"/>
  <c r="AH36" i="44"/>
  <c r="AH50" i="44"/>
  <c r="AH67" i="44"/>
  <c r="AH70" i="44"/>
  <c r="AF114" i="44"/>
  <c r="AH51" i="44"/>
  <c r="AH71" i="44"/>
  <c r="AH76" i="44"/>
  <c r="AH79" i="44"/>
  <c r="AH82" i="44"/>
  <c r="AH99" i="44"/>
  <c r="AG114" i="44"/>
  <c r="AH11" i="44"/>
  <c r="AH44" i="44"/>
  <c r="AH90" i="44"/>
  <c r="CJ95" i="44"/>
  <c r="AH34" i="44"/>
  <c r="AH37" i="44"/>
  <c r="AH80" i="44"/>
  <c r="AH110" i="44"/>
  <c r="AH111" i="44"/>
  <c r="AH63" i="44"/>
  <c r="AH91" i="44"/>
  <c r="R21" i="44"/>
  <c r="R40" i="44"/>
  <c r="R48" i="44"/>
  <c r="R91" i="44"/>
  <c r="R53" i="44"/>
  <c r="CN112" i="44"/>
  <c r="CU141" i="44"/>
  <c r="CP95" i="44"/>
  <c r="CP107" i="44"/>
  <c r="CP89" i="44"/>
  <c r="Q8" i="44"/>
  <c r="R8" i="44" s="1"/>
  <c r="P22" i="44"/>
  <c r="R22" i="44" s="1"/>
  <c r="Q25" i="44"/>
  <c r="R25" i="44" s="1"/>
  <c r="Q28" i="44"/>
  <c r="R28" i="44" s="1"/>
  <c r="R47" i="44"/>
  <c r="Q118" i="44"/>
  <c r="P69" i="44"/>
  <c r="R69" i="44" s="1"/>
  <c r="Q79" i="44"/>
  <c r="R79" i="44" s="1"/>
  <c r="R88" i="44"/>
  <c r="Q95" i="44"/>
  <c r="R95" i="44" s="1"/>
  <c r="CP105" i="44"/>
  <c r="CO79" i="44"/>
  <c r="P72" i="44"/>
  <c r="R72" i="44" s="1"/>
  <c r="P111" i="44"/>
  <c r="P112" i="44" s="1"/>
  <c r="CM84" i="44"/>
  <c r="CP51" i="44"/>
  <c r="R29" i="44"/>
  <c r="R32" i="44"/>
  <c r="P35" i="44"/>
  <c r="R35" i="44" s="1"/>
  <c r="R56" i="44"/>
  <c r="P89" i="44"/>
  <c r="R89" i="44" s="1"/>
  <c r="Q92" i="44"/>
  <c r="R92" i="44" s="1"/>
  <c r="P120" i="44"/>
  <c r="Q105" i="44"/>
  <c r="R105" i="44" s="1"/>
  <c r="P103" i="44"/>
  <c r="CO76" i="44"/>
  <c r="CN74" i="44"/>
  <c r="CP60" i="44"/>
  <c r="CP52" i="44"/>
  <c r="CO44" i="44"/>
  <c r="CP36" i="44"/>
  <c r="CP11" i="44"/>
  <c r="P38" i="44"/>
  <c r="R38" i="44" s="1"/>
  <c r="Q41" i="44"/>
  <c r="R41" i="44" s="1"/>
  <c r="Q44" i="44"/>
  <c r="R44" i="44" s="1"/>
  <c r="P59" i="44"/>
  <c r="R59" i="44" s="1"/>
  <c r="P62" i="44"/>
  <c r="R62" i="44" s="1"/>
  <c r="Q67" i="44"/>
  <c r="R67" i="44" s="1"/>
  <c r="Q120" i="44"/>
  <c r="Q101" i="44"/>
  <c r="R101" i="44" s="1"/>
  <c r="CO87" i="44"/>
  <c r="Q60" i="44"/>
  <c r="R60" i="44" s="1"/>
  <c r="Q87" i="44"/>
  <c r="R87" i="44" s="1"/>
  <c r="CO92" i="44"/>
  <c r="CP86" i="44"/>
  <c r="CP78" i="44"/>
  <c r="CP46" i="44"/>
  <c r="CP30" i="44"/>
  <c r="Q70" i="44"/>
  <c r="R70" i="44" s="1"/>
  <c r="P122" i="44"/>
  <c r="P86" i="44"/>
  <c r="R86" i="44" s="1"/>
  <c r="P97" i="44"/>
  <c r="R97" i="44" s="1"/>
  <c r="R102" i="44"/>
  <c r="CO101" i="44"/>
  <c r="R14" i="44"/>
  <c r="P27" i="44"/>
  <c r="R27" i="44" s="1"/>
  <c r="P30" i="44"/>
  <c r="R30" i="44" s="1"/>
  <c r="R33" i="44"/>
  <c r="P51" i="44"/>
  <c r="R51" i="44" s="1"/>
  <c r="R57" i="44"/>
  <c r="Q122" i="44"/>
  <c r="P78" i="44"/>
  <c r="R78" i="44" s="1"/>
  <c r="P107" i="44"/>
  <c r="R107" i="44" s="1"/>
  <c r="R11" i="44"/>
  <c r="P46" i="44"/>
  <c r="R46" i="44" s="1"/>
  <c r="CL74" i="44"/>
  <c r="CP43" i="44"/>
  <c r="CP35" i="44"/>
  <c r="P15" i="44"/>
  <c r="R15" i="44" s="1"/>
  <c r="Q49" i="44"/>
  <c r="R49" i="44" s="1"/>
  <c r="Q52" i="44"/>
  <c r="R52" i="44" s="1"/>
  <c r="P118" i="44"/>
  <c r="Q116" i="44"/>
  <c r="Q111" i="44"/>
  <c r="Q112" i="44" s="1"/>
  <c r="R80" i="44"/>
  <c r="R93" i="44"/>
  <c r="R36" i="44"/>
  <c r="R63" i="44"/>
  <c r="R71" i="44"/>
  <c r="R64" i="44"/>
  <c r="R61" i="44"/>
  <c r="R24" i="44"/>
  <c r="CJ41" i="44"/>
  <c r="CJ35" i="44"/>
  <c r="R31" i="44"/>
  <c r="R39" i="44"/>
  <c r="R45" i="44"/>
  <c r="R106" i="44"/>
  <c r="R9" i="44"/>
  <c r="R54" i="44"/>
  <c r="R73" i="44"/>
  <c r="R77" i="44"/>
  <c r="CG68" i="44"/>
  <c r="R83" i="44"/>
  <c r="R84" i="44"/>
  <c r="R99" i="44"/>
  <c r="CP72" i="44"/>
  <c r="CP53" i="44"/>
  <c r="CP39" i="44"/>
  <c r="CD35" i="44"/>
  <c r="CD43" i="44"/>
  <c r="CD51" i="44"/>
  <c r="CD79" i="44"/>
  <c r="CD88" i="44"/>
  <c r="CD110" i="44"/>
  <c r="CJ33" i="44"/>
  <c r="CJ25" i="44"/>
  <c r="CJ23" i="44"/>
  <c r="CJ21" i="44"/>
  <c r="CJ15" i="44"/>
  <c r="CD59" i="44"/>
  <c r="CD68" i="44"/>
  <c r="CD77" i="44"/>
  <c r="CD105" i="44"/>
  <c r="CD17" i="44"/>
  <c r="CD26" i="44"/>
  <c r="CD74" i="44"/>
  <c r="CD86" i="44"/>
  <c r="CD90" i="44"/>
  <c r="CD39" i="44"/>
  <c r="CD55" i="44"/>
  <c r="CD62" i="44"/>
  <c r="CD64" i="44"/>
  <c r="CD69" i="44"/>
  <c r="CD106" i="44"/>
  <c r="CD10" i="44"/>
  <c r="CD27" i="44"/>
  <c r="CD50" i="44"/>
  <c r="CD107" i="44"/>
  <c r="BN93" i="44"/>
  <c r="BN39" i="44"/>
  <c r="BN51" i="44"/>
  <c r="BN91" i="44"/>
  <c r="BN94" i="44"/>
  <c r="BN101" i="44"/>
  <c r="CP61" i="44"/>
  <c r="BN10" i="44"/>
  <c r="BN40" i="44"/>
  <c r="BN47" i="44"/>
  <c r="BN69" i="44"/>
  <c r="BN95" i="44"/>
  <c r="CP82" i="44"/>
  <c r="CP58" i="44"/>
  <c r="CJ13" i="44"/>
  <c r="BN63" i="44"/>
  <c r="BN70" i="44"/>
  <c r="BN86" i="44"/>
  <c r="BN89" i="44"/>
  <c r="CJ110" i="44"/>
  <c r="CJ106" i="44"/>
  <c r="CJ72" i="44"/>
  <c r="CJ54" i="44"/>
  <c r="CJ46" i="44"/>
  <c r="CJ44" i="44"/>
  <c r="CJ42" i="44"/>
  <c r="CJ36" i="44"/>
  <c r="AX29" i="44"/>
  <c r="AX37" i="44"/>
  <c r="AX103" i="44"/>
  <c r="CP91" i="44"/>
  <c r="CP85" i="44"/>
  <c r="CJ14" i="44"/>
  <c r="AX10" i="44"/>
  <c r="AX33" i="44"/>
  <c r="AX56" i="44"/>
  <c r="AX97" i="44"/>
  <c r="AX101" i="44"/>
  <c r="CJ27" i="44"/>
  <c r="AX14" i="44"/>
  <c r="AX40" i="44"/>
  <c r="AX81" i="44"/>
  <c r="AX86" i="44"/>
  <c r="AX99" i="44"/>
  <c r="AX90" i="44"/>
  <c r="CJ9" i="44"/>
  <c r="AX45" i="44"/>
  <c r="AX49" i="44"/>
  <c r="AX100" i="44"/>
  <c r="CJ77" i="44"/>
  <c r="CP80" i="44"/>
  <c r="CJ69" i="44"/>
  <c r="CJ57" i="44"/>
  <c r="CJ55" i="44"/>
  <c r="CJ53" i="44"/>
  <c r="AH61" i="44"/>
  <c r="AH95" i="44"/>
  <c r="CG95" i="44"/>
  <c r="AH74" i="44"/>
  <c r="AH21" i="44"/>
  <c r="AH46" i="44"/>
  <c r="AH87" i="44"/>
  <c r="AH93" i="44"/>
  <c r="AH17" i="44"/>
  <c r="AH64" i="44"/>
  <c r="CJ70" i="44"/>
  <c r="CJ60" i="44"/>
  <c r="AH58" i="44"/>
  <c r="AH85" i="44"/>
  <c r="AH106" i="44"/>
  <c r="CO93" i="44"/>
  <c r="AH62" i="44"/>
  <c r="CP8" i="44"/>
  <c r="CP10" i="44" s="1"/>
  <c r="AH15" i="44"/>
  <c r="AH41" i="44"/>
  <c r="AH45" i="44"/>
  <c r="AH68" i="44"/>
  <c r="AH89" i="44"/>
  <c r="AH94" i="44"/>
  <c r="AH100" i="44"/>
  <c r="AH97" i="44"/>
  <c r="AH103" i="44"/>
  <c r="CJ39" i="44"/>
  <c r="CJ107" i="44"/>
  <c r="CG100" i="44"/>
  <c r="CJ93" i="44"/>
  <c r="CP71" i="44"/>
  <c r="CP48" i="44"/>
  <c r="CP38" i="44"/>
  <c r="CJ31" i="44"/>
  <c r="CJ29" i="44"/>
  <c r="R85" i="44"/>
  <c r="CF74" i="44"/>
  <c r="R26" i="44"/>
  <c r="R42" i="44"/>
  <c r="R58" i="44"/>
  <c r="R74" i="44"/>
  <c r="CJ37" i="44"/>
  <c r="CJ52" i="44"/>
  <c r="R81" i="44"/>
  <c r="R96" i="44"/>
  <c r="CJ43" i="44"/>
  <c r="CI99" i="44"/>
  <c r="R94" i="44"/>
  <c r="R100" i="44"/>
  <c r="R17" i="44"/>
  <c r="CH96" i="44"/>
  <c r="CJ61" i="44"/>
  <c r="CP49" i="44"/>
  <c r="CP47" i="44"/>
  <c r="CJ28" i="44"/>
  <c r="CJ45" i="44"/>
  <c r="CP100" i="44"/>
  <c r="CJ51" i="44"/>
  <c r="R34" i="44"/>
  <c r="R43" i="44"/>
  <c r="R50" i="44"/>
  <c r="R68" i="44"/>
  <c r="R82" i="44"/>
  <c r="R90" i="44"/>
  <c r="CJ8" i="44"/>
  <c r="AH96" i="44"/>
  <c r="BN103" i="44"/>
  <c r="CO100" i="44"/>
  <c r="CJ111" i="44"/>
  <c r="CJ99" i="44"/>
  <c r="CG92" i="44"/>
  <c r="CG90" i="44"/>
  <c r="CG88" i="44"/>
  <c r="CG86" i="44"/>
  <c r="CG84" i="44"/>
  <c r="CG82" i="44"/>
  <c r="CG80" i="44"/>
  <c r="CJ78" i="44"/>
  <c r="AH81" i="44"/>
  <c r="BN87" i="44"/>
  <c r="AX74" i="44"/>
  <c r="CP106" i="44"/>
  <c r="CO94" i="44"/>
  <c r="CO83" i="44"/>
  <c r="CG93" i="44"/>
  <c r="CP77" i="44"/>
  <c r="CJ100" i="44"/>
  <c r="CJ105" i="44"/>
  <c r="CO81" i="44"/>
  <c r="CG101" i="44"/>
  <c r="CP99" i="44"/>
  <c r="CG94" i="44"/>
  <c r="CG91" i="44"/>
  <c r="CO99" i="44"/>
  <c r="CO90" i="44"/>
  <c r="CO88" i="44"/>
  <c r="BN8" i="44"/>
  <c r="CD11" i="44"/>
  <c r="R16" i="44"/>
  <c r="AH22" i="44"/>
  <c r="AX25" i="44"/>
  <c r="BN28" i="44"/>
  <c r="CD31" i="44"/>
  <c r="AH38" i="44"/>
  <c r="AX41" i="44"/>
  <c r="BN44" i="44"/>
  <c r="CD47" i="44"/>
  <c r="AH54" i="44"/>
  <c r="AX57" i="44"/>
  <c r="BN60" i="44"/>
  <c r="CD63" i="44"/>
  <c r="AX64" i="44"/>
  <c r="AH72" i="44"/>
  <c r="AX76" i="44"/>
  <c r="BN79" i="44"/>
  <c r="AX84" i="44"/>
  <c r="AX92" i="44"/>
  <c r="CD99" i="44"/>
  <c r="AH107" i="44"/>
  <c r="CP63" i="44"/>
  <c r="CJ40" i="44"/>
  <c r="CJ11" i="44"/>
  <c r="AH10" i="44"/>
  <c r="BN17" i="44"/>
  <c r="BN114" i="44" s="1"/>
  <c r="CJ59" i="44"/>
  <c r="CP34" i="44"/>
  <c r="CJ24" i="44"/>
  <c r="CG89" i="44"/>
  <c r="CG87" i="44"/>
  <c r="CG85" i="44"/>
  <c r="CG83" i="44"/>
  <c r="CG81" i="44"/>
  <c r="CG79" i="44"/>
  <c r="CH17" i="44"/>
  <c r="CI17" i="44" s="1"/>
  <c r="CD96" i="44"/>
  <c r="CJ48" i="44"/>
  <c r="CO42" i="44"/>
  <c r="CF62" i="44"/>
  <c r="BN74" i="44"/>
  <c r="CD103" i="44"/>
  <c r="CJ58" i="44"/>
  <c r="CJ32" i="44"/>
  <c r="CP26" i="44"/>
  <c r="CJ16" i="44"/>
  <c r="R10" i="44"/>
  <c r="CG56" i="44"/>
  <c r="CP110" i="44"/>
  <c r="CG99" i="44"/>
  <c r="CO91" i="44"/>
  <c r="CO89" i="44"/>
  <c r="CO86" i="44"/>
  <c r="CO85" i="44"/>
  <c r="CO82" i="44"/>
  <c r="CO80" i="44"/>
  <c r="CO78" i="44"/>
  <c r="CO77" i="44"/>
  <c r="CI76" i="44"/>
  <c r="CG72" i="44"/>
  <c r="CO57" i="44"/>
  <c r="CG54" i="44"/>
  <c r="CG46" i="44"/>
  <c r="CO40" i="44"/>
  <c r="CP73" i="44"/>
  <c r="CG76" i="44"/>
  <c r="CJ76" i="44"/>
  <c r="CG63" i="44"/>
  <c r="CJ63" i="44"/>
  <c r="CP57" i="44"/>
  <c r="CP55" i="44"/>
  <c r="CI49" i="44"/>
  <c r="CH62" i="44"/>
  <c r="CO45" i="44"/>
  <c r="CJ30" i="44"/>
  <c r="CG30" i="44"/>
  <c r="CP24" i="44"/>
  <c r="CO24" i="44"/>
  <c r="CO46" i="44"/>
  <c r="CI95" i="44"/>
  <c r="CJ94" i="44"/>
  <c r="CG73" i="44"/>
  <c r="CI69" i="44"/>
  <c r="CJ49" i="44"/>
  <c r="CJ34" i="44"/>
  <c r="CG34" i="44"/>
  <c r="CF96" i="44"/>
  <c r="CI94" i="44"/>
  <c r="CI67" i="44"/>
  <c r="CH74" i="44"/>
  <c r="CO58" i="44"/>
  <c r="CO50" i="44"/>
  <c r="CO48" i="44"/>
  <c r="CG47" i="44"/>
  <c r="CJ47" i="44"/>
  <c r="CO41" i="44"/>
  <c r="CJ26" i="44"/>
  <c r="CG26" i="44"/>
  <c r="CO69" i="44"/>
  <c r="CJ101" i="44"/>
  <c r="CI93" i="44"/>
  <c r="CJ92" i="44"/>
  <c r="CJ91" i="44"/>
  <c r="CJ90" i="44"/>
  <c r="CJ89" i="44"/>
  <c r="CJ88" i="44"/>
  <c r="CJ87" i="44"/>
  <c r="CJ86" i="44"/>
  <c r="CJ85" i="44"/>
  <c r="CJ84" i="44"/>
  <c r="CJ83" i="44"/>
  <c r="CJ82" i="44"/>
  <c r="CJ81" i="44"/>
  <c r="CJ80" i="44"/>
  <c r="CJ79" i="44"/>
  <c r="CG77" i="44"/>
  <c r="CO72" i="44"/>
  <c r="CO68" i="44"/>
  <c r="CP68" i="44"/>
  <c r="CG67" i="44"/>
  <c r="CJ67" i="44"/>
  <c r="CO56" i="44"/>
  <c r="CO54" i="44"/>
  <c r="CI101" i="44"/>
  <c r="CI92" i="44"/>
  <c r="CI91" i="44"/>
  <c r="CI90" i="44"/>
  <c r="CI89" i="44"/>
  <c r="CI88" i="44"/>
  <c r="CI87" i="44"/>
  <c r="CI86" i="44"/>
  <c r="CI85" i="44"/>
  <c r="CI84" i="44"/>
  <c r="CI83" i="44"/>
  <c r="CI82" i="44"/>
  <c r="CI81" i="44"/>
  <c r="CI80" i="44"/>
  <c r="CI79" i="44"/>
  <c r="CI78" i="44"/>
  <c r="CI70" i="44"/>
  <c r="CG60" i="44"/>
  <c r="CG52" i="44"/>
  <c r="CI50" i="44"/>
  <c r="CJ50" i="44"/>
  <c r="CI43" i="44"/>
  <c r="CJ38" i="44"/>
  <c r="CG38" i="44"/>
  <c r="CP32" i="44"/>
  <c r="CO32" i="44"/>
  <c r="CJ22" i="44"/>
  <c r="CG22" i="44"/>
  <c r="CG58" i="44"/>
  <c r="CG40" i="44"/>
  <c r="CG50" i="44"/>
  <c r="CI100" i="44"/>
  <c r="CP93" i="44"/>
  <c r="CG78" i="44"/>
  <c r="CG70" i="44"/>
  <c r="CI68" i="44"/>
  <c r="CJ68" i="44"/>
  <c r="CG48" i="44"/>
  <c r="CP83" i="44"/>
  <c r="CO73" i="44"/>
  <c r="CI63" i="44"/>
  <c r="CG61" i="44"/>
  <c r="CO55" i="44"/>
  <c r="CI48" i="44"/>
  <c r="CI47" i="44"/>
  <c r="CO59" i="44"/>
  <c r="CI52" i="44"/>
  <c r="CI51" i="44"/>
  <c r="CG49" i="44"/>
  <c r="CI44" i="44"/>
  <c r="CG43" i="44"/>
  <c r="CI40" i="44"/>
  <c r="CI39" i="44"/>
  <c r="CO37" i="44"/>
  <c r="CI35" i="44"/>
  <c r="CO33" i="44"/>
  <c r="CI31" i="44"/>
  <c r="CO29" i="44"/>
  <c r="CI27" i="44"/>
  <c r="CO25" i="44"/>
  <c r="CI23" i="44"/>
  <c r="CO21" i="44"/>
  <c r="CJ73" i="44"/>
  <c r="CI72" i="44"/>
  <c r="CI71" i="44"/>
  <c r="CG69" i="44"/>
  <c r="CO61" i="44"/>
  <c r="CJ56" i="44"/>
  <c r="CI54" i="44"/>
  <c r="CI53" i="44"/>
  <c r="CG51" i="44"/>
  <c r="CG44" i="44"/>
  <c r="CG39" i="44"/>
  <c r="CI36" i="44"/>
  <c r="CG35" i="44"/>
  <c r="CI32" i="44"/>
  <c r="CG31" i="44"/>
  <c r="CI28" i="44"/>
  <c r="CG27" i="44"/>
  <c r="CI24" i="44"/>
  <c r="CG23" i="44"/>
  <c r="CF17" i="44"/>
  <c r="CP90" i="44"/>
  <c r="CP88" i="44"/>
  <c r="CI77" i="44"/>
  <c r="CI73" i="44"/>
  <c r="CG71" i="44"/>
  <c r="CP67" i="44"/>
  <c r="CO63" i="44"/>
  <c r="CI56" i="44"/>
  <c r="CI55" i="44"/>
  <c r="CG53" i="44"/>
  <c r="CP50" i="44"/>
  <c r="CO47" i="44"/>
  <c r="CO38" i="44"/>
  <c r="CG36" i="44"/>
  <c r="CO34" i="44"/>
  <c r="CG32" i="44"/>
  <c r="CO30" i="44"/>
  <c r="CG28" i="44"/>
  <c r="CO26" i="44"/>
  <c r="CG24" i="44"/>
  <c r="CO22" i="44"/>
  <c r="CO67" i="44"/>
  <c r="CI58" i="44"/>
  <c r="CI57" i="44"/>
  <c r="CG55" i="44"/>
  <c r="CO49" i="44"/>
  <c r="CI45" i="44"/>
  <c r="CO43" i="44"/>
  <c r="CI41" i="44"/>
  <c r="CI60" i="44"/>
  <c r="CI59" i="44"/>
  <c r="CG57" i="44"/>
  <c r="CO51" i="44"/>
  <c r="CI46" i="44"/>
  <c r="CG45" i="44"/>
  <c r="CI42" i="44"/>
  <c r="CG41" i="44"/>
  <c r="CO39" i="44"/>
  <c r="CI37" i="44"/>
  <c r="CO35" i="44"/>
  <c r="CI33" i="44"/>
  <c r="CO31" i="44"/>
  <c r="CI29" i="44"/>
  <c r="CO27" i="44"/>
  <c r="CI25" i="44"/>
  <c r="CO23" i="44"/>
  <c r="CI21" i="44"/>
  <c r="CO71" i="44"/>
  <c r="CI61" i="44"/>
  <c r="CG59" i="44"/>
  <c r="CP56" i="44"/>
  <c r="CO53" i="44"/>
  <c r="CG42" i="44"/>
  <c r="CI38" i="44"/>
  <c r="CG37" i="44"/>
  <c r="CI34" i="44"/>
  <c r="CG33" i="44"/>
  <c r="CI30" i="44"/>
  <c r="CG29" i="44"/>
  <c r="CI26" i="44"/>
  <c r="CG25" i="44"/>
  <c r="CI22" i="44"/>
  <c r="CG21" i="44"/>
  <c r="CP42" i="44"/>
  <c r="CP40" i="44"/>
  <c r="CP45" i="44"/>
  <c r="CP41" i="44"/>
  <c r="CP37" i="44"/>
  <c r="CP33" i="44"/>
  <c r="CP31" i="44"/>
  <c r="CP29" i="44"/>
  <c r="CP25" i="44"/>
  <c r="CP23" i="44"/>
  <c r="CP21" i="44"/>
  <c r="CJ10" i="44" l="1"/>
  <c r="AX118" i="44"/>
  <c r="CV143" i="44" s="1"/>
  <c r="R111" i="44"/>
  <c r="CD114" i="44"/>
  <c r="AX116" i="44"/>
  <c r="CV136" i="44" s="1"/>
  <c r="BN112" i="44"/>
  <c r="AX120" i="44"/>
  <c r="CV150" i="44" s="1"/>
  <c r="CM57" i="44"/>
  <c r="CK47" i="44"/>
  <c r="CM54" i="44"/>
  <c r="CM50" i="44"/>
  <c r="CM67" i="44"/>
  <c r="CP87" i="44"/>
  <c r="CM22" i="44"/>
  <c r="CO52" i="44"/>
  <c r="CM27" i="44"/>
  <c r="CM30" i="44"/>
  <c r="CD118" i="44"/>
  <c r="CV145" i="44" s="1"/>
  <c r="CD112" i="44"/>
  <c r="CD120" i="44"/>
  <c r="CV152" i="44" s="1"/>
  <c r="CD116" i="44"/>
  <c r="CV138" i="44" s="1"/>
  <c r="CK84" i="44"/>
  <c r="CK92" i="44"/>
  <c r="CD122" i="44"/>
  <c r="CV159" i="44" s="1"/>
  <c r="BN116" i="44"/>
  <c r="CV137" i="44" s="1"/>
  <c r="CP44" i="44"/>
  <c r="BN122" i="44"/>
  <c r="CV158" i="44" s="1"/>
  <c r="BN118" i="44"/>
  <c r="CV144" i="44" s="1"/>
  <c r="BN120" i="44"/>
  <c r="CV151" i="44" s="1"/>
  <c r="CN17" i="44"/>
  <c r="CO17" i="44" s="1"/>
  <c r="AX122" i="44"/>
  <c r="CV157" i="44" s="1"/>
  <c r="CP79" i="44"/>
  <c r="AX114" i="44"/>
  <c r="AX112" i="44"/>
  <c r="CF120" i="44"/>
  <c r="CP70" i="44"/>
  <c r="CO70" i="44"/>
  <c r="CP69" i="44"/>
  <c r="CP76" i="44"/>
  <c r="CK85" i="44"/>
  <c r="CK73" i="44"/>
  <c r="CK38" i="44"/>
  <c r="CK71" i="44"/>
  <c r="CK35" i="44"/>
  <c r="AH118" i="44"/>
  <c r="CV142" i="44" s="1"/>
  <c r="CJ112" i="44"/>
  <c r="CG74" i="44"/>
  <c r="CF122" i="44"/>
  <c r="AH112" i="44"/>
  <c r="CI96" i="44"/>
  <c r="CH120" i="44"/>
  <c r="CH122" i="44"/>
  <c r="CK30" i="44"/>
  <c r="AH120" i="44"/>
  <c r="CV149" i="44" s="1"/>
  <c r="AH116" i="44"/>
  <c r="CV135" i="44" s="1"/>
  <c r="AH122" i="44"/>
  <c r="CV156" i="44" s="1"/>
  <c r="AH114" i="44"/>
  <c r="CM31" i="44"/>
  <c r="CM21" i="44"/>
  <c r="CM58" i="44"/>
  <c r="CM24" i="44"/>
  <c r="CP54" i="44"/>
  <c r="CM40" i="44"/>
  <c r="CM88" i="44"/>
  <c r="CM101" i="44"/>
  <c r="CM100" i="44"/>
  <c r="CM41" i="44"/>
  <c r="CM93" i="44"/>
  <c r="CM68" i="44"/>
  <c r="CM25" i="44"/>
  <c r="CM79" i="44"/>
  <c r="CP101" i="44"/>
  <c r="CP27" i="44"/>
  <c r="CM34" i="44"/>
  <c r="CM45" i="44"/>
  <c r="CO95" i="44"/>
  <c r="R114" i="44"/>
  <c r="CM39" i="44"/>
  <c r="CM33" i="44"/>
  <c r="CM32" i="44"/>
  <c r="CM70" i="44"/>
  <c r="CM76" i="44"/>
  <c r="CM73" i="44"/>
  <c r="CM44" i="44"/>
  <c r="CM90" i="44"/>
  <c r="CM43" i="44"/>
  <c r="CM71" i="44"/>
  <c r="CM55" i="44"/>
  <c r="CM51" i="44"/>
  <c r="CM42" i="44"/>
  <c r="CM63" i="44"/>
  <c r="CM37" i="44"/>
  <c r="CM36" i="44"/>
  <c r="CM52" i="44"/>
  <c r="CM78" i="44"/>
  <c r="CM83" i="44"/>
  <c r="CP22" i="44"/>
  <c r="CP111" i="44"/>
  <c r="CQ73" i="44" s="1"/>
  <c r="CM59" i="44"/>
  <c r="CM23" i="44"/>
  <c r="CM26" i="44"/>
  <c r="CM48" i="44"/>
  <c r="CM60" i="44"/>
  <c r="CM53" i="44"/>
  <c r="CM80" i="44"/>
  <c r="CM72" i="44"/>
  <c r="CM85" i="44"/>
  <c r="CM95" i="44"/>
  <c r="CM77" i="44"/>
  <c r="CM86" i="44"/>
  <c r="CM89" i="44"/>
  <c r="CM38" i="44"/>
  <c r="CM49" i="44"/>
  <c r="CM61" i="44"/>
  <c r="CM29" i="44"/>
  <c r="CM28" i="44"/>
  <c r="CM82" i="44"/>
  <c r="CM87" i="44"/>
  <c r="CM91" i="44"/>
  <c r="CM92" i="44"/>
  <c r="CM99" i="44"/>
  <c r="CM94" i="44"/>
  <c r="CM35" i="44"/>
  <c r="CM47" i="44"/>
  <c r="CM46" i="44"/>
  <c r="CM56" i="44"/>
  <c r="CO60" i="44"/>
  <c r="CL112" i="44"/>
  <c r="CN62" i="44"/>
  <c r="CN64" i="44" s="1"/>
  <c r="CL96" i="44"/>
  <c r="CL97" i="44" s="1"/>
  <c r="CM97" i="44" s="1"/>
  <c r="CN96" i="44"/>
  <c r="CO84" i="44"/>
  <c r="CP28" i="44"/>
  <c r="CP92" i="44"/>
  <c r="CP84" i="44"/>
  <c r="CP94" i="44"/>
  <c r="CP59" i="44"/>
  <c r="CM81" i="44"/>
  <c r="CU127" i="44"/>
  <c r="CV127" i="44" s="1"/>
  <c r="CU134" i="44"/>
  <c r="R112" i="44"/>
  <c r="CM69" i="44"/>
  <c r="CP81" i="44"/>
  <c r="CO36" i="44"/>
  <c r="CL62" i="44"/>
  <c r="CM62" i="44" s="1"/>
  <c r="R103" i="44"/>
  <c r="R116" i="44" s="1"/>
  <c r="CV134" i="44" s="1"/>
  <c r="P116" i="44"/>
  <c r="CO28" i="44"/>
  <c r="R122" i="44"/>
  <c r="CV155" i="44" s="1"/>
  <c r="CO74" i="44"/>
  <c r="R120" i="44"/>
  <c r="CV148" i="44" s="1"/>
  <c r="R118" i="44"/>
  <c r="CV141" i="44" s="1"/>
  <c r="CJ74" i="44"/>
  <c r="CK74" i="44" s="1"/>
  <c r="CP17" i="44"/>
  <c r="CK56" i="44"/>
  <c r="CK37" i="44"/>
  <c r="CK27" i="44"/>
  <c r="CK44" i="44"/>
  <c r="CK93" i="44"/>
  <c r="CK46" i="44"/>
  <c r="CK25" i="44"/>
  <c r="CK72" i="44"/>
  <c r="CK41" i="44"/>
  <c r="CK60" i="44"/>
  <c r="CK86" i="44"/>
  <c r="CK26" i="44"/>
  <c r="CK33" i="44"/>
  <c r="CK63" i="44"/>
  <c r="CK32" i="44"/>
  <c r="CK36" i="44"/>
  <c r="CK67" i="44"/>
  <c r="CK79" i="44"/>
  <c r="CK87" i="44"/>
  <c r="CK101" i="44"/>
  <c r="CK31" i="44"/>
  <c r="CK49" i="44"/>
  <c r="CK40" i="44"/>
  <c r="CK42" i="44"/>
  <c r="CK22" i="44"/>
  <c r="CK50" i="44"/>
  <c r="CK77" i="44"/>
  <c r="CK80" i="44"/>
  <c r="CK88" i="44"/>
  <c r="CK52" i="44"/>
  <c r="CK76" i="44"/>
  <c r="CK51" i="44"/>
  <c r="CK29" i="44"/>
  <c r="CK81" i="44"/>
  <c r="CK89" i="44"/>
  <c r="CK55" i="44"/>
  <c r="CK28" i="44"/>
  <c r="CK58" i="44"/>
  <c r="CK43" i="44"/>
  <c r="CK82" i="44"/>
  <c r="CK90" i="44"/>
  <c r="CK57" i="44"/>
  <c r="CK94" i="44"/>
  <c r="CK54" i="44"/>
  <c r="CK68" i="44"/>
  <c r="CK70" i="44"/>
  <c r="CK83" i="44"/>
  <c r="CK91" i="44"/>
  <c r="CK45" i="44"/>
  <c r="CK34" i="44"/>
  <c r="CK21" i="44"/>
  <c r="CL17" i="44"/>
  <c r="CK61" i="44"/>
  <c r="CK78" i="44"/>
  <c r="CK99" i="44"/>
  <c r="CK24" i="44"/>
  <c r="CK100" i="44"/>
  <c r="CK53" i="44"/>
  <c r="CJ62" i="44"/>
  <c r="CK62" i="44" s="1"/>
  <c r="CK59" i="44"/>
  <c r="CK95" i="44"/>
  <c r="CK39" i="44"/>
  <c r="CK48" i="44"/>
  <c r="CK69" i="44"/>
  <c r="CK23" i="44"/>
  <c r="CG62" i="44"/>
  <c r="CF64" i="44"/>
  <c r="CF118" i="44" s="1"/>
  <c r="CM74" i="44"/>
  <c r="CG96" i="44"/>
  <c r="CF97" i="44"/>
  <c r="CJ96" i="44"/>
  <c r="CI62" i="44"/>
  <c r="CH64" i="44"/>
  <c r="CH118" i="44" s="1"/>
  <c r="CJ17" i="44"/>
  <c r="CG17" i="44"/>
  <c r="CI74" i="44"/>
  <c r="CH97" i="44"/>
  <c r="CI97" i="44" s="1"/>
  <c r="CL64" i="44" l="1"/>
  <c r="CL118" i="44" s="1"/>
  <c r="CP74" i="44"/>
  <c r="CP122" i="44" s="1"/>
  <c r="CN120" i="44"/>
  <c r="CN122" i="44"/>
  <c r="CN118" i="44"/>
  <c r="CQ27" i="44"/>
  <c r="CQ63" i="44"/>
  <c r="CO62" i="44"/>
  <c r="CO96" i="44"/>
  <c r="CJ122" i="44"/>
  <c r="CJ120" i="44"/>
  <c r="CQ80" i="44"/>
  <c r="CQ50" i="44"/>
  <c r="CQ76" i="44"/>
  <c r="CQ79" i="44"/>
  <c r="CQ95" i="44"/>
  <c r="CQ93" i="44"/>
  <c r="CQ101" i="44"/>
  <c r="CQ53" i="44"/>
  <c r="CQ67" i="44"/>
  <c r="CQ57" i="44"/>
  <c r="CQ68" i="44"/>
  <c r="CQ41" i="44"/>
  <c r="CQ54" i="44"/>
  <c r="CQ35" i="44"/>
  <c r="CQ88" i="44"/>
  <c r="CQ23" i="44"/>
  <c r="CQ44" i="44"/>
  <c r="CQ83" i="44"/>
  <c r="CQ58" i="44"/>
  <c r="CQ71" i="44"/>
  <c r="CQ89" i="44"/>
  <c r="CQ90" i="44"/>
  <c r="CQ55" i="44"/>
  <c r="CQ85" i="44"/>
  <c r="CQ72" i="44"/>
  <c r="CQ39" i="44"/>
  <c r="CQ22" i="44"/>
  <c r="CQ82" i="44"/>
  <c r="CQ21" i="44"/>
  <c r="CQ40" i="44"/>
  <c r="CQ24" i="44"/>
  <c r="CQ30" i="44"/>
  <c r="CQ46" i="44"/>
  <c r="CQ42" i="44"/>
  <c r="CQ91" i="44"/>
  <c r="CQ49" i="44"/>
  <c r="CQ52" i="44"/>
  <c r="CQ45" i="44"/>
  <c r="CQ69" i="44"/>
  <c r="CQ100" i="44"/>
  <c r="CQ77" i="44"/>
  <c r="CQ31" i="44"/>
  <c r="CQ38" i="44"/>
  <c r="CQ59" i="44"/>
  <c r="CQ34" i="44"/>
  <c r="CQ87" i="44"/>
  <c r="CQ78" i="44"/>
  <c r="CQ70" i="44"/>
  <c r="CQ43" i="44"/>
  <c r="CQ28" i="44"/>
  <c r="CQ47" i="44"/>
  <c r="CQ36" i="44"/>
  <c r="CQ56" i="44"/>
  <c r="CQ48" i="44"/>
  <c r="CQ81" i="44"/>
  <c r="CQ33" i="44"/>
  <c r="CQ60" i="44"/>
  <c r="CQ86" i="44"/>
  <c r="CQ37" i="44"/>
  <c r="CQ26" i="44"/>
  <c r="CQ84" i="44"/>
  <c r="CP112" i="44"/>
  <c r="CQ94" i="44"/>
  <c r="CQ17" i="44"/>
  <c r="CQ92" i="44"/>
  <c r="CQ51" i="44"/>
  <c r="CQ25" i="44"/>
  <c r="CQ61" i="44"/>
  <c r="CQ99" i="44"/>
  <c r="CQ32" i="44"/>
  <c r="CQ29" i="44"/>
  <c r="CN97" i="44"/>
  <c r="CO97" i="44" s="1"/>
  <c r="CL120" i="44"/>
  <c r="CP62" i="44"/>
  <c r="CP64" i="44" s="1"/>
  <c r="CP118" i="44" s="1"/>
  <c r="CM96" i="44"/>
  <c r="CP96" i="44"/>
  <c r="CP120" i="44" s="1"/>
  <c r="CL122" i="44"/>
  <c r="CM17" i="44"/>
  <c r="CG64" i="44"/>
  <c r="CF102" i="44"/>
  <c r="CJ64" i="44"/>
  <c r="CK17" i="44"/>
  <c r="CO64" i="44"/>
  <c r="CK96" i="44"/>
  <c r="CJ97" i="44"/>
  <c r="CK97" i="44" s="1"/>
  <c r="CG97" i="44"/>
  <c r="CI64" i="44"/>
  <c r="CH102" i="44"/>
  <c r="CL102" i="44" l="1"/>
  <c r="CM102" i="44" s="1"/>
  <c r="CQ74" i="44"/>
  <c r="CM64" i="44"/>
  <c r="CQ62" i="44"/>
  <c r="CK64" i="44"/>
  <c r="CJ118" i="44"/>
  <c r="CN102" i="44"/>
  <c r="CO102" i="44" s="1"/>
  <c r="CQ96" i="44"/>
  <c r="CP97" i="44"/>
  <c r="CQ97" i="44" s="1"/>
  <c r="CG102" i="44"/>
  <c r="CF103" i="44"/>
  <c r="CI102" i="44"/>
  <c r="CH103" i="44"/>
  <c r="CJ102" i="44"/>
  <c r="CQ64" i="44"/>
  <c r="CL103" i="44" l="1"/>
  <c r="CM103" i="44" s="1"/>
  <c r="CF116" i="44"/>
  <c r="CF114" i="44"/>
  <c r="CH116" i="44"/>
  <c r="CH114" i="44"/>
  <c r="CN103" i="44"/>
  <c r="CO103" i="44" s="1"/>
  <c r="CP102" i="44"/>
  <c r="CP103" i="44" s="1"/>
  <c r="CG103" i="44"/>
  <c r="CK102" i="44"/>
  <c r="CJ103" i="44"/>
  <c r="CI103" i="44"/>
  <c r="H8" i="53"/>
  <c r="CL114" i="44" l="1"/>
  <c r="CL116" i="44"/>
  <c r="CN114" i="44"/>
  <c r="CN116" i="44"/>
  <c r="CQ102" i="44"/>
  <c r="CJ116" i="44"/>
  <c r="CJ114" i="44"/>
  <c r="CP114" i="44"/>
  <c r="CP116" i="44"/>
  <c r="CK103" i="44"/>
  <c r="CQ103" i="44"/>
  <c r="BC101" i="53" l="1"/>
  <c r="BC100" i="53"/>
  <c r="BC99" i="53"/>
  <c r="BC95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3" i="53"/>
  <c r="BC72" i="53"/>
  <c r="BC71" i="53"/>
  <c r="BC70" i="53"/>
  <c r="BC69" i="53"/>
  <c r="BC68" i="53"/>
  <c r="BC67" i="53"/>
  <c r="BC61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A101" i="53"/>
  <c r="BA100" i="53"/>
  <c r="BA99" i="53"/>
  <c r="BA95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3" i="53"/>
  <c r="BA72" i="53"/>
  <c r="BA71" i="53"/>
  <c r="BA70" i="53"/>
  <c r="BA69" i="53"/>
  <c r="BA68" i="53"/>
  <c r="BA67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W69" i="53"/>
  <c r="W72" i="53"/>
  <c r="X71" i="53"/>
  <c r="X70" i="53"/>
  <c r="U67" i="53"/>
  <c r="W70" i="53"/>
  <c r="U71" i="53"/>
  <c r="W71" i="53"/>
  <c r="X73" i="53"/>
  <c r="W73" i="53"/>
  <c r="T62" i="53"/>
  <c r="U68" i="53" l="1"/>
  <c r="X68" i="53"/>
  <c r="W67" i="53"/>
  <c r="W68" i="53"/>
  <c r="X69" i="53"/>
  <c r="X67" i="53"/>
  <c r="X72" i="53"/>
  <c r="U72" i="53"/>
  <c r="U70" i="53"/>
  <c r="U73" i="53"/>
  <c r="U69" i="53"/>
  <c r="CC111" i="56" l="1"/>
  <c r="CB111" i="56"/>
  <c r="BM111" i="56"/>
  <c r="BL111" i="56"/>
  <c r="AW111" i="56"/>
  <c r="AV111" i="56"/>
  <c r="AG111" i="56"/>
  <c r="AF111" i="56"/>
  <c r="Q111" i="56"/>
  <c r="P111" i="56"/>
  <c r="CC110" i="56"/>
  <c r="CB110" i="56"/>
  <c r="BM110" i="56"/>
  <c r="BL110" i="56"/>
  <c r="AW110" i="56"/>
  <c r="AV110" i="56"/>
  <c r="AG110" i="56"/>
  <c r="AF110" i="56"/>
  <c r="Q110" i="56"/>
  <c r="P110" i="56"/>
  <c r="CC107" i="56"/>
  <c r="CB107" i="56"/>
  <c r="BM107" i="56"/>
  <c r="BL107" i="56"/>
  <c r="AW107" i="56"/>
  <c r="AV107" i="56"/>
  <c r="AG107" i="56"/>
  <c r="AF107" i="56"/>
  <c r="Q107" i="56"/>
  <c r="P107" i="56"/>
  <c r="CC106" i="56"/>
  <c r="CB106" i="56"/>
  <c r="BM106" i="56"/>
  <c r="BL106" i="56"/>
  <c r="AW106" i="56"/>
  <c r="AV106" i="56"/>
  <c r="AG106" i="56"/>
  <c r="AF106" i="56"/>
  <c r="Q106" i="56"/>
  <c r="P106" i="56"/>
  <c r="CC105" i="56"/>
  <c r="CB105" i="56"/>
  <c r="BM105" i="56"/>
  <c r="BL105" i="56"/>
  <c r="AW105" i="56"/>
  <c r="AV105" i="56"/>
  <c r="AG105" i="56"/>
  <c r="AF105" i="56"/>
  <c r="Q105" i="56"/>
  <c r="P105" i="56"/>
  <c r="CC103" i="56"/>
  <c r="CB103" i="56"/>
  <c r="BM103" i="56"/>
  <c r="BL103" i="56"/>
  <c r="AW103" i="56"/>
  <c r="AV103" i="56"/>
  <c r="AG103" i="56"/>
  <c r="AF103" i="56"/>
  <c r="Q103" i="56"/>
  <c r="P103" i="56"/>
  <c r="CC102" i="56"/>
  <c r="CB102" i="56"/>
  <c r="BM102" i="56"/>
  <c r="BL102" i="56"/>
  <c r="AW102" i="56"/>
  <c r="AV102" i="56"/>
  <c r="AG102" i="56"/>
  <c r="AF102" i="56"/>
  <c r="Q102" i="56"/>
  <c r="P102" i="56"/>
  <c r="CI101" i="56"/>
  <c r="CC101" i="56"/>
  <c r="CB101" i="56"/>
  <c r="BM101" i="56"/>
  <c r="BL101" i="56"/>
  <c r="AW101" i="56"/>
  <c r="AV101" i="56"/>
  <c r="AG101" i="56"/>
  <c r="AF101" i="56"/>
  <c r="Q101" i="56"/>
  <c r="P101" i="56"/>
  <c r="CC100" i="56"/>
  <c r="CB100" i="56"/>
  <c r="BM100" i="56"/>
  <c r="BL100" i="56"/>
  <c r="AW100" i="56"/>
  <c r="AV100" i="56"/>
  <c r="AG100" i="56"/>
  <c r="AF100" i="56"/>
  <c r="Q100" i="56"/>
  <c r="P100" i="56"/>
  <c r="CI99" i="56"/>
  <c r="CC99" i="56"/>
  <c r="CB99" i="56"/>
  <c r="BM99" i="56"/>
  <c r="BL99" i="56"/>
  <c r="AW99" i="56"/>
  <c r="AV99" i="56"/>
  <c r="AG99" i="56"/>
  <c r="AF99" i="56"/>
  <c r="Q99" i="56"/>
  <c r="P99" i="56"/>
  <c r="CC97" i="56"/>
  <c r="CB97" i="56"/>
  <c r="BM97" i="56"/>
  <c r="BL97" i="56"/>
  <c r="AW97" i="56"/>
  <c r="AV97" i="56"/>
  <c r="AG97" i="56"/>
  <c r="AF97" i="56"/>
  <c r="Q97" i="56"/>
  <c r="P97" i="56"/>
  <c r="CC96" i="56"/>
  <c r="CB96" i="56"/>
  <c r="BM96" i="56"/>
  <c r="BL96" i="56"/>
  <c r="AW96" i="56"/>
  <c r="AV96" i="56"/>
  <c r="AG96" i="56"/>
  <c r="AF96" i="56"/>
  <c r="Q96" i="56"/>
  <c r="P96" i="56"/>
  <c r="CI95" i="56"/>
  <c r="CC95" i="56"/>
  <c r="CB95" i="56"/>
  <c r="BM95" i="56"/>
  <c r="BL95" i="56"/>
  <c r="AW95" i="56"/>
  <c r="AV95" i="56"/>
  <c r="AG95" i="56"/>
  <c r="AF95" i="56"/>
  <c r="Q95" i="56"/>
  <c r="P95" i="56"/>
  <c r="CG94" i="56"/>
  <c r="CC94" i="56"/>
  <c r="CB94" i="56"/>
  <c r="BM94" i="56"/>
  <c r="BL94" i="56"/>
  <c r="AW94" i="56"/>
  <c r="AV94" i="56"/>
  <c r="AG94" i="56"/>
  <c r="AF94" i="56"/>
  <c r="Q94" i="56"/>
  <c r="P94" i="56"/>
  <c r="CI93" i="56"/>
  <c r="CC93" i="56"/>
  <c r="CB93" i="56"/>
  <c r="BM93" i="56"/>
  <c r="BL93" i="56"/>
  <c r="AW93" i="56"/>
  <c r="AV93" i="56"/>
  <c r="AG93" i="56"/>
  <c r="AF93" i="56"/>
  <c r="Q93" i="56"/>
  <c r="P93" i="56"/>
  <c r="CC92" i="56"/>
  <c r="CB92" i="56"/>
  <c r="BM92" i="56"/>
  <c r="BL92" i="56"/>
  <c r="AW92" i="56"/>
  <c r="AV92" i="56"/>
  <c r="AG92" i="56"/>
  <c r="AF92" i="56"/>
  <c r="Q92" i="56"/>
  <c r="P92" i="56"/>
  <c r="CI91" i="56"/>
  <c r="CC91" i="56"/>
  <c r="CB91" i="56"/>
  <c r="BM91" i="56"/>
  <c r="BL91" i="56"/>
  <c r="AW91" i="56"/>
  <c r="AV91" i="56"/>
  <c r="AG91" i="56"/>
  <c r="AF91" i="56"/>
  <c r="Q91" i="56"/>
  <c r="P91" i="56"/>
  <c r="CG90" i="56"/>
  <c r="CC90" i="56"/>
  <c r="CB90" i="56"/>
  <c r="BM90" i="56"/>
  <c r="BL90" i="56"/>
  <c r="AW90" i="56"/>
  <c r="AV90" i="56"/>
  <c r="AG90" i="56"/>
  <c r="AF90" i="56"/>
  <c r="Q90" i="56"/>
  <c r="P90" i="56"/>
  <c r="CI89" i="56"/>
  <c r="CG89" i="56"/>
  <c r="CC89" i="56"/>
  <c r="CB89" i="56"/>
  <c r="BM89" i="56"/>
  <c r="BL89" i="56"/>
  <c r="AW89" i="56"/>
  <c r="AV89" i="56"/>
  <c r="AG89" i="56"/>
  <c r="AF89" i="56"/>
  <c r="Q89" i="56"/>
  <c r="P89" i="56"/>
  <c r="CC88" i="56"/>
  <c r="CB88" i="56"/>
  <c r="BM88" i="56"/>
  <c r="BL88" i="56"/>
  <c r="AW88" i="56"/>
  <c r="AV88" i="56"/>
  <c r="AG88" i="56"/>
  <c r="AF88" i="56"/>
  <c r="Q88" i="56"/>
  <c r="P88" i="56"/>
  <c r="CI87" i="56"/>
  <c r="CC87" i="56"/>
  <c r="CB87" i="56"/>
  <c r="BM87" i="56"/>
  <c r="BL87" i="56"/>
  <c r="AW87" i="56"/>
  <c r="AV87" i="56"/>
  <c r="AG87" i="56"/>
  <c r="AF87" i="56"/>
  <c r="Q87" i="56"/>
  <c r="P87" i="56"/>
  <c r="CG86" i="56"/>
  <c r="CC86" i="56"/>
  <c r="CB86" i="56"/>
  <c r="BM86" i="56"/>
  <c r="BL86" i="56"/>
  <c r="AW86" i="56"/>
  <c r="AV86" i="56"/>
  <c r="AG86" i="56"/>
  <c r="AF86" i="56"/>
  <c r="Q86" i="56"/>
  <c r="P86" i="56"/>
  <c r="CG85" i="56"/>
  <c r="CC85" i="56"/>
  <c r="CB85" i="56"/>
  <c r="BM85" i="56"/>
  <c r="BL85" i="56"/>
  <c r="AW85" i="56"/>
  <c r="AV85" i="56"/>
  <c r="AG85" i="56"/>
  <c r="AF85" i="56"/>
  <c r="Q85" i="56"/>
  <c r="P85" i="56"/>
  <c r="CC84" i="56"/>
  <c r="CB84" i="56"/>
  <c r="BM84" i="56"/>
  <c r="BL84" i="56"/>
  <c r="AW84" i="56"/>
  <c r="AV84" i="56"/>
  <c r="AG84" i="56"/>
  <c r="AF84" i="56"/>
  <c r="Q84" i="56"/>
  <c r="P84" i="56"/>
  <c r="CI83" i="56"/>
  <c r="CG83" i="56"/>
  <c r="CC83" i="56"/>
  <c r="CB83" i="56"/>
  <c r="BM83" i="56"/>
  <c r="BL83" i="56"/>
  <c r="AW83" i="56"/>
  <c r="AV83" i="56"/>
  <c r="AG83" i="56"/>
  <c r="AF83" i="56"/>
  <c r="Q83" i="56"/>
  <c r="P83" i="56"/>
  <c r="CG82" i="56"/>
  <c r="CC82" i="56"/>
  <c r="CB82" i="56"/>
  <c r="BM82" i="56"/>
  <c r="BL82" i="56"/>
  <c r="AW82" i="56"/>
  <c r="AV82" i="56"/>
  <c r="AG82" i="56"/>
  <c r="AF82" i="56"/>
  <c r="Q82" i="56"/>
  <c r="P82" i="56"/>
  <c r="CI81" i="56"/>
  <c r="CC81" i="56"/>
  <c r="CB81" i="56"/>
  <c r="BM81" i="56"/>
  <c r="BL81" i="56"/>
  <c r="AW81" i="56"/>
  <c r="AV81" i="56"/>
  <c r="AG81" i="56"/>
  <c r="AF81" i="56"/>
  <c r="Q81" i="56"/>
  <c r="P81" i="56"/>
  <c r="CG80" i="56"/>
  <c r="CC80" i="56"/>
  <c r="CB80" i="56"/>
  <c r="BM80" i="56"/>
  <c r="BL80" i="56"/>
  <c r="AW80" i="56"/>
  <c r="AV80" i="56"/>
  <c r="AG80" i="56"/>
  <c r="AF80" i="56"/>
  <c r="Q80" i="56"/>
  <c r="P80" i="56"/>
  <c r="CI79" i="56"/>
  <c r="CC79" i="56"/>
  <c r="CB79" i="56"/>
  <c r="BM79" i="56"/>
  <c r="BL79" i="56"/>
  <c r="AW79" i="56"/>
  <c r="AV79" i="56"/>
  <c r="AG79" i="56"/>
  <c r="AF79" i="56"/>
  <c r="Q79" i="56"/>
  <c r="P79" i="56"/>
  <c r="CC78" i="56"/>
  <c r="CB78" i="56"/>
  <c r="BM78" i="56"/>
  <c r="BL78" i="56"/>
  <c r="AW78" i="56"/>
  <c r="AV78" i="56"/>
  <c r="AG78" i="56"/>
  <c r="AF78" i="56"/>
  <c r="Q78" i="56"/>
  <c r="P78" i="56"/>
  <c r="CG77" i="56"/>
  <c r="CC77" i="56"/>
  <c r="CB77" i="56"/>
  <c r="BM77" i="56"/>
  <c r="BL77" i="56"/>
  <c r="AW77" i="56"/>
  <c r="AV77" i="56"/>
  <c r="AG77" i="56"/>
  <c r="AF77" i="56"/>
  <c r="Q77" i="56"/>
  <c r="P77" i="56"/>
  <c r="CG76" i="56"/>
  <c r="CC76" i="56"/>
  <c r="CB76" i="56"/>
  <c r="BM76" i="56"/>
  <c r="BL76" i="56"/>
  <c r="AW76" i="56"/>
  <c r="AV76" i="56"/>
  <c r="AG76" i="56"/>
  <c r="AF76" i="56"/>
  <c r="Q76" i="56"/>
  <c r="P76" i="56"/>
  <c r="CC74" i="56"/>
  <c r="CB74" i="56"/>
  <c r="BM74" i="56"/>
  <c r="BL74" i="56"/>
  <c r="AW74" i="56"/>
  <c r="AV74" i="56"/>
  <c r="AG74" i="56"/>
  <c r="AF74" i="56"/>
  <c r="Q74" i="56"/>
  <c r="P74" i="56"/>
  <c r="CC73" i="56"/>
  <c r="CB73" i="56"/>
  <c r="BM73" i="56"/>
  <c r="BL73" i="56"/>
  <c r="AW73" i="56"/>
  <c r="AV73" i="56"/>
  <c r="AG73" i="56"/>
  <c r="AF73" i="56"/>
  <c r="Q73" i="56"/>
  <c r="P73" i="56"/>
  <c r="CC72" i="56"/>
  <c r="CB72" i="56"/>
  <c r="BM72" i="56"/>
  <c r="BL72" i="56"/>
  <c r="AW72" i="56"/>
  <c r="AV72" i="56"/>
  <c r="AG72" i="56"/>
  <c r="AF72" i="56"/>
  <c r="Q72" i="56"/>
  <c r="P72" i="56"/>
  <c r="CC71" i="56"/>
  <c r="CB71" i="56"/>
  <c r="BM71" i="56"/>
  <c r="BL71" i="56"/>
  <c r="AW71" i="56"/>
  <c r="AV71" i="56"/>
  <c r="AG71" i="56"/>
  <c r="AF71" i="56"/>
  <c r="Q71" i="56"/>
  <c r="P71" i="56"/>
  <c r="CC70" i="56"/>
  <c r="CB70" i="56"/>
  <c r="BM70" i="56"/>
  <c r="BL70" i="56"/>
  <c r="AW70" i="56"/>
  <c r="AV70" i="56"/>
  <c r="AG70" i="56"/>
  <c r="AF70" i="56"/>
  <c r="Q70" i="56"/>
  <c r="P70" i="56"/>
  <c r="CC69" i="56"/>
  <c r="CB69" i="56"/>
  <c r="BM69" i="56"/>
  <c r="BL69" i="56"/>
  <c r="AW69" i="56"/>
  <c r="AV69" i="56"/>
  <c r="AG69" i="56"/>
  <c r="AF69" i="56"/>
  <c r="Q69" i="56"/>
  <c r="P69" i="56"/>
  <c r="CC68" i="56"/>
  <c r="CB68" i="56"/>
  <c r="BM68" i="56"/>
  <c r="BL68" i="56"/>
  <c r="AW68" i="56"/>
  <c r="AV68" i="56"/>
  <c r="AG68" i="56"/>
  <c r="AF68" i="56"/>
  <c r="Q68" i="56"/>
  <c r="P68" i="56"/>
  <c r="CC67" i="56"/>
  <c r="CB67" i="56"/>
  <c r="BM67" i="56"/>
  <c r="BL67" i="56"/>
  <c r="AW67" i="56"/>
  <c r="AV67" i="56"/>
  <c r="AG67" i="56"/>
  <c r="AF67" i="56"/>
  <c r="Q67" i="56"/>
  <c r="P67" i="56"/>
  <c r="CC64" i="56"/>
  <c r="CB64" i="56"/>
  <c r="BM64" i="56"/>
  <c r="BL64" i="56"/>
  <c r="AW64" i="56"/>
  <c r="AV64" i="56"/>
  <c r="AG64" i="56"/>
  <c r="AF64" i="56"/>
  <c r="Q64" i="56"/>
  <c r="P64" i="56"/>
  <c r="CI63" i="56"/>
  <c r="CG63" i="56"/>
  <c r="CC63" i="56"/>
  <c r="CB63" i="56"/>
  <c r="BM63" i="56"/>
  <c r="BL63" i="56"/>
  <c r="AW63" i="56"/>
  <c r="AV63" i="56"/>
  <c r="AG63" i="56"/>
  <c r="AF63" i="56"/>
  <c r="Q63" i="56"/>
  <c r="P63" i="56"/>
  <c r="CC62" i="56"/>
  <c r="CB62" i="56"/>
  <c r="BM62" i="56"/>
  <c r="BL62" i="56"/>
  <c r="AW62" i="56"/>
  <c r="AV62" i="56"/>
  <c r="AG62" i="56"/>
  <c r="AF62" i="56"/>
  <c r="Q62" i="56"/>
  <c r="P62" i="56"/>
  <c r="CC61" i="56"/>
  <c r="CB61" i="56"/>
  <c r="BM61" i="56"/>
  <c r="BL61" i="56"/>
  <c r="AW61" i="56"/>
  <c r="AV61" i="56"/>
  <c r="AG61" i="56"/>
  <c r="AF61" i="56"/>
  <c r="Q61" i="56"/>
  <c r="P61" i="56"/>
  <c r="CC60" i="56"/>
  <c r="CB60" i="56"/>
  <c r="BM60" i="56"/>
  <c r="BL60" i="56"/>
  <c r="AW60" i="56"/>
  <c r="AV60" i="56"/>
  <c r="AG60" i="56"/>
  <c r="AF60" i="56"/>
  <c r="Q60" i="56"/>
  <c r="P60" i="56"/>
  <c r="CC59" i="56"/>
  <c r="CB59" i="56"/>
  <c r="BM59" i="56"/>
  <c r="BL59" i="56"/>
  <c r="AW59" i="56"/>
  <c r="AV59" i="56"/>
  <c r="AG59" i="56"/>
  <c r="AF59" i="56"/>
  <c r="Q59" i="56"/>
  <c r="P59" i="56"/>
  <c r="CC58" i="56"/>
  <c r="CB58" i="56"/>
  <c r="BM58" i="56"/>
  <c r="BL58" i="56"/>
  <c r="AW58" i="56"/>
  <c r="AV58" i="56"/>
  <c r="AG58" i="56"/>
  <c r="AF58" i="56"/>
  <c r="Q58" i="56"/>
  <c r="P58" i="56"/>
  <c r="CC57" i="56"/>
  <c r="CB57" i="56"/>
  <c r="BM57" i="56"/>
  <c r="BL57" i="56"/>
  <c r="AW57" i="56"/>
  <c r="AV57" i="56"/>
  <c r="AG57" i="56"/>
  <c r="AF57" i="56"/>
  <c r="Q57" i="56"/>
  <c r="P57" i="56"/>
  <c r="CC56" i="56"/>
  <c r="CB56" i="56"/>
  <c r="BM56" i="56"/>
  <c r="BL56" i="56"/>
  <c r="AW56" i="56"/>
  <c r="AV56" i="56"/>
  <c r="AG56" i="56"/>
  <c r="AF56" i="56"/>
  <c r="Q56" i="56"/>
  <c r="P56" i="56"/>
  <c r="CC55" i="56"/>
  <c r="CB55" i="56"/>
  <c r="BM55" i="56"/>
  <c r="BL55" i="56"/>
  <c r="AW55" i="56"/>
  <c r="AV55" i="56"/>
  <c r="AG55" i="56"/>
  <c r="AF55" i="56"/>
  <c r="Q55" i="56"/>
  <c r="P55" i="56"/>
  <c r="CC54" i="56"/>
  <c r="CB54" i="56"/>
  <c r="BM54" i="56"/>
  <c r="BL54" i="56"/>
  <c r="AW54" i="56"/>
  <c r="AV54" i="56"/>
  <c r="AG54" i="56"/>
  <c r="AF54" i="56"/>
  <c r="Q54" i="56"/>
  <c r="P54" i="56"/>
  <c r="CC53" i="56"/>
  <c r="CB53" i="56"/>
  <c r="BM53" i="56"/>
  <c r="BL53" i="56"/>
  <c r="AW53" i="56"/>
  <c r="AV53" i="56"/>
  <c r="AG53" i="56"/>
  <c r="AF53" i="56"/>
  <c r="Q53" i="56"/>
  <c r="P53" i="56"/>
  <c r="CC52" i="56"/>
  <c r="CB52" i="56"/>
  <c r="BM52" i="56"/>
  <c r="BL52" i="56"/>
  <c r="AW52" i="56"/>
  <c r="AV52" i="56"/>
  <c r="AG52" i="56"/>
  <c r="AF52" i="56"/>
  <c r="Q52" i="56"/>
  <c r="P52" i="56"/>
  <c r="CC51" i="56"/>
  <c r="CB51" i="56"/>
  <c r="BM51" i="56"/>
  <c r="BL51" i="56"/>
  <c r="AW51" i="56"/>
  <c r="AV51" i="56"/>
  <c r="AG51" i="56"/>
  <c r="AF51" i="56"/>
  <c r="Q51" i="56"/>
  <c r="P51" i="56"/>
  <c r="CC50" i="56"/>
  <c r="CB50" i="56"/>
  <c r="BM50" i="56"/>
  <c r="BL50" i="56"/>
  <c r="AW50" i="56"/>
  <c r="AV50" i="56"/>
  <c r="AG50" i="56"/>
  <c r="AF50" i="56"/>
  <c r="Q50" i="56"/>
  <c r="P50" i="56"/>
  <c r="CC49" i="56"/>
  <c r="CB49" i="56"/>
  <c r="BM49" i="56"/>
  <c r="BL49" i="56"/>
  <c r="AW49" i="56"/>
  <c r="AV49" i="56"/>
  <c r="AG49" i="56"/>
  <c r="AF49" i="56"/>
  <c r="Q49" i="56"/>
  <c r="P49" i="56"/>
  <c r="CC48" i="56"/>
  <c r="CB48" i="56"/>
  <c r="BM48" i="56"/>
  <c r="BL48" i="56"/>
  <c r="AW48" i="56"/>
  <c r="AV48" i="56"/>
  <c r="AG48" i="56"/>
  <c r="AF48" i="56"/>
  <c r="Q48" i="56"/>
  <c r="P48" i="56"/>
  <c r="CG47" i="56"/>
  <c r="CC47" i="56"/>
  <c r="CB47" i="56"/>
  <c r="BM47" i="56"/>
  <c r="BL47" i="56"/>
  <c r="AW47" i="56"/>
  <c r="AV47" i="56"/>
  <c r="AG47" i="56"/>
  <c r="AF47" i="56"/>
  <c r="Q47" i="56"/>
  <c r="P47" i="56"/>
  <c r="CC46" i="56"/>
  <c r="CB46" i="56"/>
  <c r="BM46" i="56"/>
  <c r="BL46" i="56"/>
  <c r="AW46" i="56"/>
  <c r="AV46" i="56"/>
  <c r="AG46" i="56"/>
  <c r="AF46" i="56"/>
  <c r="Q46" i="56"/>
  <c r="P46" i="56"/>
  <c r="CC45" i="56"/>
  <c r="CB45" i="56"/>
  <c r="BM45" i="56"/>
  <c r="BL45" i="56"/>
  <c r="AW45" i="56"/>
  <c r="AV45" i="56"/>
  <c r="AG45" i="56"/>
  <c r="AF45" i="56"/>
  <c r="Q45" i="56"/>
  <c r="P45" i="56"/>
  <c r="CC44" i="56"/>
  <c r="CB44" i="56"/>
  <c r="BM44" i="56"/>
  <c r="BL44" i="56"/>
  <c r="AW44" i="56"/>
  <c r="AV44" i="56"/>
  <c r="AG44" i="56"/>
  <c r="AF44" i="56"/>
  <c r="Q44" i="56"/>
  <c r="P44" i="56"/>
  <c r="CC43" i="56"/>
  <c r="CB43" i="56"/>
  <c r="BM43" i="56"/>
  <c r="BL43" i="56"/>
  <c r="AW43" i="56"/>
  <c r="AV43" i="56"/>
  <c r="AG43" i="56"/>
  <c r="AF43" i="56"/>
  <c r="Q43" i="56"/>
  <c r="P43" i="56"/>
  <c r="CG42" i="56"/>
  <c r="CC42" i="56"/>
  <c r="CB42" i="56"/>
  <c r="BM42" i="56"/>
  <c r="BL42" i="56"/>
  <c r="AW42" i="56"/>
  <c r="AV42" i="56"/>
  <c r="AG42" i="56"/>
  <c r="AF42" i="56"/>
  <c r="Q42" i="56"/>
  <c r="P42" i="56"/>
  <c r="CG41" i="56"/>
  <c r="CC41" i="56"/>
  <c r="CB41" i="56"/>
  <c r="BM41" i="56"/>
  <c r="BL41" i="56"/>
  <c r="AW41" i="56"/>
  <c r="AV41" i="56"/>
  <c r="AG41" i="56"/>
  <c r="AF41" i="56"/>
  <c r="Q41" i="56"/>
  <c r="P41" i="56"/>
  <c r="CC40" i="56"/>
  <c r="CB40" i="56"/>
  <c r="BM40" i="56"/>
  <c r="BL40" i="56"/>
  <c r="AW40" i="56"/>
  <c r="AV40" i="56"/>
  <c r="AG40" i="56"/>
  <c r="AF40" i="56"/>
  <c r="Q40" i="56"/>
  <c r="P40" i="56"/>
  <c r="CG39" i="56"/>
  <c r="CC39" i="56"/>
  <c r="CB39" i="56"/>
  <c r="BM39" i="56"/>
  <c r="BL39" i="56"/>
  <c r="AW39" i="56"/>
  <c r="AV39" i="56"/>
  <c r="AG39" i="56"/>
  <c r="AF39" i="56"/>
  <c r="Q39" i="56"/>
  <c r="P39" i="56"/>
  <c r="CC38" i="56"/>
  <c r="CB38" i="56"/>
  <c r="BM38" i="56"/>
  <c r="BL38" i="56"/>
  <c r="AW38" i="56"/>
  <c r="AV38" i="56"/>
  <c r="AG38" i="56"/>
  <c r="AF38" i="56"/>
  <c r="Q38" i="56"/>
  <c r="P38" i="56"/>
  <c r="CC37" i="56"/>
  <c r="CB37" i="56"/>
  <c r="BM37" i="56"/>
  <c r="BL37" i="56"/>
  <c r="AW37" i="56"/>
  <c r="AV37" i="56"/>
  <c r="AG37" i="56"/>
  <c r="AF37" i="56"/>
  <c r="Q37" i="56"/>
  <c r="P37" i="56"/>
  <c r="CC36" i="56"/>
  <c r="CB36" i="56"/>
  <c r="BM36" i="56"/>
  <c r="BL36" i="56"/>
  <c r="AW36" i="56"/>
  <c r="AV36" i="56"/>
  <c r="AG36" i="56"/>
  <c r="AF36" i="56"/>
  <c r="Q36" i="56"/>
  <c r="P36" i="56"/>
  <c r="CC35" i="56"/>
  <c r="CB35" i="56"/>
  <c r="BM35" i="56"/>
  <c r="BL35" i="56"/>
  <c r="AW35" i="56"/>
  <c r="AV35" i="56"/>
  <c r="AG35" i="56"/>
  <c r="AF35" i="56"/>
  <c r="Q35" i="56"/>
  <c r="P35" i="56"/>
  <c r="CC34" i="56"/>
  <c r="CB34" i="56"/>
  <c r="BM34" i="56"/>
  <c r="BL34" i="56"/>
  <c r="AW34" i="56"/>
  <c r="AV34" i="56"/>
  <c r="AG34" i="56"/>
  <c r="AF34" i="56"/>
  <c r="Q34" i="56"/>
  <c r="P34" i="56"/>
  <c r="CG33" i="56"/>
  <c r="CC33" i="56"/>
  <c r="CB33" i="56"/>
  <c r="BM33" i="56"/>
  <c r="BL33" i="56"/>
  <c r="AW33" i="56"/>
  <c r="AV33" i="56"/>
  <c r="AG33" i="56"/>
  <c r="AF33" i="56"/>
  <c r="Q33" i="56"/>
  <c r="P33" i="56"/>
  <c r="CC32" i="56"/>
  <c r="CB32" i="56"/>
  <c r="BM32" i="56"/>
  <c r="BL32" i="56"/>
  <c r="AW32" i="56"/>
  <c r="AV32" i="56"/>
  <c r="AG32" i="56"/>
  <c r="AF32" i="56"/>
  <c r="Q32" i="56"/>
  <c r="P32" i="56"/>
  <c r="CC31" i="56"/>
  <c r="CB31" i="56"/>
  <c r="BM31" i="56"/>
  <c r="BL31" i="56"/>
  <c r="AW31" i="56"/>
  <c r="AV31" i="56"/>
  <c r="AG31" i="56"/>
  <c r="AF31" i="56"/>
  <c r="Q31" i="56"/>
  <c r="P31" i="56"/>
  <c r="CC30" i="56"/>
  <c r="CB30" i="56"/>
  <c r="BM30" i="56"/>
  <c r="BL30" i="56"/>
  <c r="AW30" i="56"/>
  <c r="AV30" i="56"/>
  <c r="AG30" i="56"/>
  <c r="AF30" i="56"/>
  <c r="Q30" i="56"/>
  <c r="P30" i="56"/>
  <c r="CG29" i="56"/>
  <c r="CC29" i="56"/>
  <c r="CB29" i="56"/>
  <c r="BM29" i="56"/>
  <c r="BL29" i="56"/>
  <c r="AW29" i="56"/>
  <c r="AV29" i="56"/>
  <c r="AG29" i="56"/>
  <c r="AF29" i="56"/>
  <c r="Q29" i="56"/>
  <c r="P29" i="56"/>
  <c r="CC28" i="56"/>
  <c r="CB28" i="56"/>
  <c r="BM28" i="56"/>
  <c r="BL28" i="56"/>
  <c r="AW28" i="56"/>
  <c r="AV28" i="56"/>
  <c r="AG28" i="56"/>
  <c r="AF28" i="56"/>
  <c r="Q28" i="56"/>
  <c r="P28" i="56"/>
  <c r="CG27" i="56"/>
  <c r="CC27" i="56"/>
  <c r="CB27" i="56"/>
  <c r="BM27" i="56"/>
  <c r="BL27" i="56"/>
  <c r="AW27" i="56"/>
  <c r="AV27" i="56"/>
  <c r="AG27" i="56"/>
  <c r="AF27" i="56"/>
  <c r="Q27" i="56"/>
  <c r="P27" i="56"/>
  <c r="CC26" i="56"/>
  <c r="CB26" i="56"/>
  <c r="BM26" i="56"/>
  <c r="BL26" i="56"/>
  <c r="AW26" i="56"/>
  <c r="AV26" i="56"/>
  <c r="AG26" i="56"/>
  <c r="AF26" i="56"/>
  <c r="Q26" i="56"/>
  <c r="P26" i="56"/>
  <c r="CG25" i="56"/>
  <c r="CC25" i="56"/>
  <c r="CB25" i="56"/>
  <c r="BM25" i="56"/>
  <c r="BL25" i="56"/>
  <c r="AW25" i="56"/>
  <c r="AV25" i="56"/>
  <c r="AG25" i="56"/>
  <c r="AF25" i="56"/>
  <c r="Q25" i="56"/>
  <c r="P25" i="56"/>
  <c r="CG24" i="56"/>
  <c r="CC24" i="56"/>
  <c r="CB24" i="56"/>
  <c r="BM24" i="56"/>
  <c r="BL24" i="56"/>
  <c r="AW24" i="56"/>
  <c r="AV24" i="56"/>
  <c r="AG24" i="56"/>
  <c r="AF24" i="56"/>
  <c r="Q24" i="56"/>
  <c r="P24" i="56"/>
  <c r="CC23" i="56"/>
  <c r="CB23" i="56"/>
  <c r="BM23" i="56"/>
  <c r="BL23" i="56"/>
  <c r="AW23" i="56"/>
  <c r="AV23" i="56"/>
  <c r="AG23" i="56"/>
  <c r="AF23" i="56"/>
  <c r="Q23" i="56"/>
  <c r="P23" i="56"/>
  <c r="CC22" i="56"/>
  <c r="CB22" i="56"/>
  <c r="BM22" i="56"/>
  <c r="BL22" i="56"/>
  <c r="AW22" i="56"/>
  <c r="AV22" i="56"/>
  <c r="AG22" i="56"/>
  <c r="AF22" i="56"/>
  <c r="Q22" i="56"/>
  <c r="P22" i="56"/>
  <c r="CC21" i="56"/>
  <c r="CB21" i="56"/>
  <c r="BM21" i="56"/>
  <c r="BL21" i="56"/>
  <c r="AW21" i="56"/>
  <c r="AV21" i="56"/>
  <c r="AG21" i="56"/>
  <c r="AF21" i="56"/>
  <c r="Q21" i="56"/>
  <c r="P21" i="56"/>
  <c r="CC17" i="56"/>
  <c r="CB17" i="56"/>
  <c r="BM17" i="56"/>
  <c r="BL17" i="56"/>
  <c r="BL114" i="56" s="1"/>
  <c r="AW17" i="56"/>
  <c r="AV17" i="56"/>
  <c r="AV114" i="56" s="1"/>
  <c r="AG17" i="56"/>
  <c r="AF17" i="56"/>
  <c r="Q17" i="56"/>
  <c r="P17" i="56"/>
  <c r="P114" i="56" s="1"/>
  <c r="CC16" i="56"/>
  <c r="CB16" i="56"/>
  <c r="BM16" i="56"/>
  <c r="BL16" i="56"/>
  <c r="AW16" i="56"/>
  <c r="AV16" i="56"/>
  <c r="AG16" i="56"/>
  <c r="AF16" i="56"/>
  <c r="Q16" i="56"/>
  <c r="P16" i="56"/>
  <c r="CC15" i="56"/>
  <c r="CB15" i="56"/>
  <c r="BM15" i="56"/>
  <c r="BL15" i="56"/>
  <c r="AW15" i="56"/>
  <c r="AV15" i="56"/>
  <c r="AG15" i="56"/>
  <c r="AF15" i="56"/>
  <c r="Q15" i="56"/>
  <c r="P15" i="56"/>
  <c r="CC14" i="56"/>
  <c r="CB14" i="56"/>
  <c r="BM14" i="56"/>
  <c r="BL14" i="56"/>
  <c r="AW14" i="56"/>
  <c r="AV14" i="56"/>
  <c r="AG14" i="56"/>
  <c r="AF14" i="56"/>
  <c r="Q14" i="56"/>
  <c r="P14" i="56"/>
  <c r="CC13" i="56"/>
  <c r="CB13" i="56"/>
  <c r="BM13" i="56"/>
  <c r="BL13" i="56"/>
  <c r="AW13" i="56"/>
  <c r="AV13" i="56"/>
  <c r="AG13" i="56"/>
  <c r="AF13" i="56"/>
  <c r="Q13" i="56"/>
  <c r="P13" i="56"/>
  <c r="CC11" i="56"/>
  <c r="CB11" i="56"/>
  <c r="BM11" i="56"/>
  <c r="BL11" i="56"/>
  <c r="AW11" i="56"/>
  <c r="AV11" i="56"/>
  <c r="AG11" i="56"/>
  <c r="AF11" i="56"/>
  <c r="Q11" i="56"/>
  <c r="P11" i="56"/>
  <c r="CC10" i="56"/>
  <c r="CB10" i="56"/>
  <c r="BM10" i="56"/>
  <c r="BL10" i="56"/>
  <c r="AW10" i="56"/>
  <c r="AV10" i="56"/>
  <c r="AV112" i="56" s="1"/>
  <c r="AG10" i="56"/>
  <c r="AG112" i="56" s="1"/>
  <c r="AF10" i="56"/>
  <c r="Q10" i="56"/>
  <c r="P10" i="56"/>
  <c r="P112" i="56" s="1"/>
  <c r="CU9" i="56"/>
  <c r="CC9" i="56"/>
  <c r="CB9" i="56"/>
  <c r="BM9" i="56"/>
  <c r="BL9" i="56"/>
  <c r="AW9" i="56"/>
  <c r="AV9" i="56"/>
  <c r="AG9" i="56"/>
  <c r="AF9" i="56"/>
  <c r="Q9" i="56"/>
  <c r="P9" i="56"/>
  <c r="CN10" i="56"/>
  <c r="CC8" i="56"/>
  <c r="CB8" i="56"/>
  <c r="BM8" i="56"/>
  <c r="BL8" i="56"/>
  <c r="AW8" i="56"/>
  <c r="AV8" i="56"/>
  <c r="AG8" i="56"/>
  <c r="AF8" i="56"/>
  <c r="Q8" i="56"/>
  <c r="P8" i="56"/>
  <c r="AW114" i="56" l="1"/>
  <c r="AX61" i="56"/>
  <c r="R64" i="56"/>
  <c r="Q112" i="56"/>
  <c r="BN11" i="56"/>
  <c r="BM114" i="56"/>
  <c r="BN15" i="56"/>
  <c r="CI76" i="56"/>
  <c r="CI78" i="56"/>
  <c r="CI80" i="56"/>
  <c r="CI82" i="56"/>
  <c r="CI84" i="56"/>
  <c r="CI86" i="56"/>
  <c r="CI88" i="56"/>
  <c r="CI92" i="56"/>
  <c r="CI94" i="56"/>
  <c r="CI100" i="56"/>
  <c r="AF114" i="56"/>
  <c r="BN14" i="56"/>
  <c r="R15" i="56"/>
  <c r="R14" i="56"/>
  <c r="Q114" i="56"/>
  <c r="CD77" i="56"/>
  <c r="CD79" i="56"/>
  <c r="CD90" i="56"/>
  <c r="AF112" i="56"/>
  <c r="CF112" i="56"/>
  <c r="CG49" i="56"/>
  <c r="AX23" i="56"/>
  <c r="AX28" i="56"/>
  <c r="AX29" i="56"/>
  <c r="AX42" i="56"/>
  <c r="AX45" i="56"/>
  <c r="AX46" i="56"/>
  <c r="AH22" i="56"/>
  <c r="AH25" i="56"/>
  <c r="AH26" i="56"/>
  <c r="AW112" i="56"/>
  <c r="AX100" i="56"/>
  <c r="BN86" i="56"/>
  <c r="AX51" i="56"/>
  <c r="AX55" i="56"/>
  <c r="CD83" i="56"/>
  <c r="R85" i="56"/>
  <c r="R86" i="56"/>
  <c r="CH112" i="56"/>
  <c r="CG52" i="56"/>
  <c r="CG55" i="56"/>
  <c r="CG56" i="56"/>
  <c r="CG57" i="56"/>
  <c r="CI22" i="56"/>
  <c r="CI23" i="56"/>
  <c r="CI24" i="56"/>
  <c r="CI25" i="56"/>
  <c r="CI26" i="56"/>
  <c r="CI27" i="56"/>
  <c r="CI28" i="56"/>
  <c r="CI29" i="56"/>
  <c r="CI30" i="56"/>
  <c r="CI31" i="56"/>
  <c r="CI32" i="56"/>
  <c r="CI33" i="56"/>
  <c r="CI34" i="56"/>
  <c r="CI35" i="56"/>
  <c r="CI36" i="56"/>
  <c r="CI37" i="56"/>
  <c r="CI38" i="56"/>
  <c r="CI40" i="56"/>
  <c r="CI41" i="56"/>
  <c r="CI42" i="56"/>
  <c r="CI43" i="56"/>
  <c r="CI44" i="56"/>
  <c r="CI45" i="56"/>
  <c r="CI46" i="56"/>
  <c r="CI48" i="56"/>
  <c r="CI49" i="56"/>
  <c r="CI50" i="56"/>
  <c r="CI51" i="56"/>
  <c r="CI52" i="56"/>
  <c r="CI53" i="56"/>
  <c r="CI54" i="56"/>
  <c r="CI56" i="56"/>
  <c r="CI57" i="56"/>
  <c r="CI58" i="56"/>
  <c r="CI59" i="56"/>
  <c r="CI60" i="56"/>
  <c r="CI61" i="56"/>
  <c r="CI69" i="56"/>
  <c r="CI70" i="56"/>
  <c r="CI71" i="56"/>
  <c r="CI72" i="56"/>
  <c r="CI73" i="56"/>
  <c r="BN36" i="56"/>
  <c r="BN40" i="56"/>
  <c r="BN41" i="56"/>
  <c r="BN55" i="56"/>
  <c r="BN97" i="56"/>
  <c r="CJ13" i="56"/>
  <c r="CT13" i="56" s="1"/>
  <c r="AH8" i="56"/>
  <c r="AH60" i="56"/>
  <c r="CG60" i="56"/>
  <c r="CG61" i="56"/>
  <c r="CG67" i="56"/>
  <c r="CG68" i="56"/>
  <c r="AH14" i="56"/>
  <c r="AH15" i="56"/>
  <c r="AH16" i="56"/>
  <c r="AH80" i="56"/>
  <c r="AH91" i="56"/>
  <c r="AH93" i="56"/>
  <c r="AH94" i="56"/>
  <c r="AH95" i="56"/>
  <c r="AH99" i="56"/>
  <c r="AH105" i="56"/>
  <c r="AH110" i="56"/>
  <c r="CJ26" i="56"/>
  <c r="CT26" i="56" s="1"/>
  <c r="CJ43" i="56"/>
  <c r="CT43" i="56" s="1"/>
  <c r="CJ44" i="56"/>
  <c r="CT44" i="56" s="1"/>
  <c r="R111" i="56"/>
  <c r="AH32" i="56"/>
  <c r="AH34" i="56"/>
  <c r="AH42" i="56"/>
  <c r="AH43" i="56"/>
  <c r="AH44" i="56"/>
  <c r="AH45" i="56"/>
  <c r="AH46" i="56"/>
  <c r="AH47" i="56"/>
  <c r="AH50" i="56"/>
  <c r="AH51" i="56"/>
  <c r="AH68" i="56"/>
  <c r="AH69" i="56"/>
  <c r="AH73" i="56"/>
  <c r="AH74" i="56"/>
  <c r="BN84" i="56"/>
  <c r="BN85" i="56"/>
  <c r="BN92" i="56"/>
  <c r="BN107" i="56"/>
  <c r="AX8" i="56"/>
  <c r="R16" i="56"/>
  <c r="BN42" i="56"/>
  <c r="BN44" i="56"/>
  <c r="R9" i="56"/>
  <c r="AH63" i="56"/>
  <c r="AH64" i="56"/>
  <c r="R56" i="56"/>
  <c r="R57" i="56"/>
  <c r="R60" i="56"/>
  <c r="R62" i="56"/>
  <c r="R68" i="56"/>
  <c r="R69" i="56"/>
  <c r="R70" i="56"/>
  <c r="R72" i="56"/>
  <c r="AX69" i="56"/>
  <c r="AX70" i="56"/>
  <c r="AX71" i="56"/>
  <c r="AX72" i="56"/>
  <c r="AX76" i="56"/>
  <c r="AX79" i="56"/>
  <c r="AX81" i="56"/>
  <c r="AX84" i="56"/>
  <c r="AX92" i="56"/>
  <c r="AX95" i="56"/>
  <c r="R89" i="56"/>
  <c r="BN9" i="56"/>
  <c r="AX26" i="56"/>
  <c r="AX30" i="56"/>
  <c r="AX38" i="56"/>
  <c r="AX40" i="56"/>
  <c r="BN93" i="56"/>
  <c r="BN102" i="56"/>
  <c r="R82" i="56"/>
  <c r="R21" i="56"/>
  <c r="R22" i="56"/>
  <c r="R23" i="56"/>
  <c r="R37" i="56"/>
  <c r="R38" i="56"/>
  <c r="R45" i="56"/>
  <c r="R46" i="56"/>
  <c r="R48" i="56"/>
  <c r="R53" i="56"/>
  <c r="BN67" i="56"/>
  <c r="BN68" i="56"/>
  <c r="AH81" i="56"/>
  <c r="AH82" i="56"/>
  <c r="AH9" i="56"/>
  <c r="AH101" i="56"/>
  <c r="BN16" i="56"/>
  <c r="AH28" i="56"/>
  <c r="AH29" i="56"/>
  <c r="AH35" i="56"/>
  <c r="AH49" i="56"/>
  <c r="AX91" i="56"/>
  <c r="CJ92" i="56"/>
  <c r="CT92" i="56" s="1"/>
  <c r="AX106" i="56"/>
  <c r="AX107" i="56"/>
  <c r="CM76" i="56"/>
  <c r="CB114" i="56"/>
  <c r="CC112" i="56"/>
  <c r="CD103" i="56"/>
  <c r="CD11" i="56"/>
  <c r="CD14" i="56"/>
  <c r="CD15" i="56"/>
  <c r="CD16" i="56"/>
  <c r="CM77" i="56"/>
  <c r="CM79" i="56"/>
  <c r="CM82" i="56"/>
  <c r="CD97" i="56"/>
  <c r="CM35" i="56"/>
  <c r="CD22" i="56"/>
  <c r="CB112" i="56"/>
  <c r="CD111" i="56"/>
  <c r="CD62" i="56"/>
  <c r="CD68" i="56"/>
  <c r="CP99" i="56"/>
  <c r="CU99" i="56" s="1"/>
  <c r="CD25" i="56"/>
  <c r="CD26" i="56"/>
  <c r="CD27" i="56"/>
  <c r="CD29" i="56"/>
  <c r="CD30" i="56"/>
  <c r="CD33" i="56"/>
  <c r="CD36" i="56"/>
  <c r="CD37" i="56"/>
  <c r="CD38" i="56"/>
  <c r="CD39" i="56"/>
  <c r="CD41" i="56"/>
  <c r="CD42" i="56"/>
  <c r="CD44" i="56"/>
  <c r="CD45" i="56"/>
  <c r="CD50" i="56"/>
  <c r="CD52" i="56"/>
  <c r="CD53" i="56"/>
  <c r="CP73" i="56"/>
  <c r="CU73" i="56" s="1"/>
  <c r="CD105" i="56"/>
  <c r="CD106" i="56"/>
  <c r="CD9" i="56"/>
  <c r="CD63" i="56"/>
  <c r="CD82" i="56"/>
  <c r="CD54" i="56"/>
  <c r="CD57" i="56"/>
  <c r="CD58" i="56"/>
  <c r="CD86" i="56"/>
  <c r="CD93" i="56"/>
  <c r="CD94" i="56"/>
  <c r="CD23" i="56"/>
  <c r="CD70" i="56"/>
  <c r="BN81" i="56"/>
  <c r="CO36" i="56"/>
  <c r="CO37" i="56"/>
  <c r="CO38" i="56"/>
  <c r="CO39" i="56"/>
  <c r="CM41" i="56"/>
  <c r="CM43" i="56"/>
  <c r="CM46" i="56"/>
  <c r="CM49" i="56"/>
  <c r="CM51" i="56"/>
  <c r="BN52" i="56"/>
  <c r="CO83" i="56"/>
  <c r="CM38" i="56"/>
  <c r="CP11" i="56"/>
  <c r="CU11" i="56" s="1"/>
  <c r="BN48" i="56"/>
  <c r="BN56" i="56"/>
  <c r="CM57" i="56"/>
  <c r="CM58" i="56"/>
  <c r="CM59" i="56"/>
  <c r="CM85" i="56"/>
  <c r="CM87" i="56"/>
  <c r="CM88" i="56"/>
  <c r="BL112" i="56"/>
  <c r="CM67" i="56"/>
  <c r="CM68" i="56"/>
  <c r="CM69" i="56"/>
  <c r="CM99" i="56"/>
  <c r="BM112" i="56"/>
  <c r="BN69" i="56"/>
  <c r="BN72" i="56"/>
  <c r="BN99" i="56"/>
  <c r="BN21" i="56"/>
  <c r="BN22" i="56"/>
  <c r="CM22" i="56"/>
  <c r="CM23" i="56"/>
  <c r="BN106" i="56"/>
  <c r="BN26" i="56"/>
  <c r="CM27" i="56"/>
  <c r="BN28" i="56"/>
  <c r="CM29" i="56"/>
  <c r="BN31" i="56"/>
  <c r="BN32" i="56"/>
  <c r="CP15" i="56"/>
  <c r="CU15" i="56" s="1"/>
  <c r="CO33" i="56"/>
  <c r="CO34" i="56"/>
  <c r="CO35" i="56"/>
  <c r="AX43" i="56"/>
  <c r="AX44" i="56"/>
  <c r="AX47" i="56"/>
  <c r="AX52" i="56"/>
  <c r="AX56" i="56"/>
  <c r="CO63" i="56"/>
  <c r="CO77" i="56"/>
  <c r="CO78" i="56"/>
  <c r="CO80" i="56"/>
  <c r="CO81" i="56"/>
  <c r="CO82" i="56"/>
  <c r="AX86" i="56"/>
  <c r="AX88" i="56"/>
  <c r="AX90" i="56"/>
  <c r="AX21" i="56"/>
  <c r="CO40" i="56"/>
  <c r="CO42" i="56"/>
  <c r="CO43" i="56"/>
  <c r="CO44" i="56"/>
  <c r="CO45" i="56"/>
  <c r="CO46" i="56"/>
  <c r="CO47" i="56"/>
  <c r="CO48" i="56"/>
  <c r="CO50" i="56"/>
  <c r="CO51" i="56"/>
  <c r="CO52" i="56"/>
  <c r="CO53" i="56"/>
  <c r="CO54" i="56"/>
  <c r="CO84" i="56"/>
  <c r="AX99" i="56"/>
  <c r="CO55" i="56"/>
  <c r="CO56" i="56"/>
  <c r="CO58" i="56"/>
  <c r="CO59" i="56"/>
  <c r="CO85" i="56"/>
  <c r="CO86" i="56"/>
  <c r="CO88" i="56"/>
  <c r="CO89" i="56"/>
  <c r="CP21" i="56"/>
  <c r="CU21" i="56" s="1"/>
  <c r="CO60" i="56"/>
  <c r="CO61" i="56"/>
  <c r="CO67" i="56"/>
  <c r="CO68" i="56"/>
  <c r="CO69" i="56"/>
  <c r="CO70" i="56"/>
  <c r="CO71" i="56"/>
  <c r="CO72" i="56"/>
  <c r="CO73" i="56"/>
  <c r="CO90" i="56"/>
  <c r="AX101" i="56"/>
  <c r="AX102" i="56"/>
  <c r="CO21" i="56"/>
  <c r="CO22" i="56"/>
  <c r="AX31" i="56"/>
  <c r="AX32" i="56"/>
  <c r="AX80" i="56"/>
  <c r="CO91" i="56"/>
  <c r="CO92" i="56"/>
  <c r="CO93" i="56"/>
  <c r="CO94" i="56"/>
  <c r="CO95" i="56"/>
  <c r="AX14" i="56"/>
  <c r="AX16" i="56"/>
  <c r="CO23" i="56"/>
  <c r="AX36" i="56"/>
  <c r="CO100" i="56"/>
  <c r="CO101" i="56"/>
  <c r="AX110" i="56"/>
  <c r="CO24" i="56"/>
  <c r="CO25" i="56"/>
  <c r="CO26" i="56"/>
  <c r="CO27" i="56"/>
  <c r="CO28" i="56"/>
  <c r="CO29" i="56"/>
  <c r="CO30" i="56"/>
  <c r="CO31" i="56"/>
  <c r="CO32" i="56"/>
  <c r="AH23" i="56"/>
  <c r="AH100" i="56"/>
  <c r="AH102" i="56"/>
  <c r="AH27" i="56"/>
  <c r="AH107" i="56"/>
  <c r="CP8" i="56"/>
  <c r="CP10" i="56" s="1"/>
  <c r="AH31" i="56"/>
  <c r="AH37" i="56"/>
  <c r="AH38" i="56"/>
  <c r="AH39" i="56"/>
  <c r="AH40" i="56"/>
  <c r="AH111" i="56"/>
  <c r="AH48" i="56"/>
  <c r="AH54" i="56"/>
  <c r="AH103" i="56"/>
  <c r="AH57" i="56"/>
  <c r="AH58" i="56"/>
  <c r="AH59" i="56"/>
  <c r="AH89" i="56"/>
  <c r="CP16" i="56"/>
  <c r="CU16" i="56" s="1"/>
  <c r="R27" i="56"/>
  <c r="R28" i="56"/>
  <c r="R29" i="56"/>
  <c r="R30" i="56"/>
  <c r="R33" i="56"/>
  <c r="R34" i="56"/>
  <c r="R35" i="56"/>
  <c r="R76" i="56"/>
  <c r="R77" i="56"/>
  <c r="R78" i="56"/>
  <c r="R79" i="56"/>
  <c r="CP55" i="56"/>
  <c r="CU55" i="56" s="1"/>
  <c r="R84" i="56"/>
  <c r="R41" i="56"/>
  <c r="R49" i="56"/>
  <c r="R54" i="56"/>
  <c r="R59" i="56"/>
  <c r="CP30" i="56"/>
  <c r="CU30" i="56" s="1"/>
  <c r="R93" i="56"/>
  <c r="R95" i="56"/>
  <c r="R99" i="56"/>
  <c r="CP105" i="56"/>
  <c r="CU105" i="56" s="1"/>
  <c r="R102" i="56"/>
  <c r="CP44" i="56"/>
  <c r="CU44" i="56" s="1"/>
  <c r="CD46" i="56"/>
  <c r="CD47" i="56"/>
  <c r="CD49" i="56"/>
  <c r="CD71" i="56"/>
  <c r="CD73" i="56"/>
  <c r="CD74" i="56"/>
  <c r="CD85" i="56"/>
  <c r="CD87" i="56"/>
  <c r="CD24" i="56"/>
  <c r="CD69" i="56"/>
  <c r="CP93" i="56"/>
  <c r="CU93" i="56" s="1"/>
  <c r="CD8" i="56"/>
  <c r="CD31" i="56"/>
  <c r="CD32" i="56"/>
  <c r="CD59" i="56"/>
  <c r="CD60" i="56"/>
  <c r="CD78" i="56"/>
  <c r="CD80" i="56"/>
  <c r="CD34" i="56"/>
  <c r="CD110" i="56"/>
  <c r="BN58" i="56"/>
  <c r="BN91" i="56"/>
  <c r="CP94" i="56"/>
  <c r="CU94" i="56" s="1"/>
  <c r="BN34" i="56"/>
  <c r="BN63" i="56"/>
  <c r="CP63" i="56"/>
  <c r="CU63" i="56" s="1"/>
  <c r="BN76" i="56"/>
  <c r="BN77" i="56"/>
  <c r="BN78" i="56"/>
  <c r="BN79" i="56"/>
  <c r="BN101" i="56"/>
  <c r="BN37" i="56"/>
  <c r="BN38" i="56"/>
  <c r="BN39" i="56"/>
  <c r="BN80" i="56"/>
  <c r="BN82" i="56"/>
  <c r="BN83" i="56"/>
  <c r="CP106" i="56"/>
  <c r="CU106" i="56" s="1"/>
  <c r="BN13" i="56"/>
  <c r="BN45" i="56"/>
  <c r="CP45" i="56"/>
  <c r="BN46" i="56"/>
  <c r="CP47" i="56"/>
  <c r="CU47" i="56" s="1"/>
  <c r="BN61" i="56"/>
  <c r="CP83" i="56"/>
  <c r="CU83" i="56" s="1"/>
  <c r="BN105" i="56"/>
  <c r="BN24" i="56"/>
  <c r="BN43" i="56"/>
  <c r="BN49" i="56"/>
  <c r="BN50" i="56"/>
  <c r="BN62" i="56"/>
  <c r="BN111" i="56"/>
  <c r="BN25" i="56"/>
  <c r="BN70" i="56"/>
  <c r="BN71" i="56"/>
  <c r="BN87" i="56"/>
  <c r="BN88" i="56"/>
  <c r="BN29" i="56"/>
  <c r="BN30" i="56"/>
  <c r="CP25" i="56"/>
  <c r="CU25" i="56" s="1"/>
  <c r="CP26" i="56"/>
  <c r="CU26" i="56" s="1"/>
  <c r="CP86" i="56"/>
  <c r="CU86" i="56" s="1"/>
  <c r="AX11" i="56"/>
  <c r="CP60" i="56"/>
  <c r="CU60" i="56" s="1"/>
  <c r="CP61" i="56"/>
  <c r="CU61" i="56" s="1"/>
  <c r="AX67" i="56"/>
  <c r="CP89" i="56"/>
  <c r="AX103" i="56"/>
  <c r="AX35" i="56"/>
  <c r="CP52" i="56"/>
  <c r="CU52" i="56" s="1"/>
  <c r="CP70" i="56"/>
  <c r="CU70" i="56" s="1"/>
  <c r="CP90" i="56"/>
  <c r="CU90" i="56" s="1"/>
  <c r="AX94" i="56"/>
  <c r="CP31" i="56"/>
  <c r="AX37" i="56"/>
  <c r="AX39" i="56"/>
  <c r="CP80" i="56"/>
  <c r="CU80" i="56" s="1"/>
  <c r="CP91" i="56"/>
  <c r="AX93" i="56"/>
  <c r="CP110" i="56"/>
  <c r="CU110" i="56" s="1"/>
  <c r="AX25" i="56"/>
  <c r="AX27" i="56"/>
  <c r="CP36" i="56"/>
  <c r="CP37" i="56"/>
  <c r="CU37" i="56" s="1"/>
  <c r="CP39" i="56"/>
  <c r="CU39" i="56" s="1"/>
  <c r="AX48" i="56"/>
  <c r="AX50" i="56"/>
  <c r="CP24" i="56"/>
  <c r="CU24" i="56" s="1"/>
  <c r="CP101" i="56"/>
  <c r="CP14" i="56"/>
  <c r="CU14" i="56" s="1"/>
  <c r="CM55" i="56"/>
  <c r="CP84" i="56"/>
  <c r="CU84" i="56" s="1"/>
  <c r="CP50" i="56"/>
  <c r="CU50" i="56" s="1"/>
  <c r="AH13" i="56"/>
  <c r="CP67" i="56"/>
  <c r="CU67" i="56" s="1"/>
  <c r="CP76" i="56"/>
  <c r="CU76" i="56" s="1"/>
  <c r="AH83" i="56"/>
  <c r="AH30" i="56"/>
  <c r="CP34" i="56"/>
  <c r="CU34" i="56" s="1"/>
  <c r="CP100" i="56"/>
  <c r="CU100" i="56" s="1"/>
  <c r="AH24" i="56"/>
  <c r="AH56" i="56"/>
  <c r="AH67" i="56"/>
  <c r="AH84" i="56"/>
  <c r="CM100" i="56"/>
  <c r="CP111" i="56"/>
  <c r="CU111" i="56" s="1"/>
  <c r="CP28" i="56"/>
  <c r="CU28" i="56" s="1"/>
  <c r="CM36" i="56"/>
  <c r="CM52" i="56"/>
  <c r="CM73" i="56"/>
  <c r="CP27" i="56"/>
  <c r="CU27" i="56" s="1"/>
  <c r="CM28" i="56"/>
  <c r="CP42" i="56"/>
  <c r="CU42" i="56" s="1"/>
  <c r="AH76" i="56"/>
  <c r="AH79" i="56"/>
  <c r="AH87" i="56"/>
  <c r="CP13" i="56"/>
  <c r="CU13" i="56" s="1"/>
  <c r="AH33" i="56"/>
  <c r="CP92" i="56"/>
  <c r="CU92" i="56" s="1"/>
  <c r="CL10" i="56"/>
  <c r="CL112" i="56" s="1"/>
  <c r="R31" i="56"/>
  <c r="CM44" i="56"/>
  <c r="CM90" i="56"/>
  <c r="R105" i="56"/>
  <c r="R107" i="56"/>
  <c r="CP107" i="56"/>
  <c r="CU107" i="56" s="1"/>
  <c r="R11" i="56"/>
  <c r="CM42" i="56"/>
  <c r="R44" i="56"/>
  <c r="R52" i="56"/>
  <c r="CO76" i="56"/>
  <c r="CM89" i="56"/>
  <c r="CM93" i="56"/>
  <c r="CM34" i="56"/>
  <c r="CM60" i="56"/>
  <c r="CP68" i="56"/>
  <c r="CU68" i="56" s="1"/>
  <c r="R73" i="56"/>
  <c r="CP85" i="56"/>
  <c r="CU85" i="56" s="1"/>
  <c r="CM86" i="56"/>
  <c r="CM94" i="56"/>
  <c r="CM24" i="56"/>
  <c r="R26" i="56"/>
  <c r="CM26" i="56"/>
  <c r="R42" i="56"/>
  <c r="CM50" i="56"/>
  <c r="CM70" i="56"/>
  <c r="CM80" i="56"/>
  <c r="CM84" i="56"/>
  <c r="CM91" i="56"/>
  <c r="CP29" i="56"/>
  <c r="CU29" i="56" s="1"/>
  <c r="CP54" i="56"/>
  <c r="CM63" i="56"/>
  <c r="CP78" i="56"/>
  <c r="CU78" i="56" s="1"/>
  <c r="R94" i="56"/>
  <c r="R101" i="56"/>
  <c r="CM30" i="56"/>
  <c r="CM54" i="56"/>
  <c r="CM61" i="56"/>
  <c r="CP77" i="56"/>
  <c r="CM78" i="56"/>
  <c r="R87" i="56"/>
  <c r="R8" i="56"/>
  <c r="CP22" i="56"/>
  <c r="CU22" i="56" s="1"/>
  <c r="CP35" i="56"/>
  <c r="CM39" i="56"/>
  <c r="CP43" i="56"/>
  <c r="CM47" i="56"/>
  <c r="R63" i="56"/>
  <c r="CP82" i="56"/>
  <c r="CP88" i="56"/>
  <c r="CU88" i="56" s="1"/>
  <c r="CJ101" i="56"/>
  <c r="CT101" i="56" s="1"/>
  <c r="CJ78" i="56"/>
  <c r="CT78" i="56" s="1"/>
  <c r="CJ106" i="56"/>
  <c r="CT106" i="56" s="1"/>
  <c r="CJ11" i="56"/>
  <c r="CT11" i="56" s="1"/>
  <c r="CD13" i="56"/>
  <c r="CD56" i="56"/>
  <c r="CD101" i="56"/>
  <c r="CD21" i="56"/>
  <c r="CD28" i="56"/>
  <c r="CD48" i="56"/>
  <c r="CD72" i="56"/>
  <c r="CD89" i="56"/>
  <c r="CD92" i="56"/>
  <c r="CD95" i="56"/>
  <c r="CD102" i="56"/>
  <c r="CD107" i="56"/>
  <c r="CJ50" i="56"/>
  <c r="CT50" i="56" s="1"/>
  <c r="CD81" i="56"/>
  <c r="CD40" i="56"/>
  <c r="CD55" i="56"/>
  <c r="CD100" i="56"/>
  <c r="CD88" i="56"/>
  <c r="CJ81" i="56"/>
  <c r="CT81" i="56" s="1"/>
  <c r="BN100" i="56"/>
  <c r="BN17" i="56"/>
  <c r="BN51" i="56"/>
  <c r="BN57" i="56"/>
  <c r="BN89" i="56"/>
  <c r="BN90" i="56"/>
  <c r="BN35" i="56"/>
  <c r="BN110" i="56"/>
  <c r="BN8" i="56"/>
  <c r="CJ36" i="56"/>
  <c r="CT36" i="56" s="1"/>
  <c r="BN95" i="56"/>
  <c r="BN10" i="56"/>
  <c r="CJ23" i="56"/>
  <c r="CT23" i="56" s="1"/>
  <c r="BN27" i="56"/>
  <c r="CJ34" i="56"/>
  <c r="CT34" i="56" s="1"/>
  <c r="BN47" i="56"/>
  <c r="BN73" i="56"/>
  <c r="BN53" i="56"/>
  <c r="BN23" i="56"/>
  <c r="BN94" i="56"/>
  <c r="CJ100" i="56"/>
  <c r="CT100" i="56" s="1"/>
  <c r="AX17" i="56"/>
  <c r="AX22" i="56"/>
  <c r="AX41" i="56"/>
  <c r="CJ48" i="56"/>
  <c r="CT48" i="56" s="1"/>
  <c r="CJ69" i="56"/>
  <c r="CT69" i="56" s="1"/>
  <c r="AX111" i="56"/>
  <c r="AX13" i="56"/>
  <c r="AX49" i="56"/>
  <c r="AX78" i="56"/>
  <c r="AX83" i="56"/>
  <c r="AX34" i="56"/>
  <c r="CJ88" i="56"/>
  <c r="CT88" i="56" s="1"/>
  <c r="CJ22" i="56"/>
  <c r="CT22" i="56" s="1"/>
  <c r="AX58" i="56"/>
  <c r="CJ84" i="56"/>
  <c r="CT84" i="56" s="1"/>
  <c r="CG34" i="56"/>
  <c r="AX59" i="56"/>
  <c r="AX68" i="56"/>
  <c r="AX9" i="56"/>
  <c r="CG26" i="56"/>
  <c r="AX63" i="56"/>
  <c r="CJ107" i="56"/>
  <c r="CT107" i="56" s="1"/>
  <c r="AX15" i="56"/>
  <c r="CJ16" i="56"/>
  <c r="CT16" i="56" s="1"/>
  <c r="AX53" i="56"/>
  <c r="AX77" i="56"/>
  <c r="AX87" i="56"/>
  <c r="AX105" i="56"/>
  <c r="CJ21" i="56"/>
  <c r="CT21" i="56" s="1"/>
  <c r="AX24" i="56"/>
  <c r="CJ40" i="56"/>
  <c r="CT40" i="56" s="1"/>
  <c r="AX54" i="56"/>
  <c r="AX60" i="56"/>
  <c r="AX62" i="56"/>
  <c r="AX85" i="56"/>
  <c r="CJ95" i="56"/>
  <c r="CT95" i="56" s="1"/>
  <c r="CJ110" i="56"/>
  <c r="CT110" i="56" s="1"/>
  <c r="AH53" i="56"/>
  <c r="AH72" i="56"/>
  <c r="AH85" i="56"/>
  <c r="CJ82" i="56"/>
  <c r="CT82" i="56" s="1"/>
  <c r="AH92" i="56"/>
  <c r="CG101" i="56"/>
  <c r="CJ28" i="56"/>
  <c r="CT28" i="56" s="1"/>
  <c r="CG36" i="56"/>
  <c r="AH88" i="56"/>
  <c r="CJ24" i="56"/>
  <c r="CT24" i="56" s="1"/>
  <c r="CJ32" i="56"/>
  <c r="CT32" i="56" s="1"/>
  <c r="CJ53" i="56"/>
  <c r="CT53" i="56" s="1"/>
  <c r="AH70" i="56"/>
  <c r="AH86" i="56"/>
  <c r="CJ90" i="56"/>
  <c r="CT90" i="56" s="1"/>
  <c r="AH10" i="56"/>
  <c r="AH11" i="56"/>
  <c r="CJ73" i="56"/>
  <c r="CT73" i="56" s="1"/>
  <c r="AH96" i="56"/>
  <c r="CJ9" i="56"/>
  <c r="CT9" i="56" s="1"/>
  <c r="CV9" i="56" s="1"/>
  <c r="AH17" i="56"/>
  <c r="AH21" i="56"/>
  <c r="AH36" i="56"/>
  <c r="CJ42" i="56"/>
  <c r="CT42" i="56" s="1"/>
  <c r="AH55" i="56"/>
  <c r="AH61" i="56"/>
  <c r="AH71" i="56"/>
  <c r="AH78" i="56"/>
  <c r="AH106" i="56"/>
  <c r="CJ14" i="56"/>
  <c r="CT14" i="56" s="1"/>
  <c r="AH41" i="56"/>
  <c r="CJ86" i="56"/>
  <c r="CT86" i="56" s="1"/>
  <c r="AH90" i="56"/>
  <c r="CG22" i="56"/>
  <c r="CJ25" i="56"/>
  <c r="CT25" i="56" s="1"/>
  <c r="CJ8" i="56"/>
  <c r="CT8" i="56" s="1"/>
  <c r="CT10" i="56" s="1"/>
  <c r="R10" i="56"/>
  <c r="R24" i="56"/>
  <c r="R25" i="56"/>
  <c r="CJ35" i="56"/>
  <c r="CT35" i="56" s="1"/>
  <c r="R36" i="56"/>
  <c r="R40" i="56"/>
  <c r="R43" i="56"/>
  <c r="CJ83" i="56"/>
  <c r="CT83" i="56" s="1"/>
  <c r="R106" i="56"/>
  <c r="CJ45" i="56"/>
  <c r="CT45" i="56" s="1"/>
  <c r="R58" i="56"/>
  <c r="CJ63" i="56"/>
  <c r="CT63" i="56" s="1"/>
  <c r="CG73" i="56"/>
  <c r="CG88" i="56"/>
  <c r="CG92" i="56"/>
  <c r="CJ94" i="56"/>
  <c r="CT94" i="56" s="1"/>
  <c r="R100" i="56"/>
  <c r="CG44" i="56"/>
  <c r="CG53" i="56"/>
  <c r="R61" i="56"/>
  <c r="CG69" i="56"/>
  <c r="CJ71" i="56"/>
  <c r="CT71" i="56" s="1"/>
  <c r="CG84" i="56"/>
  <c r="R88" i="56"/>
  <c r="R92" i="56"/>
  <c r="CJ99" i="56"/>
  <c r="CT99" i="56" s="1"/>
  <c r="R32" i="56"/>
  <c r="CJ37" i="56"/>
  <c r="CT37" i="56" s="1"/>
  <c r="CG48" i="56"/>
  <c r="CG50" i="56"/>
  <c r="R51" i="56"/>
  <c r="CG71" i="56"/>
  <c r="R13" i="56"/>
  <c r="CJ15" i="56"/>
  <c r="CT15" i="56" s="1"/>
  <c r="CV15" i="56" s="1"/>
  <c r="CG28" i="56"/>
  <c r="CJ105" i="56"/>
  <c r="CT105" i="56" s="1"/>
  <c r="CG32" i="56"/>
  <c r="CH62" i="56"/>
  <c r="CI62" i="56" s="1"/>
  <c r="CJ27" i="56"/>
  <c r="CT27" i="56" s="1"/>
  <c r="CG40" i="56"/>
  <c r="CJ57" i="56"/>
  <c r="CT57" i="56" s="1"/>
  <c r="R71" i="56"/>
  <c r="CG78" i="56"/>
  <c r="CJ89" i="56"/>
  <c r="CT89" i="56" s="1"/>
  <c r="R110" i="56"/>
  <c r="CJ33" i="56"/>
  <c r="CT33" i="56" s="1"/>
  <c r="CJ56" i="56"/>
  <c r="CT56" i="56" s="1"/>
  <c r="CJ76" i="56"/>
  <c r="CT76" i="56" s="1"/>
  <c r="CJ80" i="56"/>
  <c r="CT80" i="56" s="1"/>
  <c r="R81" i="56"/>
  <c r="R83" i="56"/>
  <c r="CN112" i="56"/>
  <c r="CN17" i="56"/>
  <c r="CC114" i="56"/>
  <c r="CC124" i="56"/>
  <c r="CC120" i="56"/>
  <c r="CC116" i="56"/>
  <c r="AX10" i="56"/>
  <c r="CD17" i="56"/>
  <c r="CI21" i="56"/>
  <c r="CG23" i="56"/>
  <c r="CM25" i="56"/>
  <c r="CJ39" i="56"/>
  <c r="CT39" i="56" s="1"/>
  <c r="CI39" i="56"/>
  <c r="CJ47" i="56"/>
  <c r="CT47" i="56" s="1"/>
  <c r="CI47" i="56"/>
  <c r="CD51" i="56"/>
  <c r="R55" i="56"/>
  <c r="CM56" i="56"/>
  <c r="CP56" i="56"/>
  <c r="CP57" i="56"/>
  <c r="CO57" i="56"/>
  <c r="BM118" i="56"/>
  <c r="R67" i="56"/>
  <c r="CH74" i="56"/>
  <c r="CI67" i="56"/>
  <c r="CP71" i="56"/>
  <c r="CM71" i="56"/>
  <c r="CJ55" i="56"/>
  <c r="CT55" i="56" s="1"/>
  <c r="CI55" i="56"/>
  <c r="CI68" i="56"/>
  <c r="CJ68" i="56"/>
  <c r="CT68" i="56" s="1"/>
  <c r="CP23" i="56"/>
  <c r="CJ29" i="56"/>
  <c r="CT29" i="56" s="1"/>
  <c r="CJ31" i="56"/>
  <c r="CT31" i="56" s="1"/>
  <c r="CP33" i="56"/>
  <c r="CD35" i="56"/>
  <c r="R39" i="56"/>
  <c r="CM40" i="56"/>
  <c r="CP40" i="56"/>
  <c r="CP41" i="56"/>
  <c r="CO41" i="56"/>
  <c r="CD43" i="56"/>
  <c r="R47" i="56"/>
  <c r="CM48" i="56"/>
  <c r="CP48" i="56"/>
  <c r="CP49" i="56"/>
  <c r="CO49" i="56"/>
  <c r="CP51" i="56"/>
  <c r="CJ52" i="56"/>
  <c r="CT52" i="56" s="1"/>
  <c r="CG54" i="56"/>
  <c r="CJ54" i="56"/>
  <c r="CT54" i="56" s="1"/>
  <c r="CJ58" i="56"/>
  <c r="CT58" i="56" s="1"/>
  <c r="CG58" i="56"/>
  <c r="CB118" i="56"/>
  <c r="CD64" i="56"/>
  <c r="CM32" i="56"/>
  <c r="CP32" i="56"/>
  <c r="CG38" i="56"/>
  <c r="CJ38" i="56"/>
  <c r="CT38" i="56" s="1"/>
  <c r="CG46" i="56"/>
  <c r="CJ46" i="56"/>
  <c r="CT46" i="56" s="1"/>
  <c r="BN54" i="56"/>
  <c r="AX57" i="56"/>
  <c r="CN62" i="56"/>
  <c r="CL62" i="56"/>
  <c r="CJ10" i="56"/>
  <c r="R17" i="56"/>
  <c r="CM21" i="56"/>
  <c r="CG30" i="56"/>
  <c r="CJ30" i="56"/>
  <c r="CT30" i="56" s="1"/>
  <c r="CM31" i="56"/>
  <c r="AX33" i="56"/>
  <c r="CG37" i="56"/>
  <c r="CG45" i="56"/>
  <c r="R50" i="56"/>
  <c r="CJ51" i="56"/>
  <c r="CT51" i="56" s="1"/>
  <c r="CP87" i="56"/>
  <c r="CO87" i="56"/>
  <c r="CF62" i="56"/>
  <c r="CP38" i="56"/>
  <c r="CP46" i="56"/>
  <c r="CG59" i="56"/>
  <c r="CJ59" i="56"/>
  <c r="CT59" i="56" s="1"/>
  <c r="AV118" i="56"/>
  <c r="AX64" i="56"/>
  <c r="CD10" i="56"/>
  <c r="CD112" i="56" s="1"/>
  <c r="AG114" i="56"/>
  <c r="AG116" i="56"/>
  <c r="AG120" i="56"/>
  <c r="AG124" i="56"/>
  <c r="CG21" i="56"/>
  <c r="BN33" i="56"/>
  <c r="CJ41" i="56"/>
  <c r="CT41" i="56" s="1"/>
  <c r="CJ49" i="56"/>
  <c r="CT49" i="56" s="1"/>
  <c r="AH52" i="56"/>
  <c r="CP53" i="56"/>
  <c r="CP58" i="56"/>
  <c r="BN59" i="56"/>
  <c r="CG31" i="56"/>
  <c r="CM33" i="56"/>
  <c r="CJ70" i="56"/>
  <c r="CT70" i="56" s="1"/>
  <c r="CG70" i="56"/>
  <c r="AX73" i="56"/>
  <c r="AH77" i="56"/>
  <c r="CJ79" i="56"/>
  <c r="CT79" i="56" s="1"/>
  <c r="CG79" i="56"/>
  <c r="R90" i="56"/>
  <c r="CD61" i="56"/>
  <c r="AV122" i="56"/>
  <c r="AX74" i="56"/>
  <c r="CP81" i="56"/>
  <c r="CM81" i="56"/>
  <c r="AX82" i="56"/>
  <c r="P118" i="56"/>
  <c r="CJ85" i="56"/>
  <c r="CT85" i="56" s="1"/>
  <c r="CI85" i="56"/>
  <c r="AW124" i="56"/>
  <c r="CG35" i="56"/>
  <c r="CM37" i="56"/>
  <c r="CG43" i="56"/>
  <c r="CM45" i="56"/>
  <c r="CG51" i="56"/>
  <c r="CM53" i="56"/>
  <c r="CP59" i="56"/>
  <c r="BN60" i="56"/>
  <c r="CJ67" i="56"/>
  <c r="CT67" i="56" s="1"/>
  <c r="CN74" i="56"/>
  <c r="CP69" i="56"/>
  <c r="CJ72" i="56"/>
  <c r="CT72" i="56" s="1"/>
  <c r="CG72" i="56"/>
  <c r="CP79" i="56"/>
  <c r="CO79" i="56"/>
  <c r="CJ77" i="56"/>
  <c r="CT77" i="56" s="1"/>
  <c r="CI77" i="56"/>
  <c r="R80" i="56"/>
  <c r="CD84" i="56"/>
  <c r="CJ87" i="56"/>
  <c r="CT87" i="56" s="1"/>
  <c r="CG87" i="56"/>
  <c r="CJ60" i="56"/>
  <c r="CT60" i="56" s="1"/>
  <c r="CJ61" i="56"/>
  <c r="CT61" i="56" s="1"/>
  <c r="AH62" i="56"/>
  <c r="AG118" i="56"/>
  <c r="CC118" i="56"/>
  <c r="CD67" i="56"/>
  <c r="CF74" i="56"/>
  <c r="CP72" i="56"/>
  <c r="CM72" i="56"/>
  <c r="CD76" i="56"/>
  <c r="AF116" i="56"/>
  <c r="CB116" i="56"/>
  <c r="AW118" i="56"/>
  <c r="AW122" i="56"/>
  <c r="CM95" i="56"/>
  <c r="CP95" i="56"/>
  <c r="AV120" i="56"/>
  <c r="BL124" i="56"/>
  <c r="CG100" i="56"/>
  <c r="CG91" i="56"/>
  <c r="CG95" i="56"/>
  <c r="CJ111" i="56"/>
  <c r="CT111" i="56" s="1"/>
  <c r="P122" i="56"/>
  <c r="CL74" i="56"/>
  <c r="AX96" i="56"/>
  <c r="AW120" i="56"/>
  <c r="BM124" i="56"/>
  <c r="Q118" i="56"/>
  <c r="BL118" i="56"/>
  <c r="Q122" i="56"/>
  <c r="BL122" i="56"/>
  <c r="CL96" i="56"/>
  <c r="CG81" i="56"/>
  <c r="CM83" i="56"/>
  <c r="CI90" i="56"/>
  <c r="R91" i="56"/>
  <c r="CJ91" i="56"/>
  <c r="CT91" i="56" s="1"/>
  <c r="BL120" i="56"/>
  <c r="P124" i="56"/>
  <c r="AV116" i="56"/>
  <c r="R74" i="56"/>
  <c r="BM122" i="56"/>
  <c r="BM120" i="56"/>
  <c r="Q124" i="56"/>
  <c r="CB124" i="56"/>
  <c r="AW116" i="56"/>
  <c r="AF118" i="56"/>
  <c r="BN64" i="56"/>
  <c r="AF122" i="56"/>
  <c r="BN74" i="56"/>
  <c r="CF96" i="56"/>
  <c r="CN96" i="56"/>
  <c r="CG93" i="56"/>
  <c r="CJ93" i="56"/>
  <c r="CT93" i="56" s="1"/>
  <c r="P120" i="56"/>
  <c r="CB120" i="56"/>
  <c r="AF124" i="56"/>
  <c r="CD99" i="56"/>
  <c r="AG122" i="56"/>
  <c r="CB122" i="56"/>
  <c r="AX89" i="56"/>
  <c r="CD91" i="56"/>
  <c r="Q120" i="56"/>
  <c r="P116" i="56"/>
  <c r="R103" i="56"/>
  <c r="BL116" i="56"/>
  <c r="CC122" i="56"/>
  <c r="CH96" i="56"/>
  <c r="AF120" i="56"/>
  <c r="AV124" i="56"/>
  <c r="AX97" i="56"/>
  <c r="Q116" i="56"/>
  <c r="BM116" i="56"/>
  <c r="R96" i="56"/>
  <c r="BN103" i="56"/>
  <c r="BN96" i="56"/>
  <c r="R97" i="56"/>
  <c r="CM92" i="56"/>
  <c r="CG99" i="56"/>
  <c r="CO99" i="56"/>
  <c r="CM101" i="56"/>
  <c r="CD96" i="56"/>
  <c r="AH97" i="56"/>
  <c r="CV159" i="54"/>
  <c r="CV152" i="54"/>
  <c r="CV145" i="54"/>
  <c r="CV131" i="54"/>
  <c r="CU152" i="54"/>
  <c r="CU145" i="54"/>
  <c r="CU131" i="54"/>
  <c r="CV158" i="54"/>
  <c r="CV151" i="54"/>
  <c r="CV144" i="54"/>
  <c r="CU158" i="54"/>
  <c r="CU151" i="54"/>
  <c r="CU144" i="54"/>
  <c r="CV157" i="54"/>
  <c r="CV143" i="54"/>
  <c r="CV156" i="54"/>
  <c r="CV142" i="54"/>
  <c r="CU156" i="54"/>
  <c r="CU142" i="54"/>
  <c r="CV155" i="54"/>
  <c r="CV148" i="54"/>
  <c r="CV141" i="54"/>
  <c r="CU155" i="54"/>
  <c r="CU141" i="54"/>
  <c r="R112" i="56" l="1"/>
  <c r="CW131" i="54"/>
  <c r="AH114" i="56"/>
  <c r="AX124" i="56"/>
  <c r="AX118" i="56"/>
  <c r="AX122" i="56"/>
  <c r="AX112" i="56"/>
  <c r="AX116" i="56"/>
  <c r="R114" i="56"/>
  <c r="BN124" i="56"/>
  <c r="CV13" i="56"/>
  <c r="AH118" i="56"/>
  <c r="AX114" i="56"/>
  <c r="BN112" i="56"/>
  <c r="CU8" i="56"/>
  <c r="CU10" i="56" s="1"/>
  <c r="CU112" i="56" s="1"/>
  <c r="AX120" i="56"/>
  <c r="CV44" i="56"/>
  <c r="CQ26" i="56"/>
  <c r="CV50" i="56"/>
  <c r="CQ50" i="56"/>
  <c r="AH122" i="56"/>
  <c r="AH124" i="56"/>
  <c r="AH116" i="56"/>
  <c r="CK23" i="56"/>
  <c r="AH112" i="56"/>
  <c r="AH120" i="56"/>
  <c r="CU138" i="54"/>
  <c r="CU159" i="54"/>
  <c r="CV138" i="54"/>
  <c r="CU137" i="54"/>
  <c r="CU130" i="54"/>
  <c r="CV137" i="54"/>
  <c r="CV130" i="54"/>
  <c r="CV136" i="54"/>
  <c r="CV129" i="54"/>
  <c r="CW129" i="54" s="1"/>
  <c r="CV150" i="54"/>
  <c r="CV135" i="54"/>
  <c r="CV128" i="54"/>
  <c r="CV149" i="54"/>
  <c r="CU135" i="54"/>
  <c r="CU128" i="54"/>
  <c r="CU149" i="54"/>
  <c r="CV134" i="54"/>
  <c r="CV127" i="54"/>
  <c r="CU134" i="54"/>
  <c r="CU127" i="54"/>
  <c r="CU148" i="54"/>
  <c r="CV83" i="56"/>
  <c r="BN116" i="56"/>
  <c r="CV11" i="56"/>
  <c r="BN114" i="56"/>
  <c r="BN122" i="56"/>
  <c r="CV105" i="56"/>
  <c r="CQ31" i="56"/>
  <c r="CQ100" i="56"/>
  <c r="CQ93" i="56"/>
  <c r="CQ30" i="56"/>
  <c r="CQ86" i="56"/>
  <c r="CQ28" i="56"/>
  <c r="CQ91" i="56"/>
  <c r="CU31" i="56"/>
  <c r="CQ80" i="56"/>
  <c r="CQ92" i="56"/>
  <c r="CQ70" i="56"/>
  <c r="CQ60" i="56"/>
  <c r="CQ83" i="56"/>
  <c r="CV16" i="56"/>
  <c r="CV14" i="56"/>
  <c r="CQ85" i="56"/>
  <c r="CQ25" i="56"/>
  <c r="CV73" i="56"/>
  <c r="CD114" i="56"/>
  <c r="CQ39" i="56"/>
  <c r="CQ78" i="56"/>
  <c r="CD120" i="56"/>
  <c r="CD122" i="56"/>
  <c r="CQ37" i="56"/>
  <c r="CV99" i="56"/>
  <c r="CQ77" i="56"/>
  <c r="CQ101" i="56"/>
  <c r="CQ45" i="56"/>
  <c r="CD124" i="56"/>
  <c r="CD116" i="56"/>
  <c r="CQ90" i="56"/>
  <c r="CQ55" i="56"/>
  <c r="CU45" i="56"/>
  <c r="CV45" i="56" s="1"/>
  <c r="CU77" i="56"/>
  <c r="CU101" i="56"/>
  <c r="CV101" i="56" s="1"/>
  <c r="CU91" i="56"/>
  <c r="CQ68" i="56"/>
  <c r="CQ36" i="56"/>
  <c r="CQ61" i="56"/>
  <c r="BN120" i="56"/>
  <c r="CQ67" i="56"/>
  <c r="CQ47" i="56"/>
  <c r="BN118" i="56"/>
  <c r="CQ94" i="56"/>
  <c r="CV106" i="56"/>
  <c r="CU36" i="56"/>
  <c r="CV36" i="56" s="1"/>
  <c r="CV34" i="56"/>
  <c r="CV84" i="56"/>
  <c r="CQ89" i="56"/>
  <c r="CV63" i="56"/>
  <c r="CV110" i="56"/>
  <c r="CV25" i="56"/>
  <c r="CQ22" i="56"/>
  <c r="CU89" i="56"/>
  <c r="CV89" i="56" s="1"/>
  <c r="CQ34" i="56"/>
  <c r="CQ73" i="56"/>
  <c r="CQ24" i="56"/>
  <c r="CQ21" i="56"/>
  <c r="CV24" i="56"/>
  <c r="CV107" i="56"/>
  <c r="CP62" i="56"/>
  <c r="CP64" i="56" s="1"/>
  <c r="CQ42" i="56"/>
  <c r="CQ76" i="56"/>
  <c r="CQ84" i="56"/>
  <c r="CQ82" i="56"/>
  <c r="CQ99" i="56"/>
  <c r="CQ63" i="56"/>
  <c r="CQ27" i="56"/>
  <c r="CQ44" i="56"/>
  <c r="CQ52" i="56"/>
  <c r="CV90" i="56"/>
  <c r="CQ88" i="56"/>
  <c r="CV88" i="56"/>
  <c r="CU82" i="56"/>
  <c r="CV82" i="56" s="1"/>
  <c r="CV42" i="56"/>
  <c r="R120" i="56"/>
  <c r="CV80" i="56"/>
  <c r="CL17" i="56"/>
  <c r="CM17" i="56" s="1"/>
  <c r="CU43" i="56"/>
  <c r="CV43" i="56" s="1"/>
  <c r="CQ43" i="56"/>
  <c r="R124" i="56"/>
  <c r="R122" i="56"/>
  <c r="CQ29" i="56"/>
  <c r="CU54" i="56"/>
  <c r="CQ54" i="56"/>
  <c r="CV100" i="56"/>
  <c r="CU35" i="56"/>
  <c r="CV35" i="56" s="1"/>
  <c r="CQ35" i="56"/>
  <c r="CV22" i="56"/>
  <c r="CH64" i="56"/>
  <c r="CI64" i="56" s="1"/>
  <c r="CK92" i="56"/>
  <c r="CK94" i="56"/>
  <c r="CV27" i="56"/>
  <c r="CK57" i="56"/>
  <c r="CK28" i="56"/>
  <c r="CK33" i="56"/>
  <c r="R118" i="56"/>
  <c r="CK84" i="56"/>
  <c r="CU38" i="56"/>
  <c r="CQ38" i="56"/>
  <c r="CU23" i="56"/>
  <c r="CV23" i="56" s="1"/>
  <c r="CQ23" i="56"/>
  <c r="CH97" i="56"/>
  <c r="CI97" i="56" s="1"/>
  <c r="CI74" i="56"/>
  <c r="CH122" i="56"/>
  <c r="CK100" i="56"/>
  <c r="CK91" i="56"/>
  <c r="CK90" i="56"/>
  <c r="CK67" i="56"/>
  <c r="CK59" i="56"/>
  <c r="CK35" i="56"/>
  <c r="CK51" i="56"/>
  <c r="CK30" i="56"/>
  <c r="CV30" i="56"/>
  <c r="CO62" i="56"/>
  <c r="CN64" i="56"/>
  <c r="CQ40" i="56"/>
  <c r="CU40" i="56"/>
  <c r="CV40" i="56" s="1"/>
  <c r="CK48" i="56"/>
  <c r="CV78" i="56"/>
  <c r="CK25" i="56"/>
  <c r="CK27" i="56"/>
  <c r="CP112" i="56"/>
  <c r="CP17" i="56"/>
  <c r="CK24" i="56"/>
  <c r="CJ96" i="56"/>
  <c r="CG96" i="56"/>
  <c r="CF120" i="56"/>
  <c r="CU95" i="56"/>
  <c r="CV95" i="56" s="1"/>
  <c r="CQ95" i="56"/>
  <c r="CV94" i="56"/>
  <c r="CV86" i="56"/>
  <c r="CV61" i="56"/>
  <c r="CK61" i="56"/>
  <c r="CK85" i="56"/>
  <c r="CV85" i="56"/>
  <c r="CK70" i="56"/>
  <c r="CV70" i="56"/>
  <c r="CQ58" i="56"/>
  <c r="CU58" i="56"/>
  <c r="CK42" i="56"/>
  <c r="CK58" i="56"/>
  <c r="CQ49" i="56"/>
  <c r="CU49" i="56"/>
  <c r="CK55" i="56"/>
  <c r="CV55" i="56"/>
  <c r="CK78" i="56"/>
  <c r="CQ41" i="56"/>
  <c r="CU41" i="56"/>
  <c r="CK93" i="56"/>
  <c r="CV93" i="56"/>
  <c r="CV92" i="56"/>
  <c r="CK101" i="56"/>
  <c r="CK86" i="56"/>
  <c r="CK60" i="56"/>
  <c r="CV60" i="56"/>
  <c r="CK81" i="56"/>
  <c r="CU53" i="56"/>
  <c r="CV53" i="56" s="1"/>
  <c r="CQ53" i="56"/>
  <c r="CI17" i="56"/>
  <c r="CK53" i="56"/>
  <c r="CK38" i="56"/>
  <c r="CQ48" i="56"/>
  <c r="CU48" i="56"/>
  <c r="CV48" i="56" s="1"/>
  <c r="CK47" i="56"/>
  <c r="CV47" i="56"/>
  <c r="CK73" i="56"/>
  <c r="CV21" i="56"/>
  <c r="CK95" i="56"/>
  <c r="CV111" i="56"/>
  <c r="CK63" i="56"/>
  <c r="CK82" i="56"/>
  <c r="CK44" i="56"/>
  <c r="CK36" i="56"/>
  <c r="CK22" i="56"/>
  <c r="CK32" i="56"/>
  <c r="CK56" i="56"/>
  <c r="CK99" i="56"/>
  <c r="CQ72" i="56"/>
  <c r="CU72" i="56"/>
  <c r="CK89" i="56"/>
  <c r="CK77" i="56"/>
  <c r="CU79" i="56"/>
  <c r="CQ79" i="56"/>
  <c r="CK80" i="56"/>
  <c r="CK69" i="56"/>
  <c r="CG62" i="56"/>
  <c r="CF64" i="56"/>
  <c r="CJ62" i="56"/>
  <c r="CK62" i="56" s="1"/>
  <c r="CG17" i="56"/>
  <c r="CQ57" i="56"/>
  <c r="CU57" i="56"/>
  <c r="CV57" i="56" s="1"/>
  <c r="CK40" i="56"/>
  <c r="CK50" i="56"/>
  <c r="CK21" i="56"/>
  <c r="CU51" i="56"/>
  <c r="CQ51" i="56"/>
  <c r="CU59" i="56"/>
  <c r="CQ59" i="56"/>
  <c r="CP96" i="56"/>
  <c r="R116" i="56"/>
  <c r="CF122" i="56"/>
  <c r="CF97" i="56"/>
  <c r="CG74" i="56"/>
  <c r="CJ74" i="56"/>
  <c r="CU81" i="56"/>
  <c r="CQ81" i="56"/>
  <c r="CK79" i="56"/>
  <c r="CK49" i="56"/>
  <c r="CU46" i="56"/>
  <c r="CQ46" i="56"/>
  <c r="CD118" i="56"/>
  <c r="CK54" i="56"/>
  <c r="CQ33" i="56"/>
  <c r="CU33" i="56"/>
  <c r="CV33" i="56" s="1"/>
  <c r="CQ56" i="56"/>
  <c r="CU56" i="56"/>
  <c r="CV56" i="56" s="1"/>
  <c r="CK45" i="56"/>
  <c r="CT17" i="56"/>
  <c r="CV37" i="56"/>
  <c r="CM96" i="56"/>
  <c r="CK83" i="56"/>
  <c r="CK87" i="56"/>
  <c r="CK71" i="56"/>
  <c r="CK72" i="56"/>
  <c r="CV76" i="56"/>
  <c r="CP74" i="56"/>
  <c r="CK43" i="56"/>
  <c r="CU87" i="56"/>
  <c r="CQ87" i="56"/>
  <c r="CJ112" i="56"/>
  <c r="CQ32" i="56"/>
  <c r="CU32" i="56"/>
  <c r="CV32" i="56" s="1"/>
  <c r="CK31" i="56"/>
  <c r="CU71" i="56"/>
  <c r="CQ71" i="56"/>
  <c r="CK39" i="56"/>
  <c r="CV39" i="56"/>
  <c r="CK26" i="56"/>
  <c r="CK37" i="56"/>
  <c r="CO17" i="56"/>
  <c r="CN97" i="56"/>
  <c r="CO97" i="56" s="1"/>
  <c r="CN122" i="56"/>
  <c r="CO74" i="56"/>
  <c r="CI96" i="56"/>
  <c r="CH120" i="56"/>
  <c r="CN120" i="56"/>
  <c r="CO96" i="56"/>
  <c r="CL97" i="56"/>
  <c r="CM97" i="56" s="1"/>
  <c r="CM74" i="56"/>
  <c r="CU69" i="56"/>
  <c r="CV69" i="56" s="1"/>
  <c r="CQ69" i="56"/>
  <c r="CK76" i="56"/>
  <c r="CK88" i="56"/>
  <c r="CK41" i="56"/>
  <c r="CM62" i="56"/>
  <c r="CL64" i="56"/>
  <c r="CK46" i="56"/>
  <c r="CV52" i="56"/>
  <c r="CK52" i="56"/>
  <c r="CK29" i="56"/>
  <c r="CV29" i="56"/>
  <c r="CK68" i="56"/>
  <c r="CV68" i="56"/>
  <c r="CK34" i="56"/>
  <c r="CV26" i="56"/>
  <c r="CV28" i="56"/>
  <c r="CV77" i="56" l="1"/>
  <c r="CU17" i="56"/>
  <c r="CV8" i="56"/>
  <c r="CV10" i="56" s="1"/>
  <c r="CV17" i="56" s="1"/>
  <c r="CV31" i="56"/>
  <c r="CH118" i="56"/>
  <c r="CW130" i="54"/>
  <c r="CW128" i="54"/>
  <c r="CW127" i="54"/>
  <c r="CV91" i="56"/>
  <c r="CQ62" i="56"/>
  <c r="CV72" i="56"/>
  <c r="CL122" i="56"/>
  <c r="CL120" i="56"/>
  <c r="CV41" i="56"/>
  <c r="CV87" i="56"/>
  <c r="CU96" i="56"/>
  <c r="CV51" i="56"/>
  <c r="CU74" i="56"/>
  <c r="CV79" i="56"/>
  <c r="CV38" i="56"/>
  <c r="CV54" i="56"/>
  <c r="CN124" i="56"/>
  <c r="CV58" i="56"/>
  <c r="CH124" i="56"/>
  <c r="CH102" i="56"/>
  <c r="CI102" i="56" s="1"/>
  <c r="CF124" i="56"/>
  <c r="CQ17" i="56"/>
  <c r="CV71" i="56"/>
  <c r="CP97" i="56"/>
  <c r="CQ97" i="56" s="1"/>
  <c r="CP122" i="56"/>
  <c r="CQ74" i="56"/>
  <c r="CJ122" i="56"/>
  <c r="CK74" i="56"/>
  <c r="CF118" i="56"/>
  <c r="CG64" i="56"/>
  <c r="CF102" i="56"/>
  <c r="CJ64" i="56"/>
  <c r="CT62" i="56"/>
  <c r="CV81" i="56"/>
  <c r="CV59" i="56"/>
  <c r="CU62" i="56"/>
  <c r="CU64" i="56" s="1"/>
  <c r="CN118" i="56"/>
  <c r="CN102" i="56"/>
  <c r="CO64" i="56"/>
  <c r="CT96" i="56"/>
  <c r="CG97" i="56"/>
  <c r="CJ97" i="56"/>
  <c r="CK97" i="56" s="1"/>
  <c r="CV67" i="56"/>
  <c r="CT74" i="56"/>
  <c r="CL102" i="56"/>
  <c r="CL118" i="56"/>
  <c r="CM64" i="56"/>
  <c r="CK17" i="56"/>
  <c r="CJ120" i="56"/>
  <c r="CK96" i="56"/>
  <c r="CQ96" i="56"/>
  <c r="CP120" i="56"/>
  <c r="CV46" i="56"/>
  <c r="CV49" i="56"/>
  <c r="CT112" i="56"/>
  <c r="CP118" i="56"/>
  <c r="CQ64" i="56"/>
  <c r="CV112" i="56" l="1"/>
  <c r="CU120" i="56"/>
  <c r="CL124" i="56"/>
  <c r="CJ124" i="56"/>
  <c r="CP124" i="56"/>
  <c r="CP102" i="56"/>
  <c r="CQ102" i="56" s="1"/>
  <c r="CU97" i="56"/>
  <c r="CU102" i="56" s="1"/>
  <c r="CU103" i="56" s="1"/>
  <c r="CU122" i="56"/>
  <c r="CV96" i="56"/>
  <c r="CH103" i="56"/>
  <c r="CI103" i="56" s="1"/>
  <c r="CV74" i="56"/>
  <c r="CM102" i="56"/>
  <c r="CL103" i="56"/>
  <c r="CT64" i="56"/>
  <c r="CV62" i="56"/>
  <c r="CV64" i="56" s="1"/>
  <c r="CT122" i="56"/>
  <c r="CT97" i="56"/>
  <c r="CO102" i="56"/>
  <c r="CN103" i="56"/>
  <c r="CJ118" i="56"/>
  <c r="CJ102" i="56"/>
  <c r="CK64" i="56"/>
  <c r="CG102" i="56"/>
  <c r="CF103" i="56"/>
  <c r="CU118" i="56"/>
  <c r="CT120" i="56"/>
  <c r="BT111" i="53"/>
  <c r="CP103" i="56" l="1"/>
  <c r="CQ103" i="56" s="1"/>
  <c r="CH114" i="56"/>
  <c r="CH116" i="56" s="1"/>
  <c r="CV97" i="56"/>
  <c r="CV102" i="56" s="1"/>
  <c r="CV103" i="56" s="1"/>
  <c r="CV120" i="56"/>
  <c r="CV122" i="56"/>
  <c r="CU114" i="56"/>
  <c r="CU116" i="56"/>
  <c r="CV118" i="56"/>
  <c r="CK102" i="56"/>
  <c r="CJ103" i="56"/>
  <c r="CT118" i="56"/>
  <c r="CT102" i="56"/>
  <c r="CT103" i="56" s="1"/>
  <c r="CM103" i="56"/>
  <c r="CL114" i="56"/>
  <c r="CL116" i="56" s="1"/>
  <c r="CF114" i="56"/>
  <c r="CF116" i="56" s="1"/>
  <c r="CG103" i="56"/>
  <c r="CN114" i="56"/>
  <c r="CN116" i="56" s="1"/>
  <c r="CO103" i="56"/>
  <c r="AW111" i="53"/>
  <c r="AV111" i="53"/>
  <c r="CB111" i="53"/>
  <c r="BZ111" i="53"/>
  <c r="AN111" i="53"/>
  <c r="CC111" i="53"/>
  <c r="CP114" i="56" l="1"/>
  <c r="CP116" i="56" s="1"/>
  <c r="CV114" i="56"/>
  <c r="CV116" i="56"/>
  <c r="CJ114" i="56"/>
  <c r="CJ116" i="56" s="1"/>
  <c r="CK103" i="56"/>
  <c r="CT116" i="56"/>
  <c r="CT114" i="56"/>
  <c r="CD111" i="53"/>
  <c r="CU99" i="44"/>
  <c r="CU90" i="44"/>
  <c r="CU87" i="44"/>
  <c r="CU77" i="44"/>
  <c r="CU49" i="44"/>
  <c r="CU31" i="44"/>
  <c r="CU24" i="44"/>
  <c r="CU9" i="44"/>
  <c r="CU107" i="44"/>
  <c r="CU106" i="44"/>
  <c r="CU105" i="44"/>
  <c r="CU94" i="44"/>
  <c r="CU93" i="44"/>
  <c r="CU57" i="44"/>
  <c r="CU53" i="44"/>
  <c r="CU50" i="44"/>
  <c r="CU47" i="44"/>
  <c r="CU46" i="44"/>
  <c r="CU43" i="44"/>
  <c r="CU42" i="44"/>
  <c r="CU41" i="44"/>
  <c r="CU40" i="44"/>
  <c r="CU39" i="44"/>
  <c r="CU37" i="44"/>
  <c r="CU33" i="44"/>
  <c r="CU26" i="44"/>
  <c r="CU15" i="44"/>
  <c r="CU14" i="44"/>
  <c r="CU11" i="44"/>
  <c r="CU85" i="44" l="1"/>
  <c r="CU13" i="44"/>
  <c r="CU16" i="44"/>
  <c r="CU36" i="44"/>
  <c r="CU89" i="44"/>
  <c r="CU58" i="44"/>
  <c r="CU63" i="44"/>
  <c r="CU101" i="44"/>
  <c r="CU30" i="44"/>
  <c r="CU55" i="44"/>
  <c r="CU81" i="44"/>
  <c r="CU111" i="44"/>
  <c r="CU23" i="44"/>
  <c r="CU59" i="44"/>
  <c r="CU84" i="44"/>
  <c r="CU95" i="44"/>
  <c r="CU27" i="44"/>
  <c r="CU34" i="44"/>
  <c r="CU52" i="44"/>
  <c r="CU56" i="44"/>
  <c r="CU71" i="44"/>
  <c r="CU88" i="44"/>
  <c r="CU92" i="44"/>
  <c r="CU110" i="44"/>
  <c r="CU21" i="44"/>
  <c r="CU67" i="44"/>
  <c r="CU76" i="44"/>
  <c r="CU82" i="44" l="1"/>
  <c r="CU44" i="44"/>
  <c r="CU78" i="44"/>
  <c r="CU86" i="44"/>
  <c r="CU25" i="44"/>
  <c r="CU54" i="44"/>
  <c r="CU73" i="44"/>
  <c r="CU35" i="44"/>
  <c r="CU51" i="44"/>
  <c r="CU70" i="44"/>
  <c r="CU80" i="44"/>
  <c r="CU45" i="44"/>
  <c r="CU29" i="44"/>
  <c r="CU68" i="44"/>
  <c r="CU48" i="44"/>
  <c r="CU60" i="44"/>
  <c r="CU61" i="44"/>
  <c r="CU32" i="44"/>
  <c r="CU28" i="44"/>
  <c r="CU8" i="44"/>
  <c r="CU10" i="44" s="1"/>
  <c r="CU100" i="44"/>
  <c r="CU72" i="44"/>
  <c r="CU83" i="44"/>
  <c r="CU79" i="44"/>
  <c r="CU22" i="44"/>
  <c r="CU91" i="44"/>
  <c r="CU38" i="44"/>
  <c r="CU69" i="44"/>
  <c r="CU62" i="44" l="1"/>
  <c r="CU64" i="44" s="1"/>
  <c r="CU96" i="44"/>
  <c r="CU74" i="44"/>
  <c r="CU112" i="44"/>
  <c r="CU17" i="44"/>
  <c r="CU140" i="44" l="1"/>
  <c r="CU147" i="44"/>
  <c r="CU154" i="44"/>
  <c r="CU118" i="44"/>
  <c r="CU97" i="44"/>
  <c r="CU102" i="44" s="1"/>
  <c r="CU103" i="44" s="1"/>
  <c r="CU126" i="44" s="1"/>
  <c r="CU133" i="44" s="1"/>
  <c r="CU122" i="44"/>
  <c r="CU120" i="44"/>
  <c r="CU116" i="44" l="1"/>
  <c r="CU125" i="44"/>
  <c r="CU114" i="44"/>
  <c r="CT110" i="44" l="1"/>
  <c r="CV110" i="44" s="1"/>
  <c r="CT107" i="44"/>
  <c r="CV107" i="44" s="1"/>
  <c r="CT106" i="44"/>
  <c r="CV106" i="44" s="1"/>
  <c r="CT100" i="44"/>
  <c r="CV100" i="44" s="1"/>
  <c r="CT92" i="44"/>
  <c r="CV92" i="44" s="1"/>
  <c r="CT91" i="44"/>
  <c r="CV91" i="44" s="1"/>
  <c r="CT89" i="44"/>
  <c r="CV89" i="44" s="1"/>
  <c r="CT88" i="44"/>
  <c r="CV88" i="44" s="1"/>
  <c r="CT87" i="44"/>
  <c r="CV87" i="44" s="1"/>
  <c r="CT86" i="44"/>
  <c r="CV86" i="44" s="1"/>
  <c r="CT84" i="44"/>
  <c r="CV84" i="44" s="1"/>
  <c r="CT82" i="44"/>
  <c r="CV82" i="44" s="1"/>
  <c r="CT80" i="44"/>
  <c r="CV80" i="44" s="1"/>
  <c r="CT71" i="44"/>
  <c r="CV71" i="44" s="1"/>
  <c r="CT70" i="44"/>
  <c r="CV70" i="44" s="1"/>
  <c r="CT67" i="44"/>
  <c r="CT63" i="44"/>
  <c r="CV63" i="44" s="1"/>
  <c r="CT61" i="44"/>
  <c r="CV61" i="44" s="1"/>
  <c r="CT60" i="44"/>
  <c r="CV60" i="44" s="1"/>
  <c r="CT59" i="44"/>
  <c r="CV59" i="44" s="1"/>
  <c r="CT57" i="44"/>
  <c r="CV57" i="44" s="1"/>
  <c r="CT55" i="44"/>
  <c r="CV55" i="44" s="1"/>
  <c r="CT49" i="44"/>
  <c r="CV49" i="44" s="1"/>
  <c r="CT45" i="44"/>
  <c r="CV45" i="44" s="1"/>
  <c r="CT44" i="44"/>
  <c r="CV44" i="44" s="1"/>
  <c r="CT41" i="44"/>
  <c r="CV41" i="44" s="1"/>
  <c r="CT39" i="44"/>
  <c r="CV39" i="44" s="1"/>
  <c r="CT35" i="44"/>
  <c r="CV35" i="44" s="1"/>
  <c r="CT33" i="44"/>
  <c r="CV33" i="44" s="1"/>
  <c r="CT29" i="44"/>
  <c r="CV29" i="44" s="1"/>
  <c r="CT28" i="44"/>
  <c r="CV28" i="44" s="1"/>
  <c r="CT27" i="44"/>
  <c r="CV27" i="44" s="1"/>
  <c r="CT25" i="44"/>
  <c r="CV25" i="44" s="1"/>
  <c r="CT23" i="44"/>
  <c r="CV23" i="44" s="1"/>
  <c r="CT21" i="44"/>
  <c r="CT16" i="44"/>
  <c r="CV16" i="44" s="1"/>
  <c r="CT15" i="44"/>
  <c r="CV15" i="44" s="1"/>
  <c r="CT14" i="44"/>
  <c r="CV14" i="44" s="1"/>
  <c r="CT11" i="44"/>
  <c r="CV11" i="44" s="1"/>
  <c r="CT8" i="44"/>
  <c r="CT10" i="44" l="1"/>
  <c r="CV8" i="44"/>
  <c r="CV10" i="44" s="1"/>
  <c r="CV21" i="44"/>
  <c r="CT52" i="44"/>
  <c r="CV52" i="44" s="1"/>
  <c r="CT32" i="44"/>
  <c r="CV32" i="44" s="1"/>
  <c r="CT47" i="44"/>
  <c r="CV47" i="44" s="1"/>
  <c r="CT76" i="44"/>
  <c r="CT79" i="44"/>
  <c r="CV79" i="44" s="1"/>
  <c r="CT94" i="44"/>
  <c r="CV94" i="44" s="1"/>
  <c r="CT37" i="44"/>
  <c r="CV37" i="44" s="1"/>
  <c r="CT40" i="44"/>
  <c r="CV40" i="44" s="1"/>
  <c r="CT69" i="44"/>
  <c r="CV69" i="44" s="1"/>
  <c r="CT9" i="44"/>
  <c r="CV9" i="44" s="1"/>
  <c r="CT24" i="44"/>
  <c r="CV24" i="44" s="1"/>
  <c r="CT53" i="44"/>
  <c r="CV53" i="44" s="1"/>
  <c r="CT56" i="44"/>
  <c r="CV56" i="44" s="1"/>
  <c r="CT36" i="44"/>
  <c r="CV36" i="44" s="1"/>
  <c r="CT51" i="44"/>
  <c r="CV51" i="44" s="1"/>
  <c r="CT83" i="44"/>
  <c r="CV83" i="44" s="1"/>
  <c r="CT101" i="44"/>
  <c r="CV101" i="44" s="1"/>
  <c r="CT31" i="44"/>
  <c r="CV31" i="44" s="1"/>
  <c r="CT48" i="44"/>
  <c r="CV48" i="44" s="1"/>
  <c r="CT73" i="44"/>
  <c r="CV73" i="44" s="1"/>
  <c r="CT78" i="44"/>
  <c r="CV78" i="44" s="1"/>
  <c r="CT95" i="44"/>
  <c r="CV95" i="44" s="1"/>
  <c r="CT105" i="44"/>
  <c r="CV105" i="44" s="1"/>
  <c r="CV67" i="44"/>
  <c r="CT90" i="44"/>
  <c r="CV90" i="44" s="1"/>
  <c r="CT93" i="44"/>
  <c r="CV93" i="44" s="1"/>
  <c r="CT99" i="44"/>
  <c r="CV99" i="44" s="1"/>
  <c r="CT22" i="44"/>
  <c r="CV22" i="44" s="1"/>
  <c r="CT54" i="44"/>
  <c r="CV54" i="44" s="1"/>
  <c r="CT26" i="44"/>
  <c r="CV26" i="44" s="1"/>
  <c r="CT34" i="44"/>
  <c r="CV34" i="44" s="1"/>
  <c r="CT13" i="44"/>
  <c r="CV13" i="44" s="1"/>
  <c r="CT58" i="44"/>
  <c r="CV58" i="44" s="1"/>
  <c r="CT85" i="44"/>
  <c r="CV85" i="44" s="1"/>
  <c r="CT38" i="44" l="1"/>
  <c r="CV38" i="44" s="1"/>
  <c r="CT42" i="44"/>
  <c r="CV42" i="44" s="1"/>
  <c r="CT111" i="44"/>
  <c r="CV111" i="44" s="1"/>
  <c r="CV112" i="44" s="1"/>
  <c r="CT30" i="44"/>
  <c r="CV30" i="44" s="1"/>
  <c r="CT81" i="44"/>
  <c r="CV81" i="44" s="1"/>
  <c r="CT50" i="44"/>
  <c r="CV50" i="44" s="1"/>
  <c r="CT46" i="44"/>
  <c r="CV46" i="44" s="1"/>
  <c r="CT43" i="44"/>
  <c r="CV43" i="44" s="1"/>
  <c r="CV76" i="44"/>
  <c r="CT72" i="44"/>
  <c r="CV72" i="44" s="1"/>
  <c r="CV17" i="44"/>
  <c r="CT77" i="44"/>
  <c r="CV77" i="44" s="1"/>
  <c r="CT68" i="44"/>
  <c r="CT17" i="44"/>
  <c r="CT112" i="44" l="1"/>
  <c r="CT62" i="44"/>
  <c r="CT96" i="44"/>
  <c r="CT147" i="44" s="1"/>
  <c r="CV68" i="44"/>
  <c r="CV74" i="44" s="1"/>
  <c r="CV154" i="44" s="1"/>
  <c r="CT74" i="44"/>
  <c r="CT154" i="44" s="1"/>
  <c r="CV96" i="44"/>
  <c r="CV147" i="44" s="1"/>
  <c r="CV120" i="44" l="1"/>
  <c r="CT122" i="44"/>
  <c r="CT97" i="44"/>
  <c r="CV97" i="44"/>
  <c r="CV122" i="44"/>
  <c r="CT120" i="44"/>
  <c r="CV62" i="44"/>
  <c r="CV64" i="44" s="1"/>
  <c r="CV140" i="44" s="1"/>
  <c r="CT64" i="44"/>
  <c r="CT140" i="44" s="1"/>
  <c r="CV118" i="44" l="1"/>
  <c r="CV102" i="44"/>
  <c r="CV103" i="44" s="1"/>
  <c r="CV126" i="44" s="1"/>
  <c r="CV133" i="44" s="1"/>
  <c r="CT102" i="44"/>
  <c r="CT103" i="44" s="1"/>
  <c r="CT126" i="44" s="1"/>
  <c r="CT133" i="44" s="1"/>
  <c r="CT118" i="44"/>
  <c r="CT114" i="44" l="1"/>
  <c r="CT116" i="44"/>
  <c r="CT125" i="44"/>
  <c r="CV114" i="44"/>
  <c r="CV116" i="44"/>
  <c r="CV125" i="44"/>
  <c r="BX10" i="53" l="1"/>
  <c r="BZ110" i="53"/>
  <c r="BZ100" i="53"/>
  <c r="BZ94" i="53"/>
  <c r="BZ91" i="53"/>
  <c r="BZ89" i="53"/>
  <c r="BZ86" i="53"/>
  <c r="BZ83" i="53"/>
  <c r="BZ81" i="53"/>
  <c r="BZ78" i="53"/>
  <c r="BZ73" i="53"/>
  <c r="BZ71" i="53"/>
  <c r="BZ68" i="53"/>
  <c r="BZ61" i="53"/>
  <c r="BZ59" i="53"/>
  <c r="BZ56" i="53"/>
  <c r="BZ53" i="53"/>
  <c r="BZ51" i="53"/>
  <c r="BZ48" i="53"/>
  <c r="BZ45" i="53"/>
  <c r="BZ43" i="53"/>
  <c r="BZ40" i="53"/>
  <c r="BZ37" i="53"/>
  <c r="BZ35" i="53"/>
  <c r="BZ32" i="53"/>
  <c r="BZ29" i="53"/>
  <c r="BZ27" i="53"/>
  <c r="BZ24" i="53"/>
  <c r="BZ21" i="53"/>
  <c r="BZ15" i="53"/>
  <c r="BZ11" i="53"/>
  <c r="BV10" i="53"/>
  <c r="BR10" i="53"/>
  <c r="BT110" i="53"/>
  <c r="BT100" i="53"/>
  <c r="BT92" i="53"/>
  <c r="BT89" i="53"/>
  <c r="BT84" i="53"/>
  <c r="BT83" i="53"/>
  <c r="BT81" i="53"/>
  <c r="BT76" i="53"/>
  <c r="BT73" i="53"/>
  <c r="BT71" i="53"/>
  <c r="BT63" i="53"/>
  <c r="BT61" i="53"/>
  <c r="BT59" i="53"/>
  <c r="BT54" i="53"/>
  <c r="BT53" i="53"/>
  <c r="BT51" i="53"/>
  <c r="BT46" i="53"/>
  <c r="BT45" i="53"/>
  <c r="BT43" i="53"/>
  <c r="BT38" i="53"/>
  <c r="BT37" i="53"/>
  <c r="BT35" i="53"/>
  <c r="BT30" i="53"/>
  <c r="BT29" i="53"/>
  <c r="BT27" i="53"/>
  <c r="BT22" i="53"/>
  <c r="BT15" i="53"/>
  <c r="BP10" i="53"/>
  <c r="BJ111" i="53"/>
  <c r="BD111" i="53"/>
  <c r="BH10" i="53"/>
  <c r="BJ110" i="53"/>
  <c r="BJ101" i="53"/>
  <c r="BJ90" i="53"/>
  <c r="BJ83" i="53"/>
  <c r="BJ82" i="53"/>
  <c r="BJ73" i="53"/>
  <c r="BJ72" i="53"/>
  <c r="BJ61" i="53"/>
  <c r="BJ60" i="53"/>
  <c r="BJ53" i="53"/>
  <c r="BJ52" i="53"/>
  <c r="BJ45" i="53"/>
  <c r="BJ44" i="53"/>
  <c r="BJ38" i="53"/>
  <c r="BJ37" i="53"/>
  <c r="BJ36" i="53"/>
  <c r="BJ29" i="53"/>
  <c r="BJ28" i="53"/>
  <c r="BJ21" i="53"/>
  <c r="BJ16" i="53"/>
  <c r="BF10" i="53"/>
  <c r="BD110" i="53"/>
  <c r="BB10" i="53"/>
  <c r="BD100" i="53"/>
  <c r="BD94" i="53"/>
  <c r="BD86" i="53"/>
  <c r="BD78" i="53"/>
  <c r="BD68" i="53"/>
  <c r="BD56" i="53"/>
  <c r="BD48" i="53"/>
  <c r="BD40" i="53"/>
  <c r="BD32" i="53"/>
  <c r="BD24" i="53"/>
  <c r="BD11" i="53"/>
  <c r="AZ10" i="53"/>
  <c r="AT111" i="53"/>
  <c r="AR10" i="53"/>
  <c r="AT110" i="53"/>
  <c r="AT95" i="53"/>
  <c r="AT94" i="53"/>
  <c r="AT93" i="53"/>
  <c r="AT92" i="53"/>
  <c r="AT87" i="53"/>
  <c r="AT86" i="53"/>
  <c r="AT85" i="53"/>
  <c r="AT84" i="53"/>
  <c r="AT78" i="53"/>
  <c r="AT77" i="53"/>
  <c r="AT76" i="53"/>
  <c r="AT69" i="53"/>
  <c r="AT68" i="53"/>
  <c r="AT63" i="53"/>
  <c r="AT57" i="53"/>
  <c r="AT56" i="53"/>
  <c r="AT55" i="53"/>
  <c r="AT54" i="53"/>
  <c r="AT49" i="53"/>
  <c r="AT48" i="53"/>
  <c r="AT47" i="53"/>
  <c r="AT46" i="53"/>
  <c r="AT41" i="53"/>
  <c r="AT40" i="53"/>
  <c r="AT39" i="53"/>
  <c r="AT38" i="53"/>
  <c r="AT33" i="53"/>
  <c r="AT32" i="53"/>
  <c r="AT31" i="53"/>
  <c r="AT30" i="53"/>
  <c r="AT25" i="53"/>
  <c r="AT24" i="53"/>
  <c r="AT23" i="53"/>
  <c r="AT22" i="53"/>
  <c r="AT13" i="53"/>
  <c r="AT11" i="53"/>
  <c r="AP10" i="53"/>
  <c r="AB10" i="53"/>
  <c r="AD110" i="53"/>
  <c r="AD106" i="53"/>
  <c r="AD105" i="53"/>
  <c r="AD101" i="53"/>
  <c r="AD100" i="53"/>
  <c r="AD92" i="53"/>
  <c r="AD91" i="53"/>
  <c r="AD90" i="53"/>
  <c r="AD89" i="53"/>
  <c r="AD84" i="53"/>
  <c r="AD83" i="53"/>
  <c r="AD82" i="53"/>
  <c r="AD81" i="53"/>
  <c r="AD76" i="53"/>
  <c r="AD73" i="53"/>
  <c r="AD72" i="53"/>
  <c r="AD71" i="53"/>
  <c r="AD63" i="53"/>
  <c r="AD61" i="53"/>
  <c r="AD60" i="53"/>
  <c r="AD59" i="53"/>
  <c r="AD54" i="53"/>
  <c r="AD53" i="53"/>
  <c r="AD52" i="53"/>
  <c r="AD51" i="53"/>
  <c r="AD46" i="53"/>
  <c r="AD45" i="53"/>
  <c r="AD44" i="53"/>
  <c r="AD43" i="53"/>
  <c r="AD38" i="53"/>
  <c r="AD37" i="53"/>
  <c r="AD36" i="53"/>
  <c r="AD35" i="53"/>
  <c r="AD30" i="53"/>
  <c r="AD29" i="53"/>
  <c r="AD28" i="53"/>
  <c r="AD27" i="53"/>
  <c r="AD22" i="53"/>
  <c r="AD16" i="53"/>
  <c r="AD15" i="53"/>
  <c r="Z10" i="53"/>
  <c r="V10" i="53"/>
  <c r="AF111" i="53"/>
  <c r="X110" i="53"/>
  <c r="X101" i="53"/>
  <c r="X100" i="53"/>
  <c r="X94" i="53"/>
  <c r="X90" i="53"/>
  <c r="X89" i="53"/>
  <c r="X87" i="53"/>
  <c r="X86" i="53"/>
  <c r="X82" i="53"/>
  <c r="X81" i="53"/>
  <c r="X79" i="53"/>
  <c r="X78" i="53"/>
  <c r="X60" i="53"/>
  <c r="X59" i="53"/>
  <c r="X57" i="53"/>
  <c r="X56" i="53"/>
  <c r="X52" i="53"/>
  <c r="X51" i="53"/>
  <c r="X49" i="53"/>
  <c r="X48" i="53"/>
  <c r="X44" i="53"/>
  <c r="X43" i="53"/>
  <c r="X41" i="53"/>
  <c r="X40" i="53"/>
  <c r="X36" i="53"/>
  <c r="X35" i="53"/>
  <c r="X33" i="53"/>
  <c r="X32" i="53"/>
  <c r="X28" i="53"/>
  <c r="X27" i="53"/>
  <c r="X25" i="53"/>
  <c r="X24" i="53"/>
  <c r="X16" i="53"/>
  <c r="X15" i="53"/>
  <c r="X13" i="53"/>
  <c r="X11" i="53"/>
  <c r="T10" i="53"/>
  <c r="BJ87" i="53" l="1"/>
  <c r="BJ95" i="53"/>
  <c r="BT13" i="53"/>
  <c r="BT25" i="53"/>
  <c r="BT33" i="53"/>
  <c r="BT41" i="53"/>
  <c r="BT49" i="53"/>
  <c r="BT57" i="53"/>
  <c r="BT69" i="53"/>
  <c r="BT79" i="53"/>
  <c r="BT87" i="53"/>
  <c r="BT95" i="53"/>
  <c r="BD14" i="53"/>
  <c r="BD26" i="53"/>
  <c r="BD34" i="53"/>
  <c r="BD42" i="53"/>
  <c r="BD50" i="53"/>
  <c r="BD58" i="53"/>
  <c r="BD70" i="53"/>
  <c r="BD80" i="53"/>
  <c r="BD88" i="53"/>
  <c r="BD99" i="53"/>
  <c r="X95" i="53"/>
  <c r="X14" i="53"/>
  <c r="X26" i="53"/>
  <c r="X34" i="53"/>
  <c r="X42" i="53"/>
  <c r="X50" i="53"/>
  <c r="X58" i="53"/>
  <c r="X80" i="53"/>
  <c r="X88" i="53"/>
  <c r="X99" i="53"/>
  <c r="BT32" i="53"/>
  <c r="BT40" i="53"/>
  <c r="BT48" i="53"/>
  <c r="BT56" i="53"/>
  <c r="BT68" i="53"/>
  <c r="BT78" i="53"/>
  <c r="BT86" i="53"/>
  <c r="BT94" i="53"/>
  <c r="BZ88" i="53"/>
  <c r="BZ99" i="53"/>
  <c r="BD22" i="53"/>
  <c r="BD30" i="53"/>
  <c r="BD38" i="53"/>
  <c r="BD46" i="53"/>
  <c r="BD54" i="53"/>
  <c r="BD63" i="53"/>
  <c r="BD76" i="53"/>
  <c r="BD84" i="53"/>
  <c r="BD92" i="53"/>
  <c r="BJ13" i="53"/>
  <c r="BJ25" i="53"/>
  <c r="BJ33" i="53"/>
  <c r="BJ41" i="53"/>
  <c r="BJ49" i="53"/>
  <c r="BJ57" i="53"/>
  <c r="BJ69" i="53"/>
  <c r="BJ79" i="53"/>
  <c r="BD13" i="53"/>
  <c r="BD25" i="53"/>
  <c r="BD33" i="53"/>
  <c r="BD41" i="53"/>
  <c r="BD49" i="53"/>
  <c r="BD57" i="53"/>
  <c r="BD69" i="53"/>
  <c r="BD79" i="53"/>
  <c r="BD87" i="53"/>
  <c r="BD95" i="53"/>
  <c r="BJ51" i="53"/>
  <c r="BJ59" i="53"/>
  <c r="BJ71" i="53"/>
  <c r="BJ81" i="53"/>
  <c r="BJ89" i="53"/>
  <c r="BJ100" i="53"/>
  <c r="BD15" i="53"/>
  <c r="BD27" i="53"/>
  <c r="BD35" i="53"/>
  <c r="BD43" i="53"/>
  <c r="BD51" i="53"/>
  <c r="BD59" i="53"/>
  <c r="BD71" i="53"/>
  <c r="BD81" i="53"/>
  <c r="BD89" i="53"/>
  <c r="V17" i="53"/>
  <c r="V74" i="53"/>
  <c r="X21" i="53"/>
  <c r="X29" i="53"/>
  <c r="X37" i="53"/>
  <c r="X45" i="53"/>
  <c r="X53" i="53"/>
  <c r="X61" i="53"/>
  <c r="X83" i="53"/>
  <c r="X91" i="53"/>
  <c r="X105" i="53"/>
  <c r="AD10" i="53"/>
  <c r="AD23" i="53"/>
  <c r="AD31" i="53"/>
  <c r="AD39" i="53"/>
  <c r="AD47" i="53"/>
  <c r="AD55" i="53"/>
  <c r="AD67" i="53"/>
  <c r="AD77" i="53"/>
  <c r="AD85" i="53"/>
  <c r="AD93" i="53"/>
  <c r="AD107" i="53"/>
  <c r="X22" i="53"/>
  <c r="X46" i="53"/>
  <c r="X54" i="53"/>
  <c r="X63" i="53"/>
  <c r="X84" i="53"/>
  <c r="X92" i="53"/>
  <c r="BT14" i="53"/>
  <c r="BT26" i="53"/>
  <c r="BT34" i="53"/>
  <c r="BT42" i="53"/>
  <c r="BT50" i="53"/>
  <c r="BT58" i="53"/>
  <c r="BT70" i="53"/>
  <c r="BT80" i="53"/>
  <c r="BT88" i="53"/>
  <c r="BT99" i="53"/>
  <c r="BZ16" i="53"/>
  <c r="BZ28" i="53"/>
  <c r="BZ36" i="53"/>
  <c r="BZ44" i="53"/>
  <c r="BZ52" i="53"/>
  <c r="BZ60" i="53"/>
  <c r="BZ72" i="53"/>
  <c r="BZ82" i="53"/>
  <c r="BZ90" i="53"/>
  <c r="BZ101" i="53"/>
  <c r="AT14" i="53"/>
  <c r="AT26" i="53"/>
  <c r="AT34" i="53"/>
  <c r="AT42" i="53"/>
  <c r="AT50" i="53"/>
  <c r="AT58" i="53"/>
  <c r="AT70" i="53"/>
  <c r="AT80" i="53"/>
  <c r="AT88" i="53"/>
  <c r="AT99" i="53"/>
  <c r="BT23" i="53"/>
  <c r="BT31" i="53"/>
  <c r="BT39" i="53"/>
  <c r="BT47" i="53"/>
  <c r="BT55" i="53"/>
  <c r="BT67" i="53"/>
  <c r="BT77" i="53"/>
  <c r="BT85" i="53"/>
  <c r="BT93" i="53"/>
  <c r="BZ13" i="53"/>
  <c r="BZ25" i="53"/>
  <c r="BZ33" i="53"/>
  <c r="BZ41" i="53"/>
  <c r="BZ49" i="53"/>
  <c r="BZ57" i="53"/>
  <c r="BZ69" i="53"/>
  <c r="BZ79" i="53"/>
  <c r="BZ87" i="53"/>
  <c r="BZ95" i="53"/>
  <c r="BT8" i="53"/>
  <c r="BT10" i="53" s="1"/>
  <c r="BT112" i="53" s="1"/>
  <c r="BT21" i="53"/>
  <c r="BT91" i="53"/>
  <c r="BD16" i="53"/>
  <c r="BD28" i="53"/>
  <c r="BD36" i="53"/>
  <c r="BD44" i="53"/>
  <c r="BD52" i="53"/>
  <c r="BJ54" i="53"/>
  <c r="BJ76" i="53"/>
  <c r="AT43" i="53"/>
  <c r="AT71" i="53"/>
  <c r="AT51" i="53"/>
  <c r="AT59" i="53"/>
  <c r="AT35" i="53"/>
  <c r="AT100" i="53"/>
  <c r="AT15" i="53"/>
  <c r="AT89" i="53"/>
  <c r="AT27" i="53"/>
  <c r="AT81" i="53"/>
  <c r="X30" i="53"/>
  <c r="X38" i="53"/>
  <c r="X76" i="53"/>
  <c r="X106" i="53"/>
  <c r="BD90" i="53"/>
  <c r="BJ22" i="53"/>
  <c r="BJ84" i="53"/>
  <c r="BT44" i="53"/>
  <c r="BT101" i="53"/>
  <c r="BZ30" i="53"/>
  <c r="BZ92" i="53"/>
  <c r="X10" i="53"/>
  <c r="BJ30" i="53"/>
  <c r="BT36" i="53"/>
  <c r="BT90" i="53"/>
  <c r="BZ22" i="53"/>
  <c r="BZ54" i="53"/>
  <c r="BD29" i="53"/>
  <c r="BD37" i="53"/>
  <c r="BD45" i="53"/>
  <c r="BD53" i="53"/>
  <c r="BD61" i="53"/>
  <c r="BD73" i="53"/>
  <c r="BD83" i="53"/>
  <c r="BD91" i="53"/>
  <c r="BJ23" i="53"/>
  <c r="BJ31" i="53"/>
  <c r="BJ39" i="53"/>
  <c r="BJ47" i="53"/>
  <c r="BJ55" i="53"/>
  <c r="BJ67" i="53"/>
  <c r="BJ77" i="53"/>
  <c r="BJ85" i="53"/>
  <c r="BJ93" i="53"/>
  <c r="BZ23" i="53"/>
  <c r="BZ31" i="53"/>
  <c r="BZ39" i="53"/>
  <c r="BZ47" i="53"/>
  <c r="BZ55" i="53"/>
  <c r="BZ77" i="53"/>
  <c r="BZ85" i="53"/>
  <c r="BZ93" i="53"/>
  <c r="T74" i="53"/>
  <c r="BD82" i="53"/>
  <c r="BJ92" i="53"/>
  <c r="BT28" i="53"/>
  <c r="BT82" i="53"/>
  <c r="AG111" i="53"/>
  <c r="X111" i="53"/>
  <c r="BD23" i="53"/>
  <c r="BD31" i="53"/>
  <c r="BD39" i="53"/>
  <c r="BD47" i="53"/>
  <c r="BD55" i="53"/>
  <c r="BB74" i="53"/>
  <c r="BC74" i="53" s="1"/>
  <c r="BD77" i="53"/>
  <c r="BD85" i="53"/>
  <c r="BD93" i="53"/>
  <c r="BD72" i="53"/>
  <c r="BJ46" i="53"/>
  <c r="BT16" i="53"/>
  <c r="BT60" i="53"/>
  <c r="BZ46" i="53"/>
  <c r="BD101" i="53"/>
  <c r="BJ63" i="53"/>
  <c r="BT52" i="53"/>
  <c r="BZ63" i="53"/>
  <c r="AD11" i="53"/>
  <c r="AD24" i="53"/>
  <c r="AD32" i="53"/>
  <c r="AD40" i="53"/>
  <c r="AD48" i="53"/>
  <c r="AD56" i="53"/>
  <c r="AD68" i="53"/>
  <c r="AD78" i="53"/>
  <c r="AD86" i="53"/>
  <c r="AD94" i="53"/>
  <c r="BT11" i="53"/>
  <c r="BT24" i="53"/>
  <c r="BZ26" i="53"/>
  <c r="BZ34" i="53"/>
  <c r="BZ42" i="53"/>
  <c r="BZ50" i="53"/>
  <c r="BZ58" i="53"/>
  <c r="BZ70" i="53"/>
  <c r="BZ80" i="53"/>
  <c r="BD60" i="53"/>
  <c r="BT72" i="53"/>
  <c r="BZ38" i="53"/>
  <c r="BZ84" i="53"/>
  <c r="X23" i="53"/>
  <c r="X31" i="53"/>
  <c r="X39" i="53"/>
  <c r="X47" i="53"/>
  <c r="X55" i="53"/>
  <c r="X77" i="53"/>
  <c r="X85" i="53"/>
  <c r="X93" i="53"/>
  <c r="X107" i="53"/>
  <c r="AD13" i="53"/>
  <c r="AD25" i="53"/>
  <c r="AD33" i="53"/>
  <c r="AD41" i="53"/>
  <c r="AD49" i="53"/>
  <c r="AD57" i="53"/>
  <c r="AD69" i="53"/>
  <c r="AD79" i="53"/>
  <c r="AD87" i="53"/>
  <c r="AD95" i="53"/>
  <c r="AD111" i="53"/>
  <c r="BZ14" i="53"/>
  <c r="BV96" i="53"/>
  <c r="BV74" i="53"/>
  <c r="BJ11" i="53"/>
  <c r="BJ24" i="53"/>
  <c r="BJ32" i="53"/>
  <c r="BJ40" i="53"/>
  <c r="BJ48" i="53"/>
  <c r="BJ56" i="53"/>
  <c r="BJ68" i="53"/>
  <c r="BJ78" i="53"/>
  <c r="BJ86" i="53"/>
  <c r="BJ94" i="53"/>
  <c r="BJ14" i="53"/>
  <c r="BJ34" i="53"/>
  <c r="BJ58" i="53"/>
  <c r="BJ70" i="53"/>
  <c r="BJ80" i="53"/>
  <c r="BJ88" i="53"/>
  <c r="BJ99" i="53"/>
  <c r="BJ50" i="53"/>
  <c r="BJ15" i="53"/>
  <c r="BJ27" i="53"/>
  <c r="BJ35" i="53"/>
  <c r="BJ43" i="53"/>
  <c r="BJ26" i="53"/>
  <c r="BJ42" i="53"/>
  <c r="BJ91" i="53"/>
  <c r="AT36" i="53"/>
  <c r="AT60" i="53"/>
  <c r="AT82" i="53"/>
  <c r="AT29" i="53"/>
  <c r="AT37" i="53"/>
  <c r="AT45" i="53"/>
  <c r="AT53" i="53"/>
  <c r="AT61" i="53"/>
  <c r="AT73" i="53"/>
  <c r="AT83" i="53"/>
  <c r="AT91" i="53"/>
  <c r="AT28" i="53"/>
  <c r="AT72" i="53"/>
  <c r="AT44" i="53"/>
  <c r="AT101" i="53"/>
  <c r="AP96" i="53"/>
  <c r="AT16" i="53"/>
  <c r="AT52" i="53"/>
  <c r="AT90" i="53"/>
  <c r="AD14" i="53"/>
  <c r="AD26" i="53"/>
  <c r="AD34" i="53"/>
  <c r="AD42" i="53"/>
  <c r="AD50" i="53"/>
  <c r="AD58" i="53"/>
  <c r="AD70" i="53"/>
  <c r="AD80" i="53"/>
  <c r="AD88" i="53"/>
  <c r="AD99" i="53"/>
  <c r="BR62" i="53"/>
  <c r="BR64" i="53" s="1"/>
  <c r="BP62" i="53"/>
  <c r="BP64" i="53" s="1"/>
  <c r="BP96" i="53"/>
  <c r="BR74" i="53"/>
  <c r="BP74" i="53"/>
  <c r="BR96" i="53"/>
  <c r="BD8" i="53"/>
  <c r="BD10" i="53" s="1"/>
  <c r="BB62" i="53"/>
  <c r="BB64" i="53" s="1"/>
  <c r="BD67" i="53"/>
  <c r="AZ62" i="53"/>
  <c r="AZ64" i="53" s="1"/>
  <c r="BB96" i="53"/>
  <c r="AZ96" i="53"/>
  <c r="BD21" i="53"/>
  <c r="AZ74" i="53"/>
  <c r="V62" i="53"/>
  <c r="V64" i="53" s="1"/>
  <c r="V96" i="53"/>
  <c r="X74" i="53"/>
  <c r="T64" i="53"/>
  <c r="X8" i="53"/>
  <c r="T96" i="53"/>
  <c r="T17" i="53"/>
  <c r="BX74" i="53"/>
  <c r="BZ8" i="53"/>
  <c r="BZ10" i="53" s="1"/>
  <c r="BZ112" i="53" s="1"/>
  <c r="BZ76" i="53"/>
  <c r="BX96" i="53"/>
  <c r="BZ67" i="53"/>
  <c r="BX62" i="53"/>
  <c r="BX64" i="53" s="1"/>
  <c r="BV62" i="53"/>
  <c r="BV64" i="53" s="1"/>
  <c r="BF62" i="53"/>
  <c r="BF64" i="53" s="1"/>
  <c r="BJ8" i="53"/>
  <c r="BJ10" i="53" s="1"/>
  <c r="BJ112" i="53" s="1"/>
  <c r="BH62" i="53"/>
  <c r="BH64" i="53" s="1"/>
  <c r="BF96" i="53"/>
  <c r="BH74" i="53"/>
  <c r="BF74" i="53"/>
  <c r="BH96" i="53"/>
  <c r="AR112" i="53"/>
  <c r="AR17" i="53"/>
  <c r="AR74" i="53"/>
  <c r="AP62" i="53"/>
  <c r="AP64" i="53" s="1"/>
  <c r="AT21" i="53"/>
  <c r="AT79" i="53"/>
  <c r="AP74" i="53"/>
  <c r="AR62" i="53"/>
  <c r="AR64" i="53" s="1"/>
  <c r="AR96" i="53"/>
  <c r="AT8" i="53"/>
  <c r="AT10" i="53" s="1"/>
  <c r="AT112" i="53" s="1"/>
  <c r="AT67" i="53"/>
  <c r="Z62" i="53"/>
  <c r="Z64" i="53" s="1"/>
  <c r="AB74" i="53"/>
  <c r="AD8" i="53"/>
  <c r="AB62" i="53"/>
  <c r="AB64" i="53" s="1"/>
  <c r="Z96" i="53"/>
  <c r="Z74" i="53"/>
  <c r="AB96" i="53"/>
  <c r="AD21" i="53"/>
  <c r="BX17" i="53"/>
  <c r="BX112" i="53"/>
  <c r="BV17" i="53"/>
  <c r="BV112" i="53"/>
  <c r="BR17" i="53"/>
  <c r="BR112" i="53"/>
  <c r="BP112" i="53"/>
  <c r="BP17" i="53"/>
  <c r="BH112" i="53"/>
  <c r="BH17" i="53"/>
  <c r="BF17" i="53"/>
  <c r="BF112" i="53"/>
  <c r="BB112" i="53"/>
  <c r="BB17" i="53"/>
  <c r="AZ17" i="53"/>
  <c r="AZ112" i="53"/>
  <c r="AP112" i="53"/>
  <c r="AP17" i="53"/>
  <c r="AB112" i="53"/>
  <c r="AB17" i="53"/>
  <c r="Z17" i="53"/>
  <c r="Z112" i="53"/>
  <c r="BA74" i="53" l="1"/>
  <c r="V97" i="53"/>
  <c r="V102" i="53" s="1"/>
  <c r="V103" i="53" s="1"/>
  <c r="AR120" i="53"/>
  <c r="X17" i="53"/>
  <c r="X122" i="53" s="1"/>
  <c r="BB118" i="53"/>
  <c r="AZ97" i="53"/>
  <c r="BA97" i="53" s="1"/>
  <c r="BA96" i="53"/>
  <c r="BB97" i="53"/>
  <c r="BC97" i="53" s="1"/>
  <c r="BC96" i="53"/>
  <c r="BD17" i="53"/>
  <c r="BT74" i="53"/>
  <c r="BT17" i="53"/>
  <c r="AR118" i="53"/>
  <c r="AR122" i="53"/>
  <c r="X112" i="53"/>
  <c r="Y68" i="53"/>
  <c r="Y71" i="53"/>
  <c r="Y73" i="53"/>
  <c r="Y67" i="53"/>
  <c r="Y69" i="53"/>
  <c r="Y70" i="53"/>
  <c r="Y72" i="53"/>
  <c r="AD112" i="53"/>
  <c r="AD17" i="53"/>
  <c r="X62" i="53"/>
  <c r="X64" i="53" s="1"/>
  <c r="BP97" i="53"/>
  <c r="BP102" i="53" s="1"/>
  <c r="BP103" i="53" s="1"/>
  <c r="BP122" i="53"/>
  <c r="BJ96" i="53"/>
  <c r="BD112" i="53"/>
  <c r="AP97" i="53"/>
  <c r="AP102" i="53" s="1"/>
  <c r="AP103" i="53" s="1"/>
  <c r="X96" i="53"/>
  <c r="BV97" i="53"/>
  <c r="BV102" i="53" s="1"/>
  <c r="BV103" i="53" s="1"/>
  <c r="BT62" i="53"/>
  <c r="BT64" i="53" s="1"/>
  <c r="BD74" i="53"/>
  <c r="BH118" i="53"/>
  <c r="BH122" i="53"/>
  <c r="AZ118" i="53"/>
  <c r="BJ17" i="53"/>
  <c r="AT96" i="53"/>
  <c r="AT17" i="53"/>
  <c r="AB122" i="53"/>
  <c r="BZ62" i="53"/>
  <c r="BZ64" i="53" s="1"/>
  <c r="BT96" i="53"/>
  <c r="BD96" i="53"/>
  <c r="BH97" i="53"/>
  <c r="BH102" i="53" s="1"/>
  <c r="BH103" i="53" s="1"/>
  <c r="AP118" i="53"/>
  <c r="AT74" i="53"/>
  <c r="AB97" i="53"/>
  <c r="AD74" i="53"/>
  <c r="AD96" i="53"/>
  <c r="T97" i="53"/>
  <c r="T102" i="53" s="1"/>
  <c r="T103" i="53" s="1"/>
  <c r="AB118" i="53"/>
  <c r="BP118" i="53"/>
  <c r="BJ62" i="53"/>
  <c r="BJ64" i="53" s="1"/>
  <c r="BJ74" i="53"/>
  <c r="BR97" i="53"/>
  <c r="BR102" i="53" s="1"/>
  <c r="BR103" i="53" s="1"/>
  <c r="AD62" i="53"/>
  <c r="AD64" i="53" s="1"/>
  <c r="Z118" i="53"/>
  <c r="BF97" i="53"/>
  <c r="BF102" i="53" s="1"/>
  <c r="BF103" i="53" s="1"/>
  <c r="BZ74" i="53"/>
  <c r="BD62" i="53"/>
  <c r="BD64" i="53" s="1"/>
  <c r="AB120" i="53"/>
  <c r="BV122" i="53"/>
  <c r="BZ96" i="53"/>
  <c r="BV118" i="53"/>
  <c r="BZ17" i="53"/>
  <c r="BX97" i="53"/>
  <c r="BX102" i="53" s="1"/>
  <c r="BX103" i="53" s="1"/>
  <c r="AT62" i="53"/>
  <c r="AT64" i="53" s="1"/>
  <c r="Z97" i="53"/>
  <c r="Z102" i="53" s="1"/>
  <c r="Z120" i="53"/>
  <c r="BR120" i="53"/>
  <c r="BP120" i="53"/>
  <c r="AZ120" i="53"/>
  <c r="BX118" i="53"/>
  <c r="BV120" i="53"/>
  <c r="BX122" i="53"/>
  <c r="BF120" i="53"/>
  <c r="AR97" i="53"/>
  <c r="AR102" i="53" s="1"/>
  <c r="AR103" i="53" s="1"/>
  <c r="AR116" i="53" s="1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AB102" i="53" l="1"/>
  <c r="AB103" i="53" s="1"/>
  <c r="X118" i="53"/>
  <c r="BB102" i="53"/>
  <c r="BB103" i="53" s="1"/>
  <c r="BC103" i="53" s="1"/>
  <c r="BD118" i="53"/>
  <c r="X120" i="53"/>
  <c r="AZ102" i="53"/>
  <c r="AZ103" i="53" s="1"/>
  <c r="Z103" i="53"/>
  <c r="BT122" i="53"/>
  <c r="BT118" i="53"/>
  <c r="BD122" i="53"/>
  <c r="AD118" i="53"/>
  <c r="AD120" i="53"/>
  <c r="AD122" i="53"/>
  <c r="BT97" i="53"/>
  <c r="BT102" i="53" s="1"/>
  <c r="BT103" i="53" s="1"/>
  <c r="BT114" i="53" s="1"/>
  <c r="BJ97" i="53"/>
  <c r="BJ102" i="53" s="1"/>
  <c r="BJ103" i="53" s="1"/>
  <c r="BJ116" i="53" s="1"/>
  <c r="BD97" i="53"/>
  <c r="BD102" i="53" s="1"/>
  <c r="BD103" i="53" s="1"/>
  <c r="BD116" i="53" s="1"/>
  <c r="X97" i="53"/>
  <c r="BJ120" i="53"/>
  <c r="BT120" i="53"/>
  <c r="BD120" i="53"/>
  <c r="AT97" i="53"/>
  <c r="AT102" i="53" s="1"/>
  <c r="AT103" i="53" s="1"/>
  <c r="AT116" i="53" s="1"/>
  <c r="AT120" i="53"/>
  <c r="AT122" i="53"/>
  <c r="AD97" i="53"/>
  <c r="BZ122" i="53"/>
  <c r="AT118" i="53"/>
  <c r="BJ122" i="53"/>
  <c r="BZ97" i="53"/>
  <c r="BZ102" i="53" s="1"/>
  <c r="BZ103" i="53" s="1"/>
  <c r="BJ118" i="53"/>
  <c r="BZ120" i="53"/>
  <c r="BZ118" i="53"/>
  <c r="AR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AB114" i="53" l="1"/>
  <c r="AB116" i="53"/>
  <c r="BA103" i="53"/>
  <c r="X102" i="53"/>
  <c r="X103" i="53" s="1"/>
  <c r="AD102" i="53"/>
  <c r="AD103" i="53" s="1"/>
  <c r="AD114" i="53" s="1"/>
  <c r="BC102" i="53"/>
  <c r="BA102" i="53"/>
  <c r="Z116" i="53"/>
  <c r="Z114" i="53"/>
  <c r="BB114" i="53"/>
  <c r="BB116" i="53"/>
  <c r="AZ114" i="53"/>
  <c r="AZ116" i="53"/>
  <c r="BT116" i="53"/>
  <c r="AT114" i="53"/>
  <c r="BZ116" i="53"/>
  <c r="BZ114" i="53"/>
  <c r="BD114" i="53"/>
  <c r="BJ114" i="53"/>
  <c r="X116" i="53" l="1"/>
  <c r="X114" i="53"/>
  <c r="AD116" i="53"/>
  <c r="D10" i="53"/>
  <c r="CU9" i="52"/>
  <c r="CX103" i="52"/>
  <c r="CO33" i="52"/>
  <c r="CN10" i="52"/>
  <c r="CL10" i="52"/>
  <c r="CG95" i="52"/>
  <c r="CG91" i="52"/>
  <c r="CG87" i="52"/>
  <c r="CG83" i="52"/>
  <c r="CG79" i="52"/>
  <c r="CI61" i="52"/>
  <c r="CI53" i="52"/>
  <c r="CI49" i="52"/>
  <c r="CI45" i="52"/>
  <c r="CI41" i="52"/>
  <c r="CI37" i="52"/>
  <c r="CI33" i="52"/>
  <c r="CI25" i="52"/>
  <c r="CC111" i="52"/>
  <c r="CB111" i="52"/>
  <c r="CC110" i="52"/>
  <c r="CB110" i="52"/>
  <c r="CC107" i="52"/>
  <c r="CB107" i="52"/>
  <c r="CC106" i="52"/>
  <c r="CB106" i="52"/>
  <c r="CC105" i="52"/>
  <c r="CB105" i="52"/>
  <c r="CC103" i="52"/>
  <c r="CB103" i="52"/>
  <c r="CC102" i="52"/>
  <c r="CB102" i="52"/>
  <c r="CC101" i="52"/>
  <c r="CB101" i="52"/>
  <c r="CC100" i="52"/>
  <c r="CB100" i="52"/>
  <c r="CC99" i="52"/>
  <c r="CB99" i="52"/>
  <c r="CC97" i="52"/>
  <c r="CB97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4" i="52"/>
  <c r="CB74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4" i="52"/>
  <c r="CB64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17" i="52"/>
  <c r="CB17" i="52"/>
  <c r="CB118" i="52" s="1"/>
  <c r="CC16" i="52"/>
  <c r="CB16" i="52"/>
  <c r="CC15" i="52"/>
  <c r="CB15" i="52"/>
  <c r="CC14" i="52"/>
  <c r="CB14" i="52"/>
  <c r="CC13" i="52"/>
  <c r="CB13" i="52"/>
  <c r="CC11" i="52"/>
  <c r="CB11" i="52"/>
  <c r="CC10" i="52"/>
  <c r="CB10" i="52"/>
  <c r="CC9" i="52"/>
  <c r="CB9" i="52"/>
  <c r="CC8" i="52"/>
  <c r="CB8" i="52"/>
  <c r="BM111" i="52"/>
  <c r="BL111" i="52"/>
  <c r="BM110" i="52"/>
  <c r="BL110" i="52"/>
  <c r="BM107" i="52"/>
  <c r="BL107" i="52"/>
  <c r="BM106" i="52"/>
  <c r="BL106" i="52"/>
  <c r="BM105" i="52"/>
  <c r="BL105" i="52"/>
  <c r="BM103" i="52"/>
  <c r="BL103" i="52"/>
  <c r="BM102" i="52"/>
  <c r="BL102" i="52"/>
  <c r="BM101" i="52"/>
  <c r="BL101" i="52"/>
  <c r="BM100" i="52"/>
  <c r="BL100" i="52"/>
  <c r="BM99" i="52"/>
  <c r="BL99" i="52"/>
  <c r="BM97" i="52"/>
  <c r="BL97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4" i="52"/>
  <c r="BL74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4" i="52"/>
  <c r="BL64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17" i="52"/>
  <c r="BL17" i="52"/>
  <c r="BL118" i="52" s="1"/>
  <c r="BM16" i="52"/>
  <c r="BL16" i="52"/>
  <c r="BM15" i="52"/>
  <c r="BL15" i="52"/>
  <c r="BM14" i="52"/>
  <c r="BL14" i="52"/>
  <c r="BM13" i="52"/>
  <c r="BL13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W105" i="52"/>
  <c r="AV105" i="52"/>
  <c r="AW103" i="52"/>
  <c r="AV103" i="52"/>
  <c r="AW102" i="52"/>
  <c r="AV102" i="52"/>
  <c r="AW101" i="52"/>
  <c r="AV101" i="52"/>
  <c r="AW100" i="52"/>
  <c r="AV100" i="52"/>
  <c r="AW99" i="52"/>
  <c r="AV99" i="52"/>
  <c r="AW97" i="52"/>
  <c r="AV97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4" i="52"/>
  <c r="AV74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4" i="52"/>
  <c r="AV64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17" i="52"/>
  <c r="AV17" i="52"/>
  <c r="AW16" i="52"/>
  <c r="AV16" i="52"/>
  <c r="AW15" i="52"/>
  <c r="AV15" i="52"/>
  <c r="AW14" i="52"/>
  <c r="AV14" i="52"/>
  <c r="AW13" i="52"/>
  <c r="AV13" i="52"/>
  <c r="AW11" i="52"/>
  <c r="AV11" i="52"/>
  <c r="AW10" i="52"/>
  <c r="AV10" i="52"/>
  <c r="AW9" i="52"/>
  <c r="AV9" i="52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3" i="52"/>
  <c r="AF103" i="52"/>
  <c r="AG102" i="52"/>
  <c r="AF102" i="52"/>
  <c r="AG101" i="52"/>
  <c r="AF101" i="52"/>
  <c r="AG100" i="52"/>
  <c r="AF100" i="52"/>
  <c r="AG99" i="52"/>
  <c r="AF99" i="52"/>
  <c r="AG97" i="52"/>
  <c r="AF97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4" i="52"/>
  <c r="AF74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F64" i="52"/>
  <c r="AH64" i="52" s="1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17" i="52"/>
  <c r="AF17" i="52"/>
  <c r="AG16" i="52"/>
  <c r="AF16" i="52"/>
  <c r="AG15" i="52"/>
  <c r="AF15" i="52"/>
  <c r="AG14" i="52"/>
  <c r="AF14" i="52"/>
  <c r="AG13" i="52"/>
  <c r="AF13" i="52"/>
  <c r="AG11" i="52"/>
  <c r="AF11" i="52"/>
  <c r="AG10" i="52"/>
  <c r="AF10" i="52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3" i="52"/>
  <c r="P103" i="52"/>
  <c r="Q102" i="52"/>
  <c r="P102" i="52"/>
  <c r="Q101" i="52"/>
  <c r="P101" i="52"/>
  <c r="Q100" i="52"/>
  <c r="P100" i="52"/>
  <c r="Q99" i="52"/>
  <c r="P99" i="52"/>
  <c r="Q97" i="52"/>
  <c r="P97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4" i="52"/>
  <c r="P74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4" i="52"/>
  <c r="P64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17" i="52"/>
  <c r="P17" i="52"/>
  <c r="Q16" i="52"/>
  <c r="P16" i="52"/>
  <c r="Q15" i="52"/>
  <c r="P15" i="52"/>
  <c r="Q14" i="52"/>
  <c r="P14" i="52"/>
  <c r="Q13" i="52"/>
  <c r="P13" i="52"/>
  <c r="Q11" i="52"/>
  <c r="P11" i="52"/>
  <c r="Q10" i="52"/>
  <c r="P10" i="52"/>
  <c r="Q9" i="52"/>
  <c r="P9" i="52"/>
  <c r="Q8" i="52"/>
  <c r="P8" i="52"/>
  <c r="AF112" i="52" l="1"/>
  <c r="CI22" i="52"/>
  <c r="CM83" i="52"/>
  <c r="CM79" i="52"/>
  <c r="CM95" i="52"/>
  <c r="CM61" i="52"/>
  <c r="CM91" i="52"/>
  <c r="AG114" i="52"/>
  <c r="AH14" i="52"/>
  <c r="AH25" i="52"/>
  <c r="AH85" i="52"/>
  <c r="AH93" i="52"/>
  <c r="BN95" i="52"/>
  <c r="BN100" i="52"/>
  <c r="BN105" i="52"/>
  <c r="BN111" i="52"/>
  <c r="AW112" i="52"/>
  <c r="CH112" i="52"/>
  <c r="CI23" i="52"/>
  <c r="AX9" i="52"/>
  <c r="AX14" i="52"/>
  <c r="AX37" i="52"/>
  <c r="AX71" i="52"/>
  <c r="AX76" i="52"/>
  <c r="AX106" i="52"/>
  <c r="CI27" i="52"/>
  <c r="CI31" i="52"/>
  <c r="CI35" i="52"/>
  <c r="CI39" i="52"/>
  <c r="CI43" i="52"/>
  <c r="CI26" i="52"/>
  <c r="CI30" i="52"/>
  <c r="CI34" i="52"/>
  <c r="CI38" i="52"/>
  <c r="CI42" i="52"/>
  <c r="AH92" i="52"/>
  <c r="AH101" i="52"/>
  <c r="AX56" i="52"/>
  <c r="AX83" i="52"/>
  <c r="AX91" i="52"/>
  <c r="CD58" i="52"/>
  <c r="CD62" i="52"/>
  <c r="CD72" i="52"/>
  <c r="CM87" i="52"/>
  <c r="AH102" i="52"/>
  <c r="CD81" i="52"/>
  <c r="AH68" i="52"/>
  <c r="AX21" i="52"/>
  <c r="AX29" i="52"/>
  <c r="AX41" i="52"/>
  <c r="AX49" i="52"/>
  <c r="AX53" i="52"/>
  <c r="AX80" i="52"/>
  <c r="AX88" i="52"/>
  <c r="CD11" i="52"/>
  <c r="CD23" i="52"/>
  <c r="CD55" i="52"/>
  <c r="CD63" i="52"/>
  <c r="CD69" i="52"/>
  <c r="CD73" i="52"/>
  <c r="CD82" i="52"/>
  <c r="CD90" i="52"/>
  <c r="CD94" i="52"/>
  <c r="AH33" i="52"/>
  <c r="AH57" i="52"/>
  <c r="AH67" i="52"/>
  <c r="AH76" i="52"/>
  <c r="AX13" i="52"/>
  <c r="AX48" i="52"/>
  <c r="CD85" i="52"/>
  <c r="BN8" i="52"/>
  <c r="CI72" i="52"/>
  <c r="AV114" i="52"/>
  <c r="CD89" i="52"/>
  <c r="CD97" i="52"/>
  <c r="CJ61" i="52"/>
  <c r="CT61" i="52" s="1"/>
  <c r="CJ73" i="52"/>
  <c r="CT73" i="52" s="1"/>
  <c r="CI46" i="52"/>
  <c r="CI50" i="52"/>
  <c r="CI54" i="52"/>
  <c r="CI58" i="52"/>
  <c r="CI47" i="52"/>
  <c r="CI51" i="52"/>
  <c r="CI55" i="52"/>
  <c r="CI67" i="52"/>
  <c r="CI71" i="52"/>
  <c r="BN27" i="52"/>
  <c r="BN94" i="52"/>
  <c r="AG112" i="52"/>
  <c r="R8" i="52"/>
  <c r="R17" i="52"/>
  <c r="R24" i="52"/>
  <c r="R28" i="52"/>
  <c r="R40" i="52"/>
  <c r="R79" i="52"/>
  <c r="R83" i="52"/>
  <c r="R87" i="52"/>
  <c r="R91" i="52"/>
  <c r="R111" i="52"/>
  <c r="AH35" i="52"/>
  <c r="AH51" i="52"/>
  <c r="AH69" i="52"/>
  <c r="AH73" i="52"/>
  <c r="AH78" i="52"/>
  <c r="AH110" i="52"/>
  <c r="BN9" i="52"/>
  <c r="BN21" i="52"/>
  <c r="BN25" i="52"/>
  <c r="BN41" i="52"/>
  <c r="BN49" i="52"/>
  <c r="BN61" i="52"/>
  <c r="BN107" i="52"/>
  <c r="CD9" i="52"/>
  <c r="CD21" i="52"/>
  <c r="CD25" i="52"/>
  <c r="CD29" i="52"/>
  <c r="CD37" i="52"/>
  <c r="CD41" i="52"/>
  <c r="CD53" i="52"/>
  <c r="CD57" i="52"/>
  <c r="CD61" i="52"/>
  <c r="CD71" i="52"/>
  <c r="CD80" i="52"/>
  <c r="CD84" i="52"/>
  <c r="CD88" i="52"/>
  <c r="CD101" i="52"/>
  <c r="BN60" i="52"/>
  <c r="AX28" i="52"/>
  <c r="BN43" i="52"/>
  <c r="BN47" i="52"/>
  <c r="BN63" i="52"/>
  <c r="BN73" i="52"/>
  <c r="BN82" i="52"/>
  <c r="CJ13" i="52"/>
  <c r="CT13" i="52" s="1"/>
  <c r="BN24" i="52"/>
  <c r="BN28" i="52"/>
  <c r="BN32" i="52"/>
  <c r="BN36" i="52"/>
  <c r="R63" i="52"/>
  <c r="R73" i="52"/>
  <c r="R90" i="52"/>
  <c r="R99" i="52"/>
  <c r="R110" i="52"/>
  <c r="BN64" i="52"/>
  <c r="AH94" i="52"/>
  <c r="AX85" i="52"/>
  <c r="AX102" i="52"/>
  <c r="CD52" i="52"/>
  <c r="CD60" i="52"/>
  <c r="CD64" i="52"/>
  <c r="R29" i="52"/>
  <c r="R33" i="52"/>
  <c r="R37" i="52"/>
  <c r="R41" i="52"/>
  <c r="R45" i="52"/>
  <c r="R49" i="52"/>
  <c r="R57" i="52"/>
  <c r="R61" i="52"/>
  <c r="R67" i="52"/>
  <c r="R71" i="52"/>
  <c r="R76" i="52"/>
  <c r="R80" i="52"/>
  <c r="R84" i="52"/>
  <c r="R92" i="52"/>
  <c r="R96" i="52"/>
  <c r="R120" i="52" s="1"/>
  <c r="R101" i="52"/>
  <c r="R106" i="52"/>
  <c r="AH24" i="52"/>
  <c r="AH28" i="52"/>
  <c r="AH36" i="52"/>
  <c r="AH40" i="52"/>
  <c r="AH52" i="52"/>
  <c r="AH56" i="52"/>
  <c r="AH60" i="52"/>
  <c r="AH87" i="52"/>
  <c r="AH91" i="52"/>
  <c r="AH95" i="52"/>
  <c r="AH105" i="52"/>
  <c r="AH111" i="52"/>
  <c r="BN42" i="52"/>
  <c r="BN46" i="52"/>
  <c r="BN58" i="52"/>
  <c r="BN68" i="52"/>
  <c r="BN77" i="52"/>
  <c r="BN81" i="52"/>
  <c r="CD103" i="52"/>
  <c r="BN87" i="52"/>
  <c r="AH86" i="52"/>
  <c r="AH59" i="52"/>
  <c r="R44" i="52"/>
  <c r="Q114" i="52"/>
  <c r="R10" i="52"/>
  <c r="R15" i="52"/>
  <c r="R22" i="52"/>
  <c r="R30" i="52"/>
  <c r="R34" i="52"/>
  <c r="R38" i="52"/>
  <c r="R46" i="52"/>
  <c r="R58" i="52"/>
  <c r="R62" i="52"/>
  <c r="R68" i="52"/>
  <c r="R72" i="52"/>
  <c r="R77" i="52"/>
  <c r="R93" i="52"/>
  <c r="R97" i="52"/>
  <c r="R102" i="52"/>
  <c r="R107" i="52"/>
  <c r="CI94" i="52"/>
  <c r="CI101" i="52"/>
  <c r="CI80" i="52"/>
  <c r="CI84" i="52"/>
  <c r="CI88" i="52"/>
  <c r="CI92" i="52"/>
  <c r="CI77" i="52"/>
  <c r="CI81" i="52"/>
  <c r="CI85" i="52"/>
  <c r="CI89" i="52"/>
  <c r="CI93" i="52"/>
  <c r="CD31" i="52"/>
  <c r="CD46" i="52"/>
  <c r="CD8" i="52"/>
  <c r="CD22" i="52"/>
  <c r="CD26" i="52"/>
  <c r="CD30" i="52"/>
  <c r="CD38" i="52"/>
  <c r="CD45" i="52"/>
  <c r="CD106" i="52"/>
  <c r="BN10" i="52"/>
  <c r="BN30" i="52"/>
  <c r="BN34" i="52"/>
  <c r="BN88" i="52"/>
  <c r="BN91" i="52"/>
  <c r="BN59" i="52"/>
  <c r="BN69" i="52"/>
  <c r="BM112" i="52"/>
  <c r="BN40" i="52"/>
  <c r="BN48" i="52"/>
  <c r="BN52" i="52"/>
  <c r="BN56" i="52"/>
  <c r="BN74" i="52"/>
  <c r="BN79" i="52"/>
  <c r="BN83" i="52"/>
  <c r="AX15" i="52"/>
  <c r="AX26" i="52"/>
  <c r="AX34" i="52"/>
  <c r="AX38" i="52"/>
  <c r="AX42" i="52"/>
  <c r="AX62" i="52"/>
  <c r="AX68" i="52"/>
  <c r="AX72" i="52"/>
  <c r="AX77" i="52"/>
  <c r="AX107" i="52"/>
  <c r="AX16" i="52"/>
  <c r="AX23" i="52"/>
  <c r="AX31" i="52"/>
  <c r="AX43" i="52"/>
  <c r="AX51" i="52"/>
  <c r="AX78" i="52"/>
  <c r="AX86" i="52"/>
  <c r="AX90" i="52"/>
  <c r="AX99" i="52"/>
  <c r="AX87" i="52"/>
  <c r="AX95" i="52"/>
  <c r="AH27" i="52"/>
  <c r="AH43" i="52"/>
  <c r="AH90" i="52"/>
  <c r="AF114" i="52"/>
  <c r="AH15" i="52"/>
  <c r="AH26" i="52"/>
  <c r="AH34" i="52"/>
  <c r="AH42" i="52"/>
  <c r="AH50" i="52"/>
  <c r="AH58" i="52"/>
  <c r="AH81" i="52"/>
  <c r="R105" i="52"/>
  <c r="R35" i="52"/>
  <c r="R51" i="52"/>
  <c r="CJ77" i="52"/>
  <c r="CT77" i="52" s="1"/>
  <c r="CJ81" i="52"/>
  <c r="CT81" i="52" s="1"/>
  <c r="R95" i="52"/>
  <c r="CJ84" i="52"/>
  <c r="CT84" i="52" s="1"/>
  <c r="CJ88" i="52"/>
  <c r="CT88" i="52" s="1"/>
  <c r="CJ92" i="52"/>
  <c r="CT92" i="52" s="1"/>
  <c r="CJ99" i="52"/>
  <c r="CT99" i="52" s="1"/>
  <c r="CD14" i="52"/>
  <c r="CD33" i="52"/>
  <c r="CD49" i="52"/>
  <c r="CC122" i="52"/>
  <c r="CD91" i="52"/>
  <c r="CD100" i="52"/>
  <c r="CJ56" i="52"/>
  <c r="CT56" i="52" s="1"/>
  <c r="CC112" i="52"/>
  <c r="CD42" i="52"/>
  <c r="CD50" i="52"/>
  <c r="CD67" i="52"/>
  <c r="CD76" i="52"/>
  <c r="CD92" i="52"/>
  <c r="CC120" i="52"/>
  <c r="CG70" i="52"/>
  <c r="CD43" i="52"/>
  <c r="CD28" i="52"/>
  <c r="CD32" i="52"/>
  <c r="CD40" i="52"/>
  <c r="CJ100" i="52"/>
  <c r="CT100" i="52" s="1"/>
  <c r="CJ107" i="52"/>
  <c r="CT107" i="52" s="1"/>
  <c r="CJ68" i="52"/>
  <c r="CT68" i="52" s="1"/>
  <c r="BN67" i="52"/>
  <c r="BN71" i="52"/>
  <c r="BN76" i="52"/>
  <c r="BN80" i="52"/>
  <c r="CJ49" i="52"/>
  <c r="CT49" i="52" s="1"/>
  <c r="BN11" i="52"/>
  <c r="BN16" i="52"/>
  <c r="BN23" i="52"/>
  <c r="BN31" i="52"/>
  <c r="BN13" i="52"/>
  <c r="BN51" i="52"/>
  <c r="BN85" i="52"/>
  <c r="BN78" i="52"/>
  <c r="BN89" i="52"/>
  <c r="CJ47" i="52"/>
  <c r="CT47" i="52" s="1"/>
  <c r="BN37" i="52"/>
  <c r="BN44" i="52"/>
  <c r="BN86" i="52"/>
  <c r="CJ93" i="52"/>
  <c r="CT93" i="52" s="1"/>
  <c r="BN57" i="52"/>
  <c r="BN70" i="52"/>
  <c r="BM114" i="52"/>
  <c r="BM122" i="52"/>
  <c r="BN90" i="52"/>
  <c r="AX45" i="52"/>
  <c r="AX60" i="52"/>
  <c r="AW118" i="52"/>
  <c r="CG76" i="52"/>
  <c r="CG80" i="52"/>
  <c r="CJ105" i="52"/>
  <c r="CT105" i="52" s="1"/>
  <c r="CO63" i="52"/>
  <c r="AX30" i="52"/>
  <c r="AX61" i="52"/>
  <c r="CG24" i="52"/>
  <c r="CG28" i="52"/>
  <c r="CG32" i="52"/>
  <c r="CG36" i="52"/>
  <c r="CG40" i="52"/>
  <c r="CG44" i="52"/>
  <c r="CG48" i="52"/>
  <c r="CG52" i="52"/>
  <c r="CG56" i="52"/>
  <c r="CF74" i="52"/>
  <c r="CG74" i="52" s="1"/>
  <c r="CG92" i="52"/>
  <c r="AX84" i="52"/>
  <c r="CH17" i="52"/>
  <c r="CI17" i="52" s="1"/>
  <c r="CJ48" i="52"/>
  <c r="CT48" i="52" s="1"/>
  <c r="CG60" i="52"/>
  <c r="CG71" i="52"/>
  <c r="AX52" i="52"/>
  <c r="AX50" i="52"/>
  <c r="AX58" i="52"/>
  <c r="AV120" i="52"/>
  <c r="CG21" i="52"/>
  <c r="CG25" i="52"/>
  <c r="CG29" i="52"/>
  <c r="CG33" i="52"/>
  <c r="CG37" i="52"/>
  <c r="CG41" i="52"/>
  <c r="CG45" i="52"/>
  <c r="CG53" i="52"/>
  <c r="CG57" i="52"/>
  <c r="CG100" i="52"/>
  <c r="CJ79" i="52"/>
  <c r="CT79" i="52" s="1"/>
  <c r="CJ29" i="52"/>
  <c r="CT29" i="52" s="1"/>
  <c r="CJ82" i="52"/>
  <c r="CT82" i="52" s="1"/>
  <c r="CJ86" i="52"/>
  <c r="CT86" i="52" s="1"/>
  <c r="AW114" i="52"/>
  <c r="AX24" i="52"/>
  <c r="AX55" i="52"/>
  <c r="AX63" i="52"/>
  <c r="AX93" i="52"/>
  <c r="AX97" i="52"/>
  <c r="CJ9" i="52"/>
  <c r="CT9" i="52" s="1"/>
  <c r="CV9" i="52" s="1"/>
  <c r="CJ34" i="52"/>
  <c r="CT34" i="52" s="1"/>
  <c r="CJ42" i="52"/>
  <c r="CT42" i="52" s="1"/>
  <c r="CJ50" i="52"/>
  <c r="CT50" i="52" s="1"/>
  <c r="CJ54" i="52"/>
  <c r="CT54" i="52" s="1"/>
  <c r="CJ58" i="52"/>
  <c r="CT58" i="52" s="1"/>
  <c r="CG101" i="52"/>
  <c r="CJ110" i="52"/>
  <c r="CT110" i="52" s="1"/>
  <c r="AH32" i="52"/>
  <c r="AH55" i="52"/>
  <c r="AH63" i="52"/>
  <c r="CJ32" i="52"/>
  <c r="CT32" i="52" s="1"/>
  <c r="CJ43" i="52"/>
  <c r="CT43" i="52" s="1"/>
  <c r="CG49" i="52"/>
  <c r="CJ76" i="52"/>
  <c r="CT76" i="52" s="1"/>
  <c r="AH44" i="52"/>
  <c r="AH48" i="52"/>
  <c r="AH82" i="52"/>
  <c r="CI29" i="52"/>
  <c r="CJ36" i="52"/>
  <c r="CT36" i="52" s="1"/>
  <c r="CG88" i="52"/>
  <c r="AH99" i="52"/>
  <c r="CG67" i="52"/>
  <c r="CI68" i="52"/>
  <c r="AH41" i="52"/>
  <c r="AH49" i="52"/>
  <c r="AH70" i="52"/>
  <c r="AH79" i="52"/>
  <c r="AH83" i="52"/>
  <c r="CJ27" i="52"/>
  <c r="CT27" i="52" s="1"/>
  <c r="CJ53" i="52"/>
  <c r="CT53" i="52" s="1"/>
  <c r="CJ60" i="52"/>
  <c r="CT60" i="52" s="1"/>
  <c r="AG122" i="52"/>
  <c r="AH100" i="52"/>
  <c r="CJ37" i="52"/>
  <c r="CT37" i="52" s="1"/>
  <c r="CH74" i="52"/>
  <c r="CI74" i="52" s="1"/>
  <c r="AH11" i="52"/>
  <c r="AH84" i="52"/>
  <c r="CJ16" i="52"/>
  <c r="CT16" i="52" s="1"/>
  <c r="CJ38" i="52"/>
  <c r="CT38" i="52" s="1"/>
  <c r="CJ67" i="52"/>
  <c r="CT67" i="52" s="1"/>
  <c r="AH16" i="52"/>
  <c r="AH23" i="52"/>
  <c r="AH31" i="52"/>
  <c r="CJ28" i="52"/>
  <c r="CT28" i="52" s="1"/>
  <c r="AH13" i="52"/>
  <c r="AH39" i="52"/>
  <c r="AH47" i="52"/>
  <c r="AH77" i="52"/>
  <c r="CJ45" i="52"/>
  <c r="CT45" i="52" s="1"/>
  <c r="CJ59" i="52"/>
  <c r="CT59" i="52" s="1"/>
  <c r="CJ71" i="52"/>
  <c r="CT71" i="52" s="1"/>
  <c r="CJ83" i="52"/>
  <c r="CT83" i="52" s="1"/>
  <c r="CP73" i="52"/>
  <c r="CU73" i="52" s="1"/>
  <c r="CP105" i="52"/>
  <c r="CU105" i="52" s="1"/>
  <c r="R39" i="52"/>
  <c r="CJ21" i="52"/>
  <c r="CJ55" i="52"/>
  <c r="CI57" i="52"/>
  <c r="CI63" i="52"/>
  <c r="CF96" i="52"/>
  <c r="CG96" i="52" s="1"/>
  <c r="CJ78" i="52"/>
  <c r="CI90" i="52"/>
  <c r="CJ95" i="52"/>
  <c r="R48" i="52"/>
  <c r="R59" i="52"/>
  <c r="R69" i="52"/>
  <c r="R86" i="52"/>
  <c r="CJ15" i="52"/>
  <c r="CT15" i="52" s="1"/>
  <c r="CJ22" i="52"/>
  <c r="CJ31" i="52"/>
  <c r="CJ33" i="52"/>
  <c r="CJ57" i="52"/>
  <c r="CJ69" i="52"/>
  <c r="CI78" i="52"/>
  <c r="CJ80" i="52"/>
  <c r="R21" i="52"/>
  <c r="R25" i="52"/>
  <c r="R36" i="52"/>
  <c r="R52" i="52"/>
  <c r="R56" i="52"/>
  <c r="R94" i="52"/>
  <c r="R103" i="52"/>
  <c r="P116" i="52"/>
  <c r="CI69" i="52"/>
  <c r="CH96" i="52"/>
  <c r="CI96" i="52" s="1"/>
  <c r="CI99" i="52"/>
  <c r="CJ101" i="52"/>
  <c r="P122" i="52"/>
  <c r="CJ11" i="52"/>
  <c r="CT11" i="52" s="1"/>
  <c r="CJ23" i="52"/>
  <c r="CJ25" i="52"/>
  <c r="CJ40" i="52"/>
  <c r="CJ46" i="52"/>
  <c r="CJ51" i="52"/>
  <c r="CG61" i="52"/>
  <c r="CJ72" i="52"/>
  <c r="CI76" i="52"/>
  <c r="CG84" i="52"/>
  <c r="CI86" i="52"/>
  <c r="CJ91" i="52"/>
  <c r="CJ111" i="52"/>
  <c r="CT111" i="52" s="1"/>
  <c r="R26" i="52"/>
  <c r="R53" i="52"/>
  <c r="R60" i="52"/>
  <c r="R70" i="52"/>
  <c r="Q122" i="52"/>
  <c r="R100" i="52"/>
  <c r="CJ26" i="52"/>
  <c r="CJ35" i="52"/>
  <c r="CJ89" i="52"/>
  <c r="CT89" i="52" s="1"/>
  <c r="CJ94" i="52"/>
  <c r="CT94" i="52" s="1"/>
  <c r="R88" i="52"/>
  <c r="R16" i="52"/>
  <c r="R54" i="52"/>
  <c r="CJ8" i="52"/>
  <c r="CT8" i="52" s="1"/>
  <c r="CT10" i="52" s="1"/>
  <c r="CH62" i="52"/>
  <c r="CI62" i="52" s="1"/>
  <c r="CJ44" i="52"/>
  <c r="CI59" i="52"/>
  <c r="CI82" i="52"/>
  <c r="CJ87" i="52"/>
  <c r="CJ106" i="52"/>
  <c r="CT106" i="52" s="1"/>
  <c r="R89" i="52"/>
  <c r="Q120" i="52"/>
  <c r="CJ14" i="52"/>
  <c r="CT14" i="52" s="1"/>
  <c r="CI21" i="52"/>
  <c r="CJ24" i="52"/>
  <c r="CJ30" i="52"/>
  <c r="CJ39" i="52"/>
  <c r="CJ41" i="52"/>
  <c r="CJ52" i="52"/>
  <c r="CJ63" i="52"/>
  <c r="CI73" i="52"/>
  <c r="CJ85" i="52"/>
  <c r="CJ90" i="52"/>
  <c r="R11" i="52"/>
  <c r="CF17" i="52"/>
  <c r="CP14" i="52"/>
  <c r="CU14" i="52" s="1"/>
  <c r="CM38" i="52"/>
  <c r="CM58" i="52"/>
  <c r="CL112" i="52"/>
  <c r="CN112" i="52"/>
  <c r="CO23" i="52"/>
  <c r="CO27" i="52"/>
  <c r="CO31" i="52"/>
  <c r="CO35" i="52"/>
  <c r="CO39" i="52"/>
  <c r="CO43" i="52"/>
  <c r="CO47" i="52"/>
  <c r="CO55" i="52"/>
  <c r="CM24" i="52"/>
  <c r="CM28" i="52"/>
  <c r="CM32" i="52"/>
  <c r="CM36" i="52"/>
  <c r="CM40" i="52"/>
  <c r="CM44" i="52"/>
  <c r="CM48" i="52"/>
  <c r="CM60" i="52"/>
  <c r="CD15" i="52"/>
  <c r="CD39" i="52"/>
  <c r="CD77" i="52"/>
  <c r="CD87" i="52"/>
  <c r="CD99" i="52"/>
  <c r="CD107" i="52"/>
  <c r="CM52" i="52"/>
  <c r="CM56" i="52"/>
  <c r="CP100" i="52"/>
  <c r="CU100" i="52" s="1"/>
  <c r="CD16" i="52"/>
  <c r="CD36" i="52"/>
  <c r="CD47" i="52"/>
  <c r="CD54" i="52"/>
  <c r="CD70" i="52"/>
  <c r="CD78" i="52"/>
  <c r="CD95" i="52"/>
  <c r="CC116" i="52"/>
  <c r="CD110" i="52"/>
  <c r="CM21" i="52"/>
  <c r="CP25" i="52"/>
  <c r="CU25" i="52" s="1"/>
  <c r="CM33" i="52"/>
  <c r="CM41" i="52"/>
  <c r="CM45" i="52"/>
  <c r="CM53" i="52"/>
  <c r="CP60" i="52"/>
  <c r="CU60" i="52" s="1"/>
  <c r="CO78" i="52"/>
  <c r="CO82" i="52"/>
  <c r="CO86" i="52"/>
  <c r="CB120" i="52"/>
  <c r="CD44" i="52"/>
  <c r="CD105" i="52"/>
  <c r="CD13" i="52"/>
  <c r="CD51" i="52"/>
  <c r="CC118" i="52"/>
  <c r="CD27" i="52"/>
  <c r="CD34" i="52"/>
  <c r="CD48" i="52"/>
  <c r="CD59" i="52"/>
  <c r="CD68" i="52"/>
  <c r="CD79" i="52"/>
  <c r="CD86" i="52"/>
  <c r="CD93" i="52"/>
  <c r="CD96" i="52"/>
  <c r="CD111" i="52"/>
  <c r="CO22" i="52"/>
  <c r="CO26" i="52"/>
  <c r="CO30" i="52"/>
  <c r="CO34" i="52"/>
  <c r="CO38" i="52"/>
  <c r="CO42" i="52"/>
  <c r="CO46" i="52"/>
  <c r="CO50" i="52"/>
  <c r="CM70" i="52"/>
  <c r="CM92" i="52"/>
  <c r="CP106" i="52"/>
  <c r="CU106" i="52" s="1"/>
  <c r="CD10" i="52"/>
  <c r="CD24" i="52"/>
  <c r="CD35" i="52"/>
  <c r="CD56" i="52"/>
  <c r="CD83" i="52"/>
  <c r="CD102" i="52"/>
  <c r="CM100" i="52"/>
  <c r="BL116" i="52"/>
  <c r="BL122" i="52"/>
  <c r="BN14" i="52"/>
  <c r="BN17" i="52"/>
  <c r="BN38" i="52"/>
  <c r="BN45" i="52"/>
  <c r="BN55" i="52"/>
  <c r="BN62" i="52"/>
  <c r="BN92" i="52"/>
  <c r="BM116" i="52"/>
  <c r="BN15" i="52"/>
  <c r="BN35" i="52"/>
  <c r="BN93" i="52"/>
  <c r="BN96" i="52"/>
  <c r="BN110" i="52"/>
  <c r="CP13" i="52"/>
  <c r="CU13" i="52" s="1"/>
  <c r="CP52" i="52"/>
  <c r="CU52" i="52" s="1"/>
  <c r="BN99" i="52"/>
  <c r="BN103" i="52"/>
  <c r="BN22" i="52"/>
  <c r="BN39" i="52"/>
  <c r="BN50" i="52"/>
  <c r="BN53" i="52"/>
  <c r="BN72" i="52"/>
  <c r="BM120" i="52"/>
  <c r="BN101" i="52"/>
  <c r="BN26" i="52"/>
  <c r="BN29" i="52"/>
  <c r="BN97" i="52"/>
  <c r="CP53" i="52"/>
  <c r="CU53" i="52" s="1"/>
  <c r="BL114" i="52"/>
  <c r="BN33" i="52"/>
  <c r="BN54" i="52"/>
  <c r="BM118" i="52"/>
  <c r="BN84" i="52"/>
  <c r="BN102" i="52"/>
  <c r="BN106" i="52"/>
  <c r="CP54" i="52"/>
  <c r="CU54" i="52" s="1"/>
  <c r="AW122" i="52"/>
  <c r="AX27" i="52"/>
  <c r="AX59" i="52"/>
  <c r="AX94" i="52"/>
  <c r="CP34" i="52"/>
  <c r="CU34" i="52" s="1"/>
  <c r="CP110" i="52"/>
  <c r="CU110" i="52" s="1"/>
  <c r="AX35" i="52"/>
  <c r="AX69" i="52"/>
  <c r="AV116" i="52"/>
  <c r="AX10" i="52"/>
  <c r="AX25" i="52"/>
  <c r="AX32" i="52"/>
  <c r="AX39" i="52"/>
  <c r="AX46" i="52"/>
  <c r="AX57" i="52"/>
  <c r="AV118" i="52"/>
  <c r="AX73" i="52"/>
  <c r="AX81" i="52"/>
  <c r="AX92" i="52"/>
  <c r="AX100" i="52"/>
  <c r="AW116" i="52"/>
  <c r="AX110" i="52"/>
  <c r="CP11" i="52"/>
  <c r="CU11" i="52" s="1"/>
  <c r="CP99" i="52"/>
  <c r="CU99" i="52" s="1"/>
  <c r="CO58" i="52"/>
  <c r="AX11" i="52"/>
  <c r="AX22" i="52"/>
  <c r="AX33" i="52"/>
  <c r="AX36" i="52"/>
  <c r="AX40" i="52"/>
  <c r="AX47" i="52"/>
  <c r="AX54" i="52"/>
  <c r="AX67" i="52"/>
  <c r="AX70" i="52"/>
  <c r="AV122" i="52"/>
  <c r="AX82" i="52"/>
  <c r="AX89" i="52"/>
  <c r="AW120" i="52"/>
  <c r="AX101" i="52"/>
  <c r="AX105" i="52"/>
  <c r="AX111" i="52"/>
  <c r="CP59" i="52"/>
  <c r="CU59" i="52" s="1"/>
  <c r="CP71" i="52"/>
  <c r="CU71" i="52" s="1"/>
  <c r="CP77" i="52"/>
  <c r="CU77" i="52" s="1"/>
  <c r="CP85" i="52"/>
  <c r="CU85" i="52" s="1"/>
  <c r="CP89" i="52"/>
  <c r="CU89" i="52" s="1"/>
  <c r="CP93" i="52"/>
  <c r="CU93" i="52" s="1"/>
  <c r="AX96" i="52"/>
  <c r="AX8" i="52"/>
  <c r="AX44" i="52"/>
  <c r="AX79" i="52"/>
  <c r="AV112" i="52"/>
  <c r="CP49" i="52"/>
  <c r="CU49" i="52" s="1"/>
  <c r="CP90" i="52"/>
  <c r="CU90" i="52" s="1"/>
  <c r="CP101" i="52"/>
  <c r="CU101" i="52" s="1"/>
  <c r="CP21" i="52"/>
  <c r="CU21" i="52" s="1"/>
  <c r="CM25" i="52"/>
  <c r="CP29" i="52"/>
  <c r="CU29" i="52" s="1"/>
  <c r="CP51" i="52"/>
  <c r="CU51" i="52" s="1"/>
  <c r="CO90" i="52"/>
  <c r="CO94" i="52"/>
  <c r="AH9" i="52"/>
  <c r="AH38" i="52"/>
  <c r="AH72" i="52"/>
  <c r="AH80" i="52"/>
  <c r="AH107" i="52"/>
  <c r="AG116" i="52"/>
  <c r="CP22" i="52"/>
  <c r="CU22" i="52" s="1"/>
  <c r="CO51" i="52"/>
  <c r="CP55" i="52"/>
  <c r="CU55" i="52" s="1"/>
  <c r="CO69" i="52"/>
  <c r="CO73" i="52"/>
  <c r="CP87" i="52"/>
  <c r="CU87" i="52" s="1"/>
  <c r="AH45" i="52"/>
  <c r="AF116" i="52"/>
  <c r="AH21" i="52"/>
  <c r="AH46" i="52"/>
  <c r="AH53" i="52"/>
  <c r="AG118" i="52"/>
  <c r="AH88" i="52"/>
  <c r="AH103" i="52"/>
  <c r="CP15" i="52"/>
  <c r="CU15" i="52" s="1"/>
  <c r="CP26" i="52"/>
  <c r="CU26" i="52" s="1"/>
  <c r="CP30" i="52"/>
  <c r="CU30" i="52" s="1"/>
  <c r="CP37" i="52"/>
  <c r="CU37" i="52" s="1"/>
  <c r="CP63" i="52"/>
  <c r="CU63" i="52" s="1"/>
  <c r="CP80" i="52"/>
  <c r="CU80" i="52" s="1"/>
  <c r="CP84" i="52"/>
  <c r="CU84" i="52" s="1"/>
  <c r="CP88" i="52"/>
  <c r="CU88" i="52" s="1"/>
  <c r="AF122" i="52"/>
  <c r="AH22" i="52"/>
  <c r="AH29" i="52"/>
  <c r="AH54" i="52"/>
  <c r="AH61" i="52"/>
  <c r="AH89" i="52"/>
  <c r="AH96" i="52"/>
  <c r="CP16" i="52"/>
  <c r="CU16" i="52" s="1"/>
  <c r="CO59" i="52"/>
  <c r="CP92" i="52"/>
  <c r="CU92" i="52" s="1"/>
  <c r="CO99" i="52"/>
  <c r="AF120" i="52"/>
  <c r="CP42" i="52"/>
  <c r="CU42" i="52" s="1"/>
  <c r="CP45" i="52"/>
  <c r="CU45" i="52" s="1"/>
  <c r="CO67" i="52"/>
  <c r="CM89" i="52"/>
  <c r="AH30" i="52"/>
  <c r="AH37" i="52"/>
  <c r="AH62" i="52"/>
  <c r="AH71" i="52"/>
  <c r="AH97" i="52"/>
  <c r="AH106" i="52"/>
  <c r="CP46" i="52"/>
  <c r="CU46" i="52" s="1"/>
  <c r="CP57" i="52"/>
  <c r="CU57" i="52" s="1"/>
  <c r="CP68" i="52"/>
  <c r="CU68" i="52" s="1"/>
  <c r="CP78" i="52"/>
  <c r="CU78" i="52" s="1"/>
  <c r="CP86" i="52"/>
  <c r="CU86" i="52" s="1"/>
  <c r="CP107" i="52"/>
  <c r="CU107" i="52" s="1"/>
  <c r="CM26" i="52"/>
  <c r="CO61" i="52"/>
  <c r="CM77" i="52"/>
  <c r="CM80" i="52"/>
  <c r="CM85" i="52"/>
  <c r="Q112" i="52"/>
  <c r="P114" i="52"/>
  <c r="CP8" i="52"/>
  <c r="CM29" i="52"/>
  <c r="CO41" i="52"/>
  <c r="CM46" i="52"/>
  <c r="CP56" i="52"/>
  <c r="CP61" i="52"/>
  <c r="CO80" i="52"/>
  <c r="CM88" i="52"/>
  <c r="CP95" i="52"/>
  <c r="CM101" i="52"/>
  <c r="CP33" i="52"/>
  <c r="R55" i="52"/>
  <c r="CO29" i="52"/>
  <c r="CM34" i="52"/>
  <c r="CP41" i="52"/>
  <c r="CM49" i="52"/>
  <c r="CM68" i="52"/>
  <c r="CM71" i="52"/>
  <c r="CP83" i="52"/>
  <c r="CM93" i="52"/>
  <c r="R27" i="52"/>
  <c r="CM22" i="52"/>
  <c r="CM37" i="52"/>
  <c r="CO49" i="52"/>
  <c r="CM54" i="52"/>
  <c r="CM57" i="52"/>
  <c r="CO71" i="52"/>
  <c r="CL96" i="52"/>
  <c r="CM96" i="52" s="1"/>
  <c r="CP81" i="52"/>
  <c r="CU81" i="52" s="1"/>
  <c r="R13" i="52"/>
  <c r="R23" i="52"/>
  <c r="R42" i="52"/>
  <c r="CO37" i="52"/>
  <c r="CM42" i="52"/>
  <c r="CO57" i="52"/>
  <c r="CP69" i="52"/>
  <c r="CM76" i="52"/>
  <c r="CM81" i="52"/>
  <c r="CM84" i="52"/>
  <c r="CP91" i="52"/>
  <c r="CP94" i="52"/>
  <c r="CP70" i="52"/>
  <c r="R31" i="52"/>
  <c r="P118" i="52"/>
  <c r="R81" i="52"/>
  <c r="Q116" i="52"/>
  <c r="CO25" i="52"/>
  <c r="CM30" i="52"/>
  <c r="CP50" i="52"/>
  <c r="CL74" i="52"/>
  <c r="CM74" i="52" s="1"/>
  <c r="CP72" i="52"/>
  <c r="CN96" i="52"/>
  <c r="CO96" i="52" s="1"/>
  <c r="R47" i="52"/>
  <c r="R82" i="52"/>
  <c r="CO53" i="52"/>
  <c r="CP67" i="52"/>
  <c r="CU67" i="52" s="1"/>
  <c r="R9" i="52"/>
  <c r="R14" i="52"/>
  <c r="R32" i="52"/>
  <c r="R43" i="52"/>
  <c r="R50" i="52"/>
  <c r="Q118" i="52"/>
  <c r="R78" i="52"/>
  <c r="R85" i="52"/>
  <c r="CP38" i="52"/>
  <c r="CO45" i="52"/>
  <c r="CM50" i="52"/>
  <c r="CP58" i="52"/>
  <c r="CU58" i="52" s="1"/>
  <c r="CM67" i="52"/>
  <c r="CM72" i="52"/>
  <c r="CP76" i="52"/>
  <c r="CU76" i="52" s="1"/>
  <c r="CP79" i="52"/>
  <c r="CP82" i="52"/>
  <c r="CP111" i="52"/>
  <c r="CU111" i="52" s="1"/>
  <c r="AH8" i="52"/>
  <c r="CP44" i="52"/>
  <c r="CO44" i="52"/>
  <c r="CP24" i="52"/>
  <c r="CO24" i="52"/>
  <c r="CP31" i="52"/>
  <c r="CM31" i="52"/>
  <c r="CP40" i="52"/>
  <c r="CO40" i="52"/>
  <c r="CP47" i="52"/>
  <c r="CM47" i="52"/>
  <c r="CP36" i="52"/>
  <c r="CO36" i="52"/>
  <c r="CN17" i="52"/>
  <c r="CL62" i="52"/>
  <c r="CP23" i="52"/>
  <c r="CM23" i="52"/>
  <c r="CP32" i="52"/>
  <c r="CO32" i="52"/>
  <c r="CP39" i="52"/>
  <c r="CM39" i="52"/>
  <c r="CL17" i="52"/>
  <c r="CP48" i="52"/>
  <c r="CO48" i="52"/>
  <c r="CP27" i="52"/>
  <c r="CM27" i="52"/>
  <c r="CP43" i="52"/>
  <c r="CM43" i="52"/>
  <c r="CN62" i="52"/>
  <c r="CP28" i="52"/>
  <c r="CO28" i="52"/>
  <c r="CP35" i="52"/>
  <c r="CM35" i="52"/>
  <c r="CO68" i="52"/>
  <c r="CO72" i="52"/>
  <c r="CO77" i="52"/>
  <c r="CO81" i="52"/>
  <c r="CO85" i="52"/>
  <c r="CO89" i="52"/>
  <c r="CO93" i="52"/>
  <c r="CO21" i="52"/>
  <c r="CO76" i="52"/>
  <c r="CO84" i="52"/>
  <c r="CO88" i="52"/>
  <c r="CO92" i="52"/>
  <c r="CO101" i="52"/>
  <c r="CN74" i="52"/>
  <c r="CM51" i="52"/>
  <c r="CO52" i="52"/>
  <c r="CM55" i="52"/>
  <c r="CO56" i="52"/>
  <c r="CM59" i="52"/>
  <c r="CO60" i="52"/>
  <c r="CM63" i="52"/>
  <c r="CM69" i="52"/>
  <c r="CO70" i="52"/>
  <c r="CM73" i="52"/>
  <c r="CM78" i="52"/>
  <c r="CO79" i="52"/>
  <c r="CM82" i="52"/>
  <c r="CO83" i="52"/>
  <c r="CM86" i="52"/>
  <c r="CO87" i="52"/>
  <c r="CM90" i="52"/>
  <c r="CO91" i="52"/>
  <c r="CM94" i="52"/>
  <c r="CO95" i="52"/>
  <c r="CM99" i="52"/>
  <c r="CO100" i="52"/>
  <c r="CO54" i="52"/>
  <c r="CG23" i="52"/>
  <c r="CI24" i="52"/>
  <c r="CG27" i="52"/>
  <c r="CI28" i="52"/>
  <c r="CG31" i="52"/>
  <c r="CI32" i="52"/>
  <c r="CG35" i="52"/>
  <c r="CI36" i="52"/>
  <c r="CG39" i="52"/>
  <c r="CI40" i="52"/>
  <c r="CG43" i="52"/>
  <c r="CI44" i="52"/>
  <c r="CG47" i="52"/>
  <c r="CI48" i="52"/>
  <c r="CG51" i="52"/>
  <c r="CI52" i="52"/>
  <c r="CG55" i="52"/>
  <c r="CI56" i="52"/>
  <c r="CG59" i="52"/>
  <c r="CI60" i="52"/>
  <c r="CG63" i="52"/>
  <c r="CG69" i="52"/>
  <c r="CI70" i="52"/>
  <c r="CG73" i="52"/>
  <c r="CG78" i="52"/>
  <c r="CI79" i="52"/>
  <c r="CG82" i="52"/>
  <c r="CI83" i="52"/>
  <c r="CG86" i="52"/>
  <c r="CI87" i="52"/>
  <c r="CG90" i="52"/>
  <c r="CI91" i="52"/>
  <c r="CG94" i="52"/>
  <c r="CI95" i="52"/>
  <c r="CG99" i="52"/>
  <c r="CI100" i="52"/>
  <c r="CF62" i="52"/>
  <c r="CJ70" i="52"/>
  <c r="CG22" i="52"/>
  <c r="CG26" i="52"/>
  <c r="CG30" i="52"/>
  <c r="CG34" i="52"/>
  <c r="CG38" i="52"/>
  <c r="CG42" i="52"/>
  <c r="CG46" i="52"/>
  <c r="CG50" i="52"/>
  <c r="CG54" i="52"/>
  <c r="CG58" i="52"/>
  <c r="CG68" i="52"/>
  <c r="CG72" i="52"/>
  <c r="CG77" i="52"/>
  <c r="CG81" i="52"/>
  <c r="CG85" i="52"/>
  <c r="CG89" i="52"/>
  <c r="CG93" i="52"/>
  <c r="CF112" i="52"/>
  <c r="CJ10" i="52"/>
  <c r="CD17" i="52"/>
  <c r="CC114" i="52"/>
  <c r="CB114" i="52"/>
  <c r="CB116" i="52"/>
  <c r="CD74" i="52"/>
  <c r="CB122" i="52"/>
  <c r="CB112" i="52"/>
  <c r="BL112" i="52"/>
  <c r="BL120" i="52"/>
  <c r="AX17" i="52"/>
  <c r="AX114" i="52" s="1"/>
  <c r="AX103" i="52"/>
  <c r="AX64" i="52"/>
  <c r="AX74" i="52"/>
  <c r="AH17" i="52"/>
  <c r="AH10" i="52"/>
  <c r="AF118" i="52"/>
  <c r="AG120" i="52"/>
  <c r="AH74" i="52"/>
  <c r="P120" i="52"/>
  <c r="R64" i="52"/>
  <c r="R74" i="52"/>
  <c r="P112" i="52"/>
  <c r="AH114" i="52" l="1"/>
  <c r="BN112" i="52"/>
  <c r="R116" i="52"/>
  <c r="R122" i="52"/>
  <c r="R118" i="52"/>
  <c r="R112" i="52"/>
  <c r="BN116" i="52"/>
  <c r="CV13" i="52"/>
  <c r="CV86" i="52"/>
  <c r="CV93" i="52"/>
  <c r="R114" i="52"/>
  <c r="AH112" i="52"/>
  <c r="CV107" i="52"/>
  <c r="BN118" i="52"/>
  <c r="AH122" i="52"/>
  <c r="AH118" i="52"/>
  <c r="CD120" i="52"/>
  <c r="CD122" i="52"/>
  <c r="CD112" i="52"/>
  <c r="CV100" i="52"/>
  <c r="CV68" i="52"/>
  <c r="CV99" i="52"/>
  <c r="CJ17" i="52"/>
  <c r="CK17" i="52" s="1"/>
  <c r="CF122" i="52"/>
  <c r="CV88" i="52"/>
  <c r="CV105" i="52"/>
  <c r="CT112" i="52"/>
  <c r="CJ96" i="52"/>
  <c r="CK96" i="52" s="1"/>
  <c r="CH122" i="52"/>
  <c r="CH64" i="52"/>
  <c r="CI64" i="52" s="1"/>
  <c r="CX102" i="52"/>
  <c r="CG17" i="52"/>
  <c r="CV11" i="52"/>
  <c r="CT17" i="52"/>
  <c r="BN120" i="52"/>
  <c r="CV15" i="52"/>
  <c r="CF120" i="52"/>
  <c r="CV92" i="52"/>
  <c r="CJ74" i="52"/>
  <c r="CV49" i="52"/>
  <c r="CV106" i="52"/>
  <c r="CV111" i="52"/>
  <c r="CV81" i="52"/>
  <c r="CV71" i="52"/>
  <c r="CH97" i="52"/>
  <c r="CI97" i="52" s="1"/>
  <c r="CF97" i="52"/>
  <c r="CV76" i="52"/>
  <c r="CV16" i="52"/>
  <c r="CV29" i="52"/>
  <c r="CV59" i="52"/>
  <c r="AX112" i="52"/>
  <c r="CK79" i="52"/>
  <c r="CK47" i="52"/>
  <c r="CK53" i="52"/>
  <c r="CH120" i="52"/>
  <c r="CV58" i="52"/>
  <c r="CV42" i="52"/>
  <c r="CV53" i="52"/>
  <c r="CJ112" i="52"/>
  <c r="CV89" i="52"/>
  <c r="CV110" i="52"/>
  <c r="CV73" i="52"/>
  <c r="CV34" i="52"/>
  <c r="CV14" i="52"/>
  <c r="CV37" i="52"/>
  <c r="CK59" i="52"/>
  <c r="CK54" i="52"/>
  <c r="CK89" i="52"/>
  <c r="CK99" i="52"/>
  <c r="CK87" i="52"/>
  <c r="CT87" i="52"/>
  <c r="CV87" i="52" s="1"/>
  <c r="CK100" i="52"/>
  <c r="CK26" i="52"/>
  <c r="CT26" i="52"/>
  <c r="CK31" i="52"/>
  <c r="CT31" i="52"/>
  <c r="CK36" i="52"/>
  <c r="CK92" i="52"/>
  <c r="CK70" i="52"/>
  <c r="CT70" i="52"/>
  <c r="CK93" i="52"/>
  <c r="CK63" i="52"/>
  <c r="CT63" i="52"/>
  <c r="CV63" i="52" s="1"/>
  <c r="CK82" i="52"/>
  <c r="CK72" i="52"/>
  <c r="CT72" i="52"/>
  <c r="CK58" i="52"/>
  <c r="CK83" i="52"/>
  <c r="CK22" i="52"/>
  <c r="CT22" i="52"/>
  <c r="CV22" i="52" s="1"/>
  <c r="CK78" i="52"/>
  <c r="CT78" i="52"/>
  <c r="CV78" i="52" s="1"/>
  <c r="CK21" i="52"/>
  <c r="CT21" i="52"/>
  <c r="CV21" i="52" s="1"/>
  <c r="CK76" i="52"/>
  <c r="CV84" i="52"/>
  <c r="CV45" i="52"/>
  <c r="CV54" i="52"/>
  <c r="CK52" i="52"/>
  <c r="CT52" i="52"/>
  <c r="CV52" i="52" s="1"/>
  <c r="CK73" i="52"/>
  <c r="CK77" i="52"/>
  <c r="CK101" i="52"/>
  <c r="CT101" i="52"/>
  <c r="CV101" i="52" s="1"/>
  <c r="CK48" i="52"/>
  <c r="CK80" i="52"/>
  <c r="CT80" i="52"/>
  <c r="CV80" i="52" s="1"/>
  <c r="CK56" i="52"/>
  <c r="CK41" i="52"/>
  <c r="CT41" i="52"/>
  <c r="CK68" i="52"/>
  <c r="CK67" i="52"/>
  <c r="CK51" i="52"/>
  <c r="CT51" i="52"/>
  <c r="CV51" i="52" s="1"/>
  <c r="CK45" i="52"/>
  <c r="CK88" i="52"/>
  <c r="CK39" i="52"/>
  <c r="CT39" i="52"/>
  <c r="CK46" i="52"/>
  <c r="CT46" i="52"/>
  <c r="CV46" i="52" s="1"/>
  <c r="CK86" i="52"/>
  <c r="CK43" i="52"/>
  <c r="CK69" i="52"/>
  <c r="CT69" i="52"/>
  <c r="CK49" i="52"/>
  <c r="CK30" i="52"/>
  <c r="CT30" i="52"/>
  <c r="CV30" i="52" s="1"/>
  <c r="CK91" i="52"/>
  <c r="CT91" i="52"/>
  <c r="CK40" i="52"/>
  <c r="CT40" i="52"/>
  <c r="CK81" i="52"/>
  <c r="CK34" i="52"/>
  <c r="CK60" i="52"/>
  <c r="CK55" i="52"/>
  <c r="CT55" i="52"/>
  <c r="CV55" i="52" s="1"/>
  <c r="CK84" i="52"/>
  <c r="CK90" i="52"/>
  <c r="CT90" i="52"/>
  <c r="CV90" i="52" s="1"/>
  <c r="CK24" i="52"/>
  <c r="CT24" i="52"/>
  <c r="CK44" i="52"/>
  <c r="CT44" i="52"/>
  <c r="CK38" i="52"/>
  <c r="CK37" i="52"/>
  <c r="CK25" i="52"/>
  <c r="CT25" i="52"/>
  <c r="CV25" i="52" s="1"/>
  <c r="CK28" i="52"/>
  <c r="CK57" i="52"/>
  <c r="CT57" i="52"/>
  <c r="CV57" i="52" s="1"/>
  <c r="CK50" i="52"/>
  <c r="CK61" i="52"/>
  <c r="CK94" i="52"/>
  <c r="CV26" i="52"/>
  <c r="CV60" i="52"/>
  <c r="CK85" i="52"/>
  <c r="CT85" i="52"/>
  <c r="CV85" i="52" s="1"/>
  <c r="CK27" i="52"/>
  <c r="CK32" i="52"/>
  <c r="CK35" i="52"/>
  <c r="CT35" i="52"/>
  <c r="CK23" i="52"/>
  <c r="CT23" i="52"/>
  <c r="CK71" i="52"/>
  <c r="CK33" i="52"/>
  <c r="CT33" i="52"/>
  <c r="CK95" i="52"/>
  <c r="CT95" i="52"/>
  <c r="CK42" i="52"/>
  <c r="CK29" i="52"/>
  <c r="CD114" i="52"/>
  <c r="BN114" i="52"/>
  <c r="BN122" i="52"/>
  <c r="CP74" i="52"/>
  <c r="CQ74" i="52" s="1"/>
  <c r="CQ68" i="52"/>
  <c r="CQ25" i="52"/>
  <c r="CQ81" i="52"/>
  <c r="CQ46" i="52"/>
  <c r="CQ86" i="52"/>
  <c r="CQ92" i="52"/>
  <c r="CL97" i="52"/>
  <c r="CM97" i="52" s="1"/>
  <c r="CQ73" i="52"/>
  <c r="CQ84" i="52"/>
  <c r="CQ35" i="52"/>
  <c r="CU35" i="52"/>
  <c r="CL120" i="52"/>
  <c r="CQ91" i="52"/>
  <c r="CU91" i="52"/>
  <c r="CQ61" i="52"/>
  <c r="CU61" i="52"/>
  <c r="CV61" i="52" s="1"/>
  <c r="CQ43" i="52"/>
  <c r="CU43" i="52"/>
  <c r="CV43" i="52" s="1"/>
  <c r="CN120" i="52"/>
  <c r="CQ40" i="52"/>
  <c r="CU40" i="52"/>
  <c r="CQ55" i="52"/>
  <c r="CQ42" i="52"/>
  <c r="CQ63" i="52"/>
  <c r="CQ93" i="52"/>
  <c r="CQ71" i="52"/>
  <c r="CQ37" i="52"/>
  <c r="CQ58" i="52"/>
  <c r="CQ32" i="52"/>
  <c r="CU32" i="52"/>
  <c r="CV32" i="52" s="1"/>
  <c r="CV77" i="52"/>
  <c r="CQ82" i="52"/>
  <c r="CU82" i="52"/>
  <c r="CV82" i="52" s="1"/>
  <c r="CQ38" i="52"/>
  <c r="CU38" i="52"/>
  <c r="CV38" i="52" s="1"/>
  <c r="CQ52" i="52"/>
  <c r="CQ69" i="52"/>
  <c r="CU69" i="52"/>
  <c r="CQ99" i="52"/>
  <c r="CQ54" i="52"/>
  <c r="CQ33" i="52"/>
  <c r="CU33" i="52"/>
  <c r="CQ29" i="52"/>
  <c r="CQ67" i="52"/>
  <c r="CQ27" i="52"/>
  <c r="CU27" i="52"/>
  <c r="CV27" i="52" s="1"/>
  <c r="CP96" i="52"/>
  <c r="CQ47" i="52"/>
  <c r="CU47" i="52"/>
  <c r="CV47" i="52" s="1"/>
  <c r="CQ31" i="52"/>
  <c r="CU31" i="52"/>
  <c r="CQ79" i="52"/>
  <c r="CU79" i="52"/>
  <c r="CV79" i="52" s="1"/>
  <c r="CQ50" i="52"/>
  <c r="CU50" i="52"/>
  <c r="CV50" i="52" s="1"/>
  <c r="CQ70" i="52"/>
  <c r="CU70" i="52"/>
  <c r="CV67" i="52"/>
  <c r="CQ34" i="52"/>
  <c r="CQ49" i="52"/>
  <c r="CQ23" i="52"/>
  <c r="CU23" i="52"/>
  <c r="CQ94" i="52"/>
  <c r="CU94" i="52"/>
  <c r="CV94" i="52" s="1"/>
  <c r="CQ41" i="52"/>
  <c r="CU41" i="52"/>
  <c r="CQ48" i="52"/>
  <c r="CU48" i="52"/>
  <c r="CV48" i="52" s="1"/>
  <c r="CQ24" i="52"/>
  <c r="CU24" i="52"/>
  <c r="CQ83" i="52"/>
  <c r="CU83" i="52"/>
  <c r="CV83" i="52" s="1"/>
  <c r="CP10" i="52"/>
  <c r="CU8" i="52"/>
  <c r="CQ28" i="52"/>
  <c r="CU28" i="52"/>
  <c r="CV28" i="52" s="1"/>
  <c r="CQ36" i="52"/>
  <c r="CU36" i="52"/>
  <c r="CV36" i="52" s="1"/>
  <c r="CQ72" i="52"/>
  <c r="CU72" i="52"/>
  <c r="CQ100" i="52"/>
  <c r="CQ89" i="52"/>
  <c r="CQ30" i="52"/>
  <c r="CQ87" i="52"/>
  <c r="CQ78" i="52"/>
  <c r="CQ59" i="52"/>
  <c r="CQ57" i="52"/>
  <c r="CQ76" i="52"/>
  <c r="CQ101" i="52"/>
  <c r="CQ44" i="52"/>
  <c r="CU44" i="52"/>
  <c r="CQ90" i="52"/>
  <c r="CQ85" i="52"/>
  <c r="CQ45" i="52"/>
  <c r="CQ26" i="52"/>
  <c r="CQ22" i="52"/>
  <c r="CQ56" i="52"/>
  <c r="CU56" i="52"/>
  <c r="CV56" i="52" s="1"/>
  <c r="CQ77" i="52"/>
  <c r="CQ80" i="52"/>
  <c r="CQ39" i="52"/>
  <c r="CU39" i="52"/>
  <c r="CQ88" i="52"/>
  <c r="CQ21" i="52"/>
  <c r="CQ60" i="52"/>
  <c r="CQ95" i="52"/>
  <c r="CU95" i="52"/>
  <c r="CQ51" i="52"/>
  <c r="CQ53" i="52"/>
  <c r="CN122" i="52"/>
  <c r="CN97" i="52"/>
  <c r="CO97" i="52" s="1"/>
  <c r="CO74" i="52"/>
  <c r="CM17" i="52"/>
  <c r="CN64" i="52"/>
  <c r="CO62" i="52"/>
  <c r="CL122" i="52"/>
  <c r="CL64" i="52"/>
  <c r="CM62" i="52"/>
  <c r="CO17" i="52"/>
  <c r="CP62" i="52"/>
  <c r="CF64" i="52"/>
  <c r="CJ62" i="52"/>
  <c r="CK62" i="52" s="1"/>
  <c r="CG62" i="52"/>
  <c r="CD116" i="52"/>
  <c r="CD118" i="52"/>
  <c r="AX122" i="52"/>
  <c r="AX118" i="52"/>
  <c r="AX116" i="52"/>
  <c r="AX120" i="52"/>
  <c r="AH120" i="52"/>
  <c r="AH116" i="52"/>
  <c r="CV24" i="52" l="1"/>
  <c r="CJ122" i="52"/>
  <c r="CK74" i="52"/>
  <c r="CJ120" i="52"/>
  <c r="CH102" i="52"/>
  <c r="CI102" i="52" s="1"/>
  <c r="CJ97" i="52"/>
  <c r="CK97" i="52" s="1"/>
  <c r="CH118" i="52"/>
  <c r="CV72" i="52"/>
  <c r="CG97" i="52"/>
  <c r="CV95" i="52"/>
  <c r="CV39" i="52"/>
  <c r="CV70" i="52"/>
  <c r="CV69" i="52"/>
  <c r="CV91" i="52"/>
  <c r="CT74" i="52"/>
  <c r="CV35" i="52"/>
  <c r="CT62" i="52"/>
  <c r="CT64" i="52" s="1"/>
  <c r="CV44" i="52"/>
  <c r="CV31" i="52"/>
  <c r="CV41" i="52"/>
  <c r="CV33" i="52"/>
  <c r="CT96" i="52"/>
  <c r="CV40" i="52"/>
  <c r="CU74" i="52"/>
  <c r="CU96" i="52"/>
  <c r="CV23" i="52"/>
  <c r="CU62" i="52"/>
  <c r="CQ96" i="52"/>
  <c r="CP97" i="52"/>
  <c r="CQ97" i="52" s="1"/>
  <c r="CV8" i="52"/>
  <c r="CV10" i="52" s="1"/>
  <c r="CU10" i="52"/>
  <c r="CP17" i="52"/>
  <c r="CP120" i="52" s="1"/>
  <c r="CP112" i="52"/>
  <c r="CL118" i="52"/>
  <c r="CL102" i="52"/>
  <c r="CM64" i="52"/>
  <c r="CP64" i="52"/>
  <c r="CQ62" i="52"/>
  <c r="CN102" i="52"/>
  <c r="CO64" i="52"/>
  <c r="CN118" i="52"/>
  <c r="CF118" i="52"/>
  <c r="CF102" i="52"/>
  <c r="CJ64" i="52"/>
  <c r="CG64" i="52"/>
  <c r="CV96" i="52" l="1"/>
  <c r="CH103" i="52"/>
  <c r="CH116" i="52" s="1"/>
  <c r="CV74" i="52"/>
  <c r="CT122" i="52"/>
  <c r="CT120" i="52"/>
  <c r="CT97" i="52"/>
  <c r="CT102" i="52" s="1"/>
  <c r="CT103" i="52" s="1"/>
  <c r="CT118" i="52"/>
  <c r="CU97" i="52"/>
  <c r="CU64" i="52"/>
  <c r="CV62" i="52"/>
  <c r="CV64" i="52" s="1"/>
  <c r="CV112" i="52"/>
  <c r="CV17" i="52"/>
  <c r="CP122" i="52"/>
  <c r="CQ17" i="52"/>
  <c r="CU17" i="52"/>
  <c r="CU112" i="52"/>
  <c r="CO102" i="52"/>
  <c r="CN103" i="52"/>
  <c r="CP102" i="52"/>
  <c r="CP118" i="52"/>
  <c r="CQ64" i="52"/>
  <c r="CM102" i="52"/>
  <c r="CL103" i="52"/>
  <c r="CJ102" i="52"/>
  <c r="CK64" i="52"/>
  <c r="CJ118" i="52"/>
  <c r="CG102" i="52"/>
  <c r="CF103" i="52"/>
  <c r="CI103" i="52" l="1"/>
  <c r="CV97" i="52"/>
  <c r="CV102" i="52" s="1"/>
  <c r="CV103" i="52" s="1"/>
  <c r="CH114" i="52"/>
  <c r="CT116" i="52"/>
  <c r="CT114" i="52"/>
  <c r="CV120" i="52"/>
  <c r="CV122" i="52"/>
  <c r="CV118" i="52"/>
  <c r="CU102" i="52"/>
  <c r="CU103" i="52" s="1"/>
  <c r="CU118" i="52"/>
  <c r="CU122" i="52"/>
  <c r="CU120" i="52"/>
  <c r="CL116" i="52"/>
  <c r="CL114" i="52"/>
  <c r="CM103" i="52"/>
  <c r="CQ102" i="52"/>
  <c r="CP103" i="52"/>
  <c r="CN116" i="52"/>
  <c r="CO103" i="52"/>
  <c r="CN114" i="52"/>
  <c r="CF116" i="52"/>
  <c r="CG103" i="52"/>
  <c r="CF114" i="52"/>
  <c r="CK102" i="52"/>
  <c r="CJ103" i="52"/>
  <c r="CV114" i="52" l="1"/>
  <c r="CV116" i="52"/>
  <c r="CU116" i="52"/>
  <c r="CU114" i="52"/>
  <c r="CQ103" i="52"/>
  <c r="CP114" i="52"/>
  <c r="CP116" i="52"/>
  <c r="CJ116" i="52"/>
  <c r="CK103" i="52"/>
  <c r="CJ114" i="52"/>
  <c r="BU56" i="53" l="1"/>
  <c r="BS56" i="53"/>
  <c r="BQ56" i="53"/>
  <c r="AK101" i="53" l="1"/>
  <c r="AK100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3" i="53"/>
  <c r="AK72" i="53"/>
  <c r="AK71" i="53"/>
  <c r="AK70" i="53"/>
  <c r="AK68" i="53"/>
  <c r="AK67" i="53"/>
  <c r="AK61" i="53"/>
  <c r="AK60" i="53"/>
  <c r="AK59" i="53"/>
  <c r="AK58" i="53"/>
  <c r="AK57" i="53"/>
  <c r="AK56" i="53"/>
  <c r="AK53" i="53"/>
  <c r="AK52" i="53"/>
  <c r="AK51" i="53"/>
  <c r="AK50" i="53"/>
  <c r="AK49" i="53"/>
  <c r="AK48" i="53"/>
  <c r="AK45" i="53"/>
  <c r="AK44" i="53"/>
  <c r="AK43" i="53"/>
  <c r="AK42" i="53"/>
  <c r="AK41" i="53"/>
  <c r="AK40" i="53"/>
  <c r="AK37" i="53"/>
  <c r="AK36" i="53"/>
  <c r="AK35" i="53"/>
  <c r="AK34" i="53"/>
  <c r="AK33" i="53"/>
  <c r="AK32" i="53"/>
  <c r="AK29" i="53"/>
  <c r="AK28" i="53"/>
  <c r="AK27" i="53"/>
  <c r="AK26" i="53"/>
  <c r="AK25" i="53"/>
  <c r="AK24" i="53"/>
  <c r="AN13" i="53"/>
  <c r="AL10" i="53"/>
  <c r="AK21" i="53"/>
  <c r="AN30" i="53" l="1"/>
  <c r="AK30" i="53"/>
  <c r="AN69" i="53"/>
  <c r="AK69" i="53"/>
  <c r="AN46" i="53"/>
  <c r="AK46" i="53"/>
  <c r="AN31" i="53"/>
  <c r="AK31" i="53"/>
  <c r="AN54" i="53"/>
  <c r="AK54" i="53"/>
  <c r="AN39" i="53"/>
  <c r="AK39" i="53"/>
  <c r="AN38" i="53"/>
  <c r="AK38" i="53"/>
  <c r="AN55" i="53"/>
  <c r="AK55" i="53"/>
  <c r="AN63" i="53"/>
  <c r="AK63" i="53"/>
  <c r="AN23" i="53"/>
  <c r="AK23" i="53"/>
  <c r="AN47" i="53"/>
  <c r="AK47" i="53"/>
  <c r="AN99" i="53"/>
  <c r="AK99" i="53"/>
  <c r="AN22" i="53"/>
  <c r="AK22" i="53"/>
  <c r="AJ10" i="53"/>
  <c r="CF10" i="53" s="1"/>
  <c r="AN11" i="53"/>
  <c r="AN77" i="53"/>
  <c r="AN85" i="53"/>
  <c r="AN93" i="53"/>
  <c r="AN28" i="53"/>
  <c r="AN36" i="53"/>
  <c r="AN44" i="53"/>
  <c r="AN52" i="53"/>
  <c r="AN60" i="53"/>
  <c r="AN32" i="53"/>
  <c r="AN48" i="53"/>
  <c r="AN25" i="53"/>
  <c r="AN33" i="53"/>
  <c r="AN41" i="53"/>
  <c r="AN49" i="53"/>
  <c r="AN57" i="53"/>
  <c r="AN67" i="53"/>
  <c r="AN24" i="53"/>
  <c r="AN40" i="53"/>
  <c r="AN21" i="53"/>
  <c r="AN8" i="53"/>
  <c r="AN10" i="53" s="1"/>
  <c r="AN26" i="53"/>
  <c r="AN34" i="53"/>
  <c r="AN42" i="53"/>
  <c r="AN50" i="53"/>
  <c r="AN58" i="53"/>
  <c r="AN68" i="53"/>
  <c r="AN100" i="53"/>
  <c r="AN29" i="53"/>
  <c r="AN37" i="53"/>
  <c r="AN45" i="53"/>
  <c r="AN53" i="53"/>
  <c r="AN61" i="53"/>
  <c r="AN71" i="53"/>
  <c r="AN82" i="53"/>
  <c r="AN90" i="53"/>
  <c r="AN101" i="53"/>
  <c r="AN81" i="53"/>
  <c r="AN14" i="53"/>
  <c r="AN72" i="53"/>
  <c r="AN83" i="53"/>
  <c r="AN91" i="53"/>
  <c r="AN70" i="53"/>
  <c r="AN89" i="53"/>
  <c r="AN15" i="53"/>
  <c r="AN16" i="53"/>
  <c r="AN73" i="53"/>
  <c r="AJ96" i="53"/>
  <c r="AL17" i="53"/>
  <c r="AL74" i="53"/>
  <c r="AL62" i="53"/>
  <c r="AL64" i="53" s="1"/>
  <c r="AN27" i="53"/>
  <c r="AN35" i="53"/>
  <c r="AN43" i="53"/>
  <c r="AN51" i="53"/>
  <c r="AN59" i="53"/>
  <c r="AN76" i="53"/>
  <c r="AN84" i="53"/>
  <c r="AN92" i="53"/>
  <c r="AN78" i="53"/>
  <c r="AN86" i="53"/>
  <c r="AN94" i="53"/>
  <c r="AJ74" i="53"/>
  <c r="AN79" i="53"/>
  <c r="AN87" i="53"/>
  <c r="AN95" i="53"/>
  <c r="AN80" i="53"/>
  <c r="AN88" i="53"/>
  <c r="AL96" i="53"/>
  <c r="AN56" i="53"/>
  <c r="AJ62" i="53"/>
  <c r="AK74" i="53" l="1"/>
  <c r="AJ112" i="53"/>
  <c r="AK96" i="53"/>
  <c r="AJ17" i="53"/>
  <c r="AJ64" i="53"/>
  <c r="AK62" i="53"/>
  <c r="AL97" i="53"/>
  <c r="AL102" i="53" s="1"/>
  <c r="AL103" i="53" s="1"/>
  <c r="AN74" i="53"/>
  <c r="AN17" i="53"/>
  <c r="AN62" i="53"/>
  <c r="AN64" i="53" s="1"/>
  <c r="AJ97" i="53"/>
  <c r="AN96" i="53"/>
  <c r="AK17" i="53" l="1"/>
  <c r="AK64" i="53"/>
  <c r="AN97" i="53"/>
  <c r="AN102" i="53" s="1"/>
  <c r="AN103" i="53" s="1"/>
  <c r="AJ102" i="53"/>
  <c r="AK97" i="53"/>
  <c r="AJ103" i="53" l="1"/>
  <c r="AK102" i="53"/>
  <c r="N110" i="53"/>
  <c r="Q111" i="53"/>
  <c r="N89" i="53"/>
  <c r="N81" i="53"/>
  <c r="N78" i="53"/>
  <c r="N72" i="53"/>
  <c r="N51" i="53"/>
  <c r="N37" i="53"/>
  <c r="H101" i="53"/>
  <c r="H90" i="53"/>
  <c r="H82" i="53"/>
  <c r="H72" i="53"/>
  <c r="H59" i="53"/>
  <c r="H51" i="53"/>
  <c r="H43" i="53"/>
  <c r="H35" i="53"/>
  <c r="H27" i="53"/>
  <c r="H15" i="53"/>
  <c r="H128" i="55"/>
  <c r="AK103" i="53" l="1"/>
  <c r="N29" i="53"/>
  <c r="N45" i="53"/>
  <c r="P111" i="53"/>
  <c r="N16" i="53"/>
  <c r="CJ8" i="53"/>
  <c r="CT8" i="53" s="1"/>
  <c r="F10" i="53"/>
  <c r="N13" i="53"/>
  <c r="J10" i="53"/>
  <c r="N15" i="53"/>
  <c r="L10" i="53"/>
  <c r="L17" i="53" s="1"/>
  <c r="M17" i="53" s="1"/>
  <c r="N111" i="53"/>
  <c r="O37" i="53" s="1"/>
  <c r="H32" i="53"/>
  <c r="H40" i="53"/>
  <c r="H48" i="53"/>
  <c r="H69" i="53"/>
  <c r="H79" i="53"/>
  <c r="H87" i="53"/>
  <c r="H95" i="53"/>
  <c r="N14" i="53"/>
  <c r="N106" i="53"/>
  <c r="H13" i="53"/>
  <c r="H25" i="53"/>
  <c r="H33" i="53"/>
  <c r="H41" i="53"/>
  <c r="H49" i="53"/>
  <c r="H57" i="53"/>
  <c r="F96" i="53"/>
  <c r="N107" i="53"/>
  <c r="H14" i="53"/>
  <c r="H26" i="53"/>
  <c r="H34" i="53"/>
  <c r="H42" i="53"/>
  <c r="H50" i="53"/>
  <c r="H58" i="53"/>
  <c r="H71" i="53"/>
  <c r="H81" i="53"/>
  <c r="H89" i="53"/>
  <c r="F74" i="53"/>
  <c r="H16" i="53"/>
  <c r="H28" i="53"/>
  <c r="H36" i="53"/>
  <c r="H44" i="53"/>
  <c r="H52" i="53"/>
  <c r="H60" i="53"/>
  <c r="H83" i="53"/>
  <c r="H91" i="53"/>
  <c r="N99" i="53"/>
  <c r="D96" i="53"/>
  <c r="H61" i="53"/>
  <c r="H21" i="53"/>
  <c r="H37" i="53"/>
  <c r="H53" i="53"/>
  <c r="H92" i="53"/>
  <c r="H77" i="53"/>
  <c r="H93" i="53"/>
  <c r="H23" i="53"/>
  <c r="H31" i="53"/>
  <c r="H39" i="53"/>
  <c r="H47" i="53"/>
  <c r="H55" i="53"/>
  <c r="H68" i="53"/>
  <c r="H78" i="53"/>
  <c r="H86" i="53"/>
  <c r="H94" i="53"/>
  <c r="H111" i="53"/>
  <c r="N11" i="53"/>
  <c r="N105" i="53"/>
  <c r="H29" i="53"/>
  <c r="H45" i="53"/>
  <c r="H84" i="53"/>
  <c r="H67" i="53"/>
  <c r="H85" i="53"/>
  <c r="D17" i="53"/>
  <c r="H11" i="53"/>
  <c r="H24" i="53"/>
  <c r="F62" i="53"/>
  <c r="F64" i="53" s="1"/>
  <c r="H70" i="53"/>
  <c r="H80" i="53"/>
  <c r="H88" i="53"/>
  <c r="H99" i="53"/>
  <c r="H100" i="53"/>
  <c r="D74" i="53"/>
  <c r="D62" i="53"/>
  <c r="D64" i="53" s="1"/>
  <c r="H76" i="53"/>
  <c r="H73" i="53"/>
  <c r="H105" i="53"/>
  <c r="N100" i="53"/>
  <c r="H106" i="53"/>
  <c r="N101" i="53"/>
  <c r="H22" i="53"/>
  <c r="H30" i="53"/>
  <c r="H38" i="53"/>
  <c r="H46" i="53"/>
  <c r="H54" i="53"/>
  <c r="H107" i="53"/>
  <c r="H56" i="53"/>
  <c r="M26" i="53"/>
  <c r="M49" i="53"/>
  <c r="N82" i="53"/>
  <c r="N30" i="53"/>
  <c r="M50" i="53"/>
  <c r="N73" i="53"/>
  <c r="N85" i="53"/>
  <c r="M33" i="53"/>
  <c r="N54" i="53"/>
  <c r="M69" i="53"/>
  <c r="N86" i="53"/>
  <c r="N94" i="53"/>
  <c r="M34" i="53"/>
  <c r="N70" i="53"/>
  <c r="N90" i="53"/>
  <c r="N38" i="53"/>
  <c r="N46" i="53"/>
  <c r="M58" i="53"/>
  <c r="N22" i="53"/>
  <c r="M42" i="53"/>
  <c r="N63" i="53"/>
  <c r="N77" i="53"/>
  <c r="M25" i="53"/>
  <c r="N68" i="53"/>
  <c r="N27" i="53"/>
  <c r="N88" i="53"/>
  <c r="N35" i="53"/>
  <c r="N59" i="53"/>
  <c r="N8" i="53"/>
  <c r="N71" i="53"/>
  <c r="N60" i="53"/>
  <c r="N23" i="53"/>
  <c r="M39" i="53"/>
  <c r="M67" i="53"/>
  <c r="M79" i="53"/>
  <c r="N43" i="53"/>
  <c r="N83" i="53"/>
  <c r="N91" i="53"/>
  <c r="N95" i="53"/>
  <c r="M24" i="53"/>
  <c r="M32" i="53"/>
  <c r="M40" i="53"/>
  <c r="M48" i="53"/>
  <c r="M56" i="53"/>
  <c r="N84" i="53"/>
  <c r="M80" i="53"/>
  <c r="N87" i="53"/>
  <c r="N61" i="53"/>
  <c r="M28" i="53"/>
  <c r="M36" i="53"/>
  <c r="M44" i="53"/>
  <c r="M52" i="53"/>
  <c r="M76" i="53"/>
  <c r="M92" i="53"/>
  <c r="M21" i="53"/>
  <c r="M53" i="53"/>
  <c r="H63" i="53"/>
  <c r="BU103" i="53"/>
  <c r="BY103" i="53"/>
  <c r="BY102" i="53"/>
  <c r="BY101" i="53"/>
  <c r="BY100" i="53"/>
  <c r="BY99" i="53"/>
  <c r="BY97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4" i="53"/>
  <c r="BY73" i="53"/>
  <c r="BY72" i="53"/>
  <c r="BY71" i="53"/>
  <c r="BY70" i="53"/>
  <c r="BY69" i="53"/>
  <c r="BY68" i="53"/>
  <c r="BY67" i="53"/>
  <c r="BY64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17" i="53"/>
  <c r="BW103" i="53"/>
  <c r="BW102" i="53"/>
  <c r="BW101" i="53"/>
  <c r="BW100" i="53"/>
  <c r="BW99" i="53"/>
  <c r="BW97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4" i="53"/>
  <c r="BW73" i="53"/>
  <c r="BW72" i="53"/>
  <c r="BW71" i="53"/>
  <c r="BW70" i="53"/>
  <c r="BW69" i="53"/>
  <c r="BW68" i="53"/>
  <c r="BW67" i="53"/>
  <c r="BW64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17" i="53"/>
  <c r="BU34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17" i="53"/>
  <c r="BS33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17" i="53"/>
  <c r="BQ33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17" i="53"/>
  <c r="BK43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17" i="53"/>
  <c r="BI33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17" i="53"/>
  <c r="BG33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17" i="53"/>
  <c r="BC17" i="53"/>
  <c r="BA64" i="53"/>
  <c r="BA63" i="53"/>
  <c r="BA62" i="53"/>
  <c r="BA17" i="53"/>
  <c r="AU103" i="53"/>
  <c r="AU102" i="53"/>
  <c r="AU101" i="53"/>
  <c r="AU100" i="53"/>
  <c r="AU99" i="53"/>
  <c r="AU97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4" i="53"/>
  <c r="AU73" i="53"/>
  <c r="AU72" i="53"/>
  <c r="AU71" i="53"/>
  <c r="AU70" i="53"/>
  <c r="AU69" i="53"/>
  <c r="AU68" i="53"/>
  <c r="AU67" i="53"/>
  <c r="AU64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17" i="53"/>
  <c r="AS103" i="53"/>
  <c r="AS102" i="53"/>
  <c r="AS101" i="53"/>
  <c r="AS100" i="53"/>
  <c r="AS99" i="53"/>
  <c r="AS97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4" i="53"/>
  <c r="AS73" i="53"/>
  <c r="AS72" i="53"/>
  <c r="AS71" i="53"/>
  <c r="AS70" i="53"/>
  <c r="AS69" i="53"/>
  <c r="AS68" i="53"/>
  <c r="AS67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17" i="53"/>
  <c r="AQ103" i="53"/>
  <c r="AQ102" i="53"/>
  <c r="AQ101" i="53"/>
  <c r="AQ100" i="53"/>
  <c r="AQ99" i="53"/>
  <c r="AQ97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4" i="53"/>
  <c r="AQ73" i="53"/>
  <c r="AQ72" i="53"/>
  <c r="AQ71" i="53"/>
  <c r="AQ70" i="53"/>
  <c r="AQ69" i="53"/>
  <c r="AQ68" i="53"/>
  <c r="AQ67" i="53"/>
  <c r="AQ64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17" i="53"/>
  <c r="AM103" i="53"/>
  <c r="AM102" i="53"/>
  <c r="AM101" i="53"/>
  <c r="AM100" i="53"/>
  <c r="AM99" i="53"/>
  <c r="AM97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4" i="53"/>
  <c r="AM73" i="53"/>
  <c r="AM72" i="53"/>
  <c r="AM71" i="53"/>
  <c r="AM70" i="53"/>
  <c r="AM69" i="53"/>
  <c r="AM68" i="53"/>
  <c r="AM67" i="53"/>
  <c r="AM64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17" i="53"/>
  <c r="AE103" i="53"/>
  <c r="AE102" i="53"/>
  <c r="AE101" i="53"/>
  <c r="AE100" i="53"/>
  <c r="AE99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4" i="53"/>
  <c r="AE73" i="53"/>
  <c r="AE72" i="53"/>
  <c r="AE71" i="53"/>
  <c r="AE70" i="53"/>
  <c r="AE69" i="53"/>
  <c r="AE68" i="53"/>
  <c r="AE67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17" i="53"/>
  <c r="AC103" i="53"/>
  <c r="AC102" i="53"/>
  <c r="AC101" i="53"/>
  <c r="AC100" i="53"/>
  <c r="AC99" i="53"/>
  <c r="AC97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4" i="53"/>
  <c r="AC73" i="53"/>
  <c r="AC72" i="53"/>
  <c r="AC71" i="53"/>
  <c r="AC70" i="53"/>
  <c r="AC69" i="53"/>
  <c r="AC68" i="53"/>
  <c r="AC67" i="53"/>
  <c r="AC64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17" i="53"/>
  <c r="AA103" i="53"/>
  <c r="AA102" i="53"/>
  <c r="AA101" i="53"/>
  <c r="AA100" i="53"/>
  <c r="AA99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4" i="53"/>
  <c r="AA73" i="53"/>
  <c r="AA72" i="53"/>
  <c r="AA71" i="53"/>
  <c r="AA70" i="53"/>
  <c r="AA69" i="53"/>
  <c r="AA68" i="53"/>
  <c r="AA67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17" i="53"/>
  <c r="W103" i="53"/>
  <c r="W102" i="53"/>
  <c r="W101" i="53"/>
  <c r="W100" i="53"/>
  <c r="W99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4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17" i="53"/>
  <c r="U103" i="53"/>
  <c r="U102" i="53"/>
  <c r="U101" i="53"/>
  <c r="U100" i="53"/>
  <c r="U99" i="53"/>
  <c r="U97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4" i="53"/>
  <c r="U64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17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M101" i="53"/>
  <c r="M100" i="53"/>
  <c r="M99" i="53"/>
  <c r="M94" i="53"/>
  <c r="M91" i="53"/>
  <c r="M90" i="53"/>
  <c r="M89" i="53"/>
  <c r="M88" i="53"/>
  <c r="M87" i="53"/>
  <c r="M86" i="53"/>
  <c r="M85" i="53"/>
  <c r="M84" i="53"/>
  <c r="M83" i="53"/>
  <c r="M82" i="53"/>
  <c r="M81" i="53"/>
  <c r="M78" i="53"/>
  <c r="M77" i="53"/>
  <c r="M73" i="53"/>
  <c r="M72" i="53"/>
  <c r="M71" i="53"/>
  <c r="M68" i="53"/>
  <c r="M63" i="53"/>
  <c r="M61" i="53"/>
  <c r="M60" i="53"/>
  <c r="M59" i="53"/>
  <c r="M57" i="53"/>
  <c r="M55" i="53"/>
  <c r="M51" i="53"/>
  <c r="M46" i="53"/>
  <c r="M45" i="53"/>
  <c r="M43" i="53"/>
  <c r="M41" i="53"/>
  <c r="M38" i="53"/>
  <c r="M37" i="53"/>
  <c r="M35" i="53"/>
  <c r="M29" i="53"/>
  <c r="M27" i="53"/>
  <c r="H10" i="53" l="1"/>
  <c r="H17" i="53" s="1"/>
  <c r="CH10" i="53"/>
  <c r="R111" i="53"/>
  <c r="O99" i="53"/>
  <c r="O51" i="53"/>
  <c r="J112" i="53"/>
  <c r="O54" i="53"/>
  <c r="N25" i="53"/>
  <c r="O25" i="53" s="1"/>
  <c r="F17" i="53"/>
  <c r="F122" i="53" s="1"/>
  <c r="O95" i="53"/>
  <c r="O43" i="53"/>
  <c r="O101" i="53"/>
  <c r="O30" i="53"/>
  <c r="M54" i="53"/>
  <c r="O29" i="53"/>
  <c r="O85" i="53"/>
  <c r="O45" i="53"/>
  <c r="O89" i="53"/>
  <c r="O88" i="53"/>
  <c r="O22" i="53"/>
  <c r="O60" i="53"/>
  <c r="O100" i="53"/>
  <c r="O91" i="53"/>
  <c r="O71" i="53"/>
  <c r="O46" i="53"/>
  <c r="O84" i="53"/>
  <c r="O83" i="53"/>
  <c r="O23" i="53"/>
  <c r="O38" i="53"/>
  <c r="O63" i="53"/>
  <c r="O87" i="53"/>
  <c r="O59" i="53"/>
  <c r="O90" i="53"/>
  <c r="O72" i="53"/>
  <c r="M30" i="53"/>
  <c r="O27" i="53"/>
  <c r="O78" i="53"/>
  <c r="O61" i="53"/>
  <c r="O35" i="53"/>
  <c r="O77" i="53"/>
  <c r="O70" i="53"/>
  <c r="CP8" i="53"/>
  <c r="CU8" i="53" s="1"/>
  <c r="CV8" i="53" s="1"/>
  <c r="O68" i="53"/>
  <c r="O94" i="53"/>
  <c r="O81" i="53"/>
  <c r="O86" i="53"/>
  <c r="O73" i="53"/>
  <c r="O82" i="53"/>
  <c r="D122" i="53"/>
  <c r="D120" i="53"/>
  <c r="N33" i="53"/>
  <c r="O33" i="53" s="1"/>
  <c r="M23" i="53"/>
  <c r="F97" i="53"/>
  <c r="F102" i="53" s="1"/>
  <c r="D97" i="53"/>
  <c r="D102" i="53" s="1"/>
  <c r="D103" i="53" s="1"/>
  <c r="D118" i="53"/>
  <c r="M95" i="53"/>
  <c r="H74" i="53"/>
  <c r="N49" i="53"/>
  <c r="O49" i="53" s="1"/>
  <c r="M22" i="53"/>
  <c r="N55" i="53"/>
  <c r="O55" i="53" s="1"/>
  <c r="H96" i="53"/>
  <c r="H62" i="53"/>
  <c r="H64" i="53" s="1"/>
  <c r="N41" i="53"/>
  <c r="O41" i="53" s="1"/>
  <c r="N31" i="53"/>
  <c r="O31" i="53" s="1"/>
  <c r="N92" i="53"/>
  <c r="O92" i="53" s="1"/>
  <c r="N39" i="53"/>
  <c r="O39" i="53" s="1"/>
  <c r="N57" i="53"/>
  <c r="O57" i="53" s="1"/>
  <c r="N47" i="53"/>
  <c r="O47" i="53" s="1"/>
  <c r="N93" i="53"/>
  <c r="O93" i="53" s="1"/>
  <c r="M47" i="53"/>
  <c r="L74" i="53"/>
  <c r="M70" i="53"/>
  <c r="N34" i="53"/>
  <c r="O34" i="53" s="1"/>
  <c r="N50" i="53"/>
  <c r="O50" i="53" s="1"/>
  <c r="N56" i="53"/>
  <c r="O56" i="53" s="1"/>
  <c r="N52" i="53"/>
  <c r="O52" i="53" s="1"/>
  <c r="N48" i="53"/>
  <c r="O48" i="53" s="1"/>
  <c r="N58" i="53"/>
  <c r="O58" i="53" s="1"/>
  <c r="N26" i="53"/>
  <c r="O26" i="53" s="1"/>
  <c r="N80" i="53"/>
  <c r="O80" i="53" s="1"/>
  <c r="N42" i="53"/>
  <c r="O42" i="53" s="1"/>
  <c r="N28" i="53"/>
  <c r="O28" i="53" s="1"/>
  <c r="N69" i="53"/>
  <c r="O69" i="53" s="1"/>
  <c r="J96" i="53"/>
  <c r="N76" i="53"/>
  <c r="L62" i="53"/>
  <c r="N79" i="53"/>
  <c r="O79" i="53" s="1"/>
  <c r="J74" i="53"/>
  <c r="N67" i="53"/>
  <c r="N40" i="53"/>
  <c r="O40" i="53" s="1"/>
  <c r="N44" i="53"/>
  <c r="O44" i="53" s="1"/>
  <c r="M31" i="53"/>
  <c r="M93" i="53"/>
  <c r="L96" i="53"/>
  <c r="N32" i="53"/>
  <c r="O32" i="53" s="1"/>
  <c r="N10" i="53"/>
  <c r="J17" i="53"/>
  <c r="N53" i="53"/>
  <c r="O53" i="53" s="1"/>
  <c r="N24" i="53"/>
  <c r="O24" i="53" s="1"/>
  <c r="N36" i="53"/>
  <c r="O36" i="53" s="1"/>
  <c r="N21" i="53"/>
  <c r="J62" i="53"/>
  <c r="J64" i="53" s="1"/>
  <c r="N17" i="53" l="1"/>
  <c r="O17" i="53" s="1"/>
  <c r="F103" i="53"/>
  <c r="F116" i="53" s="1"/>
  <c r="F118" i="53"/>
  <c r="F120" i="53"/>
  <c r="H122" i="53"/>
  <c r="D116" i="53"/>
  <c r="D114" i="53"/>
  <c r="H118" i="53"/>
  <c r="H97" i="53"/>
  <c r="H102" i="53" s="1"/>
  <c r="H103" i="53" s="1"/>
  <c r="H120" i="53"/>
  <c r="M74" i="53"/>
  <c r="L122" i="53"/>
  <c r="L64" i="53"/>
  <c r="M62" i="53"/>
  <c r="J118" i="53"/>
  <c r="N62" i="53"/>
  <c r="O21" i="53"/>
  <c r="N96" i="53"/>
  <c r="O76" i="53"/>
  <c r="J97" i="53"/>
  <c r="J102" i="53" s="1"/>
  <c r="J103" i="53" s="1"/>
  <c r="J122" i="53"/>
  <c r="L97" i="53"/>
  <c r="M97" i="53" s="1"/>
  <c r="M96" i="53"/>
  <c r="L120" i="53"/>
  <c r="N74" i="53"/>
  <c r="O67" i="53"/>
  <c r="J120" i="53"/>
  <c r="CA90" i="53"/>
  <c r="CA82" i="53"/>
  <c r="CA73" i="53"/>
  <c r="CA63" i="53"/>
  <c r="CA55" i="53"/>
  <c r="CA47" i="53"/>
  <c r="CA39" i="53"/>
  <c r="CA31" i="53"/>
  <c r="CA23" i="53"/>
  <c r="CA81" i="53"/>
  <c r="CA38" i="53"/>
  <c r="CA88" i="53"/>
  <c r="CA80" i="53"/>
  <c r="CA71" i="53"/>
  <c r="CA61" i="53"/>
  <c r="CA53" i="53"/>
  <c r="CA45" i="53"/>
  <c r="CA37" i="53"/>
  <c r="CA29" i="53"/>
  <c r="CA21" i="53"/>
  <c r="CA17" i="53"/>
  <c r="CA62" i="53"/>
  <c r="CA22" i="53"/>
  <c r="CA95" i="53"/>
  <c r="CA87" i="53"/>
  <c r="CA79" i="53"/>
  <c r="CA70" i="53"/>
  <c r="CA60" i="53"/>
  <c r="CA52" i="53"/>
  <c r="CA44" i="53"/>
  <c r="CA36" i="53"/>
  <c r="CA28" i="53"/>
  <c r="CA94" i="53"/>
  <c r="CA86" i="53"/>
  <c r="CA78" i="53"/>
  <c r="CA69" i="53"/>
  <c r="CA59" i="53"/>
  <c r="CA51" i="53"/>
  <c r="CA43" i="53"/>
  <c r="CA35" i="53"/>
  <c r="CA27" i="53"/>
  <c r="CA46" i="53"/>
  <c r="CA93" i="53"/>
  <c r="CA85" i="53"/>
  <c r="CA77" i="53"/>
  <c r="CA68" i="53"/>
  <c r="CA58" i="53"/>
  <c r="CA50" i="53"/>
  <c r="CA42" i="53"/>
  <c r="CA34" i="53"/>
  <c r="CA26" i="53"/>
  <c r="CA89" i="53"/>
  <c r="CA30" i="53"/>
  <c r="CA92" i="53"/>
  <c r="CA84" i="53"/>
  <c r="CA76" i="53"/>
  <c r="CA67" i="53"/>
  <c r="CA57" i="53"/>
  <c r="CA49" i="53"/>
  <c r="CA41" i="53"/>
  <c r="CA33" i="53"/>
  <c r="CA25" i="53"/>
  <c r="CA72" i="53"/>
  <c r="CA91" i="53"/>
  <c r="CA83" i="53"/>
  <c r="CA74" i="53"/>
  <c r="CA64" i="53"/>
  <c r="CA56" i="53"/>
  <c r="CA48" i="53"/>
  <c r="CA40" i="53"/>
  <c r="CA32" i="53"/>
  <c r="CA24" i="53"/>
  <c r="CA54" i="53"/>
  <c r="F114" i="53" l="1"/>
  <c r="CA96" i="53"/>
  <c r="H116" i="53"/>
  <c r="H114" i="53"/>
  <c r="J116" i="53"/>
  <c r="J114" i="53"/>
  <c r="N122" i="53"/>
  <c r="O74" i="53"/>
  <c r="N97" i="53"/>
  <c r="O97" i="53" s="1"/>
  <c r="O96" i="53"/>
  <c r="N120" i="53"/>
  <c r="L102" i="53"/>
  <c r="L118" i="53"/>
  <c r="M64" i="53"/>
  <c r="N64" i="53"/>
  <c r="O62" i="53"/>
  <c r="N102" i="53" l="1"/>
  <c r="CA97" i="53"/>
  <c r="DN102" i="55"/>
  <c r="L103" i="53"/>
  <c r="M102" i="53"/>
  <c r="N118" i="53"/>
  <c r="O64" i="53"/>
  <c r="N128" i="55"/>
  <c r="M103" i="53" l="1"/>
  <c r="L116" i="53"/>
  <c r="L114" i="53"/>
  <c r="N103" i="53"/>
  <c r="O102" i="53"/>
  <c r="N114" i="53" l="1"/>
  <c r="O103" i="53"/>
  <c r="N116" i="53"/>
  <c r="BE56" i="53" l="1"/>
  <c r="BE28" i="53" l="1"/>
  <c r="BE17" i="53"/>
  <c r="BE26" i="53"/>
  <c r="BE33" i="53"/>
  <c r="BE25" i="53"/>
  <c r="BE32" i="53"/>
  <c r="BE24" i="53"/>
  <c r="BE27" i="53"/>
  <c r="BE31" i="53"/>
  <c r="BE23" i="53"/>
  <c r="BE30" i="53"/>
  <c r="BE22" i="53"/>
  <c r="BE29" i="53"/>
  <c r="BE21" i="53"/>
  <c r="AL112" i="53"/>
  <c r="AN112" i="53"/>
  <c r="AN110" i="53"/>
  <c r="H112" i="53"/>
  <c r="P110" i="53"/>
  <c r="F112" i="53"/>
  <c r="D112" i="53"/>
  <c r="H110" i="53"/>
  <c r="Y84" i="53" l="1"/>
  <c r="Y49" i="53"/>
  <c r="Y25" i="53"/>
  <c r="Y56" i="53"/>
  <c r="Y99" i="53"/>
  <c r="Y90" i="53"/>
  <c r="Y82" i="53"/>
  <c r="Y63" i="53"/>
  <c r="Y55" i="53"/>
  <c r="Y47" i="53"/>
  <c r="Y39" i="53"/>
  <c r="Y31" i="53"/>
  <c r="Y23" i="53"/>
  <c r="Y92" i="53"/>
  <c r="Y91" i="53"/>
  <c r="Y24" i="53"/>
  <c r="Y97" i="53"/>
  <c r="Y89" i="53"/>
  <c r="Y81" i="53"/>
  <c r="Y62" i="53"/>
  <c r="Y54" i="53"/>
  <c r="Y46" i="53"/>
  <c r="Y38" i="53"/>
  <c r="Y30" i="53"/>
  <c r="Y22" i="53"/>
  <c r="Y74" i="53"/>
  <c r="Y96" i="53"/>
  <c r="Y88" i="53"/>
  <c r="Y80" i="53"/>
  <c r="Y61" i="53"/>
  <c r="Y53" i="53"/>
  <c r="Y45" i="53"/>
  <c r="Y37" i="53"/>
  <c r="Y29" i="53"/>
  <c r="Y21" i="53"/>
  <c r="Y87" i="53"/>
  <c r="Y52" i="53"/>
  <c r="Y36" i="53"/>
  <c r="Y17" i="53"/>
  <c r="Y64" i="53"/>
  <c r="Y95" i="53"/>
  <c r="Y79" i="53"/>
  <c r="Y60" i="53"/>
  <c r="Y44" i="53"/>
  <c r="Y28" i="53"/>
  <c r="Y100" i="53"/>
  <c r="Y48" i="53"/>
  <c r="Y103" i="53"/>
  <c r="Y94" i="53"/>
  <c r="Y86" i="53"/>
  <c r="Y78" i="53"/>
  <c r="Y59" i="53"/>
  <c r="Y51" i="53"/>
  <c r="Y43" i="53"/>
  <c r="Y35" i="53"/>
  <c r="Y27" i="53"/>
  <c r="Y101" i="53"/>
  <c r="Y76" i="53"/>
  <c r="Y57" i="53"/>
  <c r="Y33" i="53"/>
  <c r="Y32" i="53"/>
  <c r="Y102" i="53"/>
  <c r="Y93" i="53"/>
  <c r="Y85" i="53"/>
  <c r="Y77" i="53"/>
  <c r="Y58" i="53"/>
  <c r="Y50" i="53"/>
  <c r="Y42" i="53"/>
  <c r="Y34" i="53"/>
  <c r="Y26" i="53"/>
  <c r="Y41" i="53"/>
  <c r="Y83" i="53"/>
  <c r="Y40" i="53"/>
  <c r="AO92" i="53"/>
  <c r="AO67" i="53"/>
  <c r="AO49" i="53"/>
  <c r="AO33" i="53"/>
  <c r="AO25" i="53"/>
  <c r="AO48" i="53"/>
  <c r="AO99" i="53"/>
  <c r="AO90" i="53"/>
  <c r="AO82" i="53"/>
  <c r="AO73" i="53"/>
  <c r="AO63" i="53"/>
  <c r="AO55" i="53"/>
  <c r="AO47" i="53"/>
  <c r="AO39" i="53"/>
  <c r="AO31" i="53"/>
  <c r="AO23" i="53"/>
  <c r="AO74" i="53"/>
  <c r="AO97" i="53"/>
  <c r="AO89" i="53"/>
  <c r="AO81" i="53"/>
  <c r="AO72" i="53"/>
  <c r="AO62" i="53"/>
  <c r="AO54" i="53"/>
  <c r="AO46" i="53"/>
  <c r="AO38" i="53"/>
  <c r="AO30" i="53"/>
  <c r="AO22" i="53"/>
  <c r="AO40" i="53"/>
  <c r="AO96" i="53"/>
  <c r="AO88" i="53"/>
  <c r="AO80" i="53"/>
  <c r="AO71" i="53"/>
  <c r="AO61" i="53"/>
  <c r="AO53" i="53"/>
  <c r="AO45" i="53"/>
  <c r="AO37" i="53"/>
  <c r="AO29" i="53"/>
  <c r="AO21" i="53"/>
  <c r="AO100" i="53"/>
  <c r="AO56" i="53"/>
  <c r="AO24" i="53"/>
  <c r="AO95" i="53"/>
  <c r="AO87" i="53"/>
  <c r="AO79" i="53"/>
  <c r="AO70" i="53"/>
  <c r="AO60" i="53"/>
  <c r="AO52" i="53"/>
  <c r="AO44" i="53"/>
  <c r="AO36" i="53"/>
  <c r="AO28" i="53"/>
  <c r="AO17" i="53"/>
  <c r="AO103" i="53"/>
  <c r="AO94" i="53"/>
  <c r="AO86" i="53"/>
  <c r="AO78" i="53"/>
  <c r="AO69" i="53"/>
  <c r="AO59" i="53"/>
  <c r="AO51" i="53"/>
  <c r="AO43" i="53"/>
  <c r="AO35" i="53"/>
  <c r="AO27" i="53"/>
  <c r="AO101" i="53"/>
  <c r="AO76" i="53"/>
  <c r="AO57" i="53"/>
  <c r="AO83" i="53"/>
  <c r="AO102" i="53"/>
  <c r="AO93" i="53"/>
  <c r="AO85" i="53"/>
  <c r="AO77" i="53"/>
  <c r="AO68" i="53"/>
  <c r="AO58" i="53"/>
  <c r="AO50" i="53"/>
  <c r="AO42" i="53"/>
  <c r="AO34" i="53"/>
  <c r="AO26" i="53"/>
  <c r="AO84" i="53"/>
  <c r="AO41" i="53"/>
  <c r="AO91" i="53"/>
  <c r="AO64" i="53"/>
  <c r="AO32" i="53"/>
  <c r="V112" i="53" l="1"/>
  <c r="T112" i="53"/>
  <c r="K103" i="53"/>
  <c r="K102" i="53"/>
  <c r="K101" i="53"/>
  <c r="K100" i="53"/>
  <c r="K99" i="53"/>
  <c r="K97" i="53" l="1"/>
  <c r="K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4" i="53"/>
  <c r="K73" i="53"/>
  <c r="K72" i="53"/>
  <c r="K71" i="53"/>
  <c r="K70" i="53"/>
  <c r="K69" i="53"/>
  <c r="K68" i="53"/>
  <c r="K67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17" i="53"/>
  <c r="I103" i="53"/>
  <c r="I102" i="53"/>
  <c r="I101" i="53"/>
  <c r="I100" i="53"/>
  <c r="I99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4" i="53"/>
  <c r="I73" i="53"/>
  <c r="I72" i="53"/>
  <c r="I71" i="53"/>
  <c r="I70" i="53"/>
  <c r="I69" i="53"/>
  <c r="I68" i="53"/>
  <c r="I67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17" i="53"/>
  <c r="G103" i="53"/>
  <c r="G102" i="53"/>
  <c r="G101" i="53"/>
  <c r="G100" i="53"/>
  <c r="G99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4" i="53"/>
  <c r="G73" i="53"/>
  <c r="G72" i="53"/>
  <c r="G71" i="53"/>
  <c r="G70" i="53"/>
  <c r="G69" i="53"/>
  <c r="G68" i="53"/>
  <c r="G67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17" i="53"/>
  <c r="E103" i="53"/>
  <c r="E102" i="53"/>
  <c r="E101" i="53"/>
  <c r="E100" i="53"/>
  <c r="E99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4" i="53"/>
  <c r="E73" i="53"/>
  <c r="E72" i="53"/>
  <c r="E71" i="53"/>
  <c r="E70" i="53"/>
  <c r="E69" i="53"/>
  <c r="E68" i="53"/>
  <c r="E67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17" i="53"/>
  <c r="CB56" i="53" l="1"/>
  <c r="CC56" i="53"/>
  <c r="BL56" i="53"/>
  <c r="BM56" i="53"/>
  <c r="AV56" i="53"/>
  <c r="AW56" i="53"/>
  <c r="AF56" i="53"/>
  <c r="AG56" i="53"/>
  <c r="P56" i="53"/>
  <c r="Q56" i="53"/>
  <c r="R56" i="53" l="1"/>
  <c r="BN56" i="53"/>
  <c r="AH56" i="53"/>
  <c r="AX56" i="53"/>
  <c r="CD56" i="53"/>
  <c r="CJ56" i="53"/>
  <c r="CT56" i="53" l="1"/>
  <c r="CP56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CU56" i="53"/>
  <c r="CV56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B56" i="54"/>
  <c r="CC56" i="54"/>
  <c r="BL56" i="54"/>
  <c r="BM56" i="54"/>
  <c r="AV56" i="54"/>
  <c r="AW56" i="54"/>
  <c r="AF56" i="54"/>
  <c r="AG56" i="54"/>
  <c r="P56" i="54"/>
  <c r="Q56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Q17" i="54"/>
  <c r="AF17" i="54"/>
  <c r="AG17" i="54"/>
  <c r="AV17" i="54"/>
  <c r="AW17" i="54"/>
  <c r="BL17" i="54"/>
  <c r="BM17" i="54"/>
  <c r="CB17" i="54"/>
  <c r="CC17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5" i="54"/>
  <c r="Q55" i="54"/>
  <c r="AF55" i="54"/>
  <c r="AG55" i="54"/>
  <c r="AV55" i="54"/>
  <c r="AW55" i="54"/>
  <c r="BL55" i="54"/>
  <c r="BM55" i="54"/>
  <c r="CB55" i="54"/>
  <c r="CC55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4" i="54"/>
  <c r="Q64" i="54"/>
  <c r="AF64" i="54"/>
  <c r="AG64" i="54"/>
  <c r="AV64" i="54"/>
  <c r="AW64" i="54"/>
  <c r="BL64" i="54"/>
  <c r="BM64" i="54"/>
  <c r="CB64" i="54"/>
  <c r="CC64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4" i="54"/>
  <c r="Q74" i="54"/>
  <c r="AF74" i="54"/>
  <c r="AG74" i="54"/>
  <c r="AV74" i="54"/>
  <c r="AW74" i="54"/>
  <c r="BL74" i="54"/>
  <c r="BM74" i="54"/>
  <c r="CB74" i="54"/>
  <c r="CC74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F95" i="54"/>
  <c r="AG95" i="54"/>
  <c r="AV95" i="54"/>
  <c r="AW95" i="54"/>
  <c r="BL95" i="54"/>
  <c r="BM95" i="54"/>
  <c r="CB95" i="54"/>
  <c r="CC95" i="54"/>
  <c r="P96" i="54"/>
  <c r="Q96" i="54"/>
  <c r="AG97" i="54"/>
  <c r="AF96" i="54"/>
  <c r="AG96" i="54"/>
  <c r="AV96" i="54"/>
  <c r="AW96" i="54"/>
  <c r="BL96" i="54"/>
  <c r="BM96" i="54"/>
  <c r="CB96" i="54"/>
  <c r="CC96" i="54"/>
  <c r="P97" i="54"/>
  <c r="Q97" i="54"/>
  <c r="AF97" i="54"/>
  <c r="AV97" i="54"/>
  <c r="AW97" i="54"/>
  <c r="BL97" i="54"/>
  <c r="BM97" i="54"/>
  <c r="CB97" i="54"/>
  <c r="CC97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M101" i="54"/>
  <c r="CB101" i="54"/>
  <c r="CC101" i="54"/>
  <c r="P102" i="54"/>
  <c r="Q102" i="54"/>
  <c r="AF102" i="54"/>
  <c r="AG102" i="54"/>
  <c r="AV102" i="54"/>
  <c r="AW102" i="54"/>
  <c r="BL102" i="54"/>
  <c r="BM102" i="54"/>
  <c r="CB102" i="54"/>
  <c r="CC102" i="54"/>
  <c r="P103" i="54"/>
  <c r="Q103" i="54"/>
  <c r="AF103" i="54"/>
  <c r="AG103" i="54"/>
  <c r="AV103" i="54"/>
  <c r="AW103" i="54"/>
  <c r="BL103" i="54"/>
  <c r="BM103" i="54"/>
  <c r="CB103" i="54"/>
  <c r="CC103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G111" i="54"/>
  <c r="AV111" i="54"/>
  <c r="AW111" i="54"/>
  <c r="BL111" i="54"/>
  <c r="BM111" i="54"/>
  <c r="CB111" i="54"/>
  <c r="CC111" i="54"/>
  <c r="CV9" i="54"/>
  <c r="CM10" i="54"/>
  <c r="P124" i="54" l="1"/>
  <c r="CB114" i="54"/>
  <c r="BL114" i="54"/>
  <c r="BL124" i="54"/>
  <c r="AX79" i="54"/>
  <c r="AH80" i="54"/>
  <c r="AH76" i="54"/>
  <c r="CD61" i="54"/>
  <c r="AX50" i="54"/>
  <c r="CD48" i="54"/>
  <c r="P118" i="54"/>
  <c r="AF124" i="54"/>
  <c r="CV124" i="55"/>
  <c r="BN50" i="54"/>
  <c r="AF112" i="54"/>
  <c r="AX87" i="54"/>
  <c r="AH93" i="54"/>
  <c r="AH68" i="54"/>
  <c r="AH60" i="54"/>
  <c r="AH51" i="54"/>
  <c r="CD52" i="54"/>
  <c r="BN107" i="54"/>
  <c r="BN43" i="54"/>
  <c r="AX37" i="54"/>
  <c r="Q124" i="54"/>
  <c r="Q114" i="54"/>
  <c r="DJ95" i="55"/>
  <c r="DJ120" i="55" s="1"/>
  <c r="CZ120" i="55"/>
  <c r="CY96" i="55"/>
  <c r="CX118" i="55"/>
  <c r="CZ63" i="55"/>
  <c r="DA63" i="55" s="1"/>
  <c r="CD45" i="54"/>
  <c r="CD37" i="54"/>
  <c r="CD56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7" i="54"/>
  <c r="AX107" i="54"/>
  <c r="R95" i="54"/>
  <c r="AX89" i="54"/>
  <c r="BN80" i="54"/>
  <c r="AX77" i="54"/>
  <c r="CD74" i="54"/>
  <c r="BN60" i="54"/>
  <c r="AX111" i="54"/>
  <c r="CP100" i="54"/>
  <c r="AX94" i="54"/>
  <c r="AX90" i="54"/>
  <c r="BN89" i="54"/>
  <c r="AH87" i="54"/>
  <c r="AX82" i="54"/>
  <c r="AH79" i="54"/>
  <c r="AX78" i="54"/>
  <c r="BN77" i="54"/>
  <c r="BN111" i="54"/>
  <c r="CD110" i="54"/>
  <c r="AH107" i="54"/>
  <c r="BN105" i="54"/>
  <c r="CD103" i="54"/>
  <c r="BN100" i="54"/>
  <c r="BN95" i="54"/>
  <c r="BN87" i="54"/>
  <c r="BN83" i="54"/>
  <c r="BN79" i="54"/>
  <c r="CD78" i="54"/>
  <c r="CD69" i="54"/>
  <c r="AH62" i="54"/>
  <c r="CD59" i="54"/>
  <c r="AH58" i="54"/>
  <c r="AH53" i="54"/>
  <c r="AX52" i="54"/>
  <c r="AX48" i="54"/>
  <c r="AH45" i="54"/>
  <c r="CD38" i="54"/>
  <c r="AX36" i="54"/>
  <c r="AX32" i="54"/>
  <c r="CD30" i="54"/>
  <c r="BN27" i="54"/>
  <c r="BN16" i="54"/>
  <c r="CD15" i="54"/>
  <c r="AW114" i="54"/>
  <c r="AW124" i="54"/>
  <c r="BM114" i="54"/>
  <c r="AX96" i="54"/>
  <c r="CD50" i="54"/>
  <c r="AX44" i="54"/>
  <c r="BN103" i="54"/>
  <c r="CD93" i="54"/>
  <c r="CD53" i="54"/>
  <c r="AG112" i="54"/>
  <c r="BM124" i="54"/>
  <c r="BN22" i="54"/>
  <c r="AH103" i="54"/>
  <c r="AX72" i="54"/>
  <c r="CD70" i="54"/>
  <c r="CD64" i="54"/>
  <c r="AX62" i="54"/>
  <c r="CD55" i="54"/>
  <c r="AX53" i="54"/>
  <c r="CD51" i="54"/>
  <c r="AH46" i="54"/>
  <c r="AX45" i="54"/>
  <c r="CD39" i="54"/>
  <c r="CD31" i="54"/>
  <c r="AX29" i="54"/>
  <c r="AH26" i="54"/>
  <c r="CD23" i="54"/>
  <c r="AX21" i="54"/>
  <c r="CD16" i="54"/>
  <c r="AH49" i="54"/>
  <c r="BN90" i="54"/>
  <c r="AH8" i="54"/>
  <c r="AH50" i="54"/>
  <c r="CD47" i="54"/>
  <c r="AX101" i="54"/>
  <c r="AX110" i="54"/>
  <c r="AH105" i="54"/>
  <c r="BN69" i="54"/>
  <c r="BN63" i="54"/>
  <c r="BN59" i="54"/>
  <c r="BN54" i="54"/>
  <c r="AX51" i="54"/>
  <c r="AH44" i="54"/>
  <c r="BN38" i="54"/>
  <c r="R37" i="54"/>
  <c r="BN30" i="54"/>
  <c r="AH28" i="54"/>
  <c r="AG114" i="54"/>
  <c r="AX11" i="54"/>
  <c r="CD57" i="54"/>
  <c r="AH43" i="54"/>
  <c r="CD40" i="54"/>
  <c r="AH39" i="54"/>
  <c r="AX38" i="54"/>
  <c r="BN37" i="54"/>
  <c r="CD36" i="54"/>
  <c r="BN33" i="54"/>
  <c r="CD28" i="54"/>
  <c r="AH27" i="54"/>
  <c r="AV124" i="54"/>
  <c r="AX22" i="54"/>
  <c r="AH11" i="54"/>
  <c r="BN56" i="54"/>
  <c r="CD82" i="54"/>
  <c r="AX9" i="54"/>
  <c r="CD106" i="54"/>
  <c r="CD68" i="54"/>
  <c r="CD62" i="54"/>
  <c r="CD41" i="54"/>
  <c r="CJ56" i="54"/>
  <c r="CD105" i="54"/>
  <c r="CD92" i="54"/>
  <c r="CD88" i="54"/>
  <c r="CD84" i="54"/>
  <c r="CD80" i="54"/>
  <c r="CD76" i="54"/>
  <c r="CD71" i="54"/>
  <c r="CD21" i="54"/>
  <c r="CD95" i="54"/>
  <c r="CD91" i="54"/>
  <c r="CC122" i="54"/>
  <c r="CD8" i="54"/>
  <c r="CD11" i="54"/>
  <c r="CD97" i="54"/>
  <c r="CB124" i="54"/>
  <c r="CC124" i="54"/>
  <c r="CD89" i="54"/>
  <c r="CD63" i="54"/>
  <c r="CD42" i="54"/>
  <c r="BN101" i="54"/>
  <c r="BN68" i="54"/>
  <c r="BN58" i="54"/>
  <c r="BN53" i="54"/>
  <c r="BN41" i="54"/>
  <c r="BN26" i="54"/>
  <c r="BM112" i="54"/>
  <c r="BL112" i="54"/>
  <c r="BN67" i="54"/>
  <c r="BN48" i="54"/>
  <c r="BN29" i="54"/>
  <c r="BN25" i="54"/>
  <c r="BN14" i="54"/>
  <c r="BN55" i="54"/>
  <c r="BN51" i="54"/>
  <c r="BN47" i="54"/>
  <c r="CH83" i="54"/>
  <c r="CH100" i="54"/>
  <c r="AX105" i="54"/>
  <c r="AX49" i="54"/>
  <c r="AX16" i="54"/>
  <c r="CH28" i="54"/>
  <c r="CH36" i="54"/>
  <c r="CH61" i="54"/>
  <c r="CH63" i="54"/>
  <c r="CH71" i="54"/>
  <c r="CH90" i="54"/>
  <c r="AX71" i="54"/>
  <c r="AX67" i="54"/>
  <c r="AX33" i="54"/>
  <c r="AV112" i="54"/>
  <c r="AX57" i="54"/>
  <c r="AX15" i="54"/>
  <c r="CG112" i="54"/>
  <c r="CH27" i="54"/>
  <c r="CH35" i="54"/>
  <c r="CH39" i="54"/>
  <c r="CH43" i="54"/>
  <c r="CH47" i="54"/>
  <c r="CH55" i="54"/>
  <c r="CK93" i="54"/>
  <c r="CU93" i="54" s="1"/>
  <c r="AX86" i="54"/>
  <c r="AX70" i="54"/>
  <c r="CH56" i="54"/>
  <c r="AX93" i="54"/>
  <c r="AX73" i="54"/>
  <c r="AX69" i="54"/>
  <c r="AX59" i="54"/>
  <c r="AX24" i="54"/>
  <c r="CJ24" i="54"/>
  <c r="CJ28" i="54"/>
  <c r="CJ32" i="54"/>
  <c r="CJ82" i="54"/>
  <c r="CJ86" i="54"/>
  <c r="CJ90" i="54"/>
  <c r="AH101" i="54"/>
  <c r="AG124" i="54"/>
  <c r="AH88" i="54"/>
  <c r="AH72" i="54"/>
  <c r="AH17" i="54"/>
  <c r="CI112" i="54"/>
  <c r="CJ23" i="54"/>
  <c r="CJ31" i="54"/>
  <c r="AH100" i="54"/>
  <c r="AH91" i="54"/>
  <c r="AH71" i="54"/>
  <c r="AH67" i="54"/>
  <c r="AH57" i="54"/>
  <c r="AH40" i="54"/>
  <c r="AH37" i="54"/>
  <c r="AH33" i="54"/>
  <c r="AH23" i="54"/>
  <c r="AH16" i="54"/>
  <c r="AH99" i="54"/>
  <c r="AH94" i="54"/>
  <c r="AH78" i="54"/>
  <c r="AH74" i="54"/>
  <c r="AH29" i="54"/>
  <c r="AH15" i="54"/>
  <c r="CJ37" i="54"/>
  <c r="CJ41" i="54"/>
  <c r="CJ45" i="54"/>
  <c r="CJ49" i="54"/>
  <c r="CJ53" i="54"/>
  <c r="CJ58" i="54"/>
  <c r="CJ68" i="54"/>
  <c r="CJ72" i="54"/>
  <c r="CJ79" i="54"/>
  <c r="CJ87" i="54"/>
  <c r="AH59" i="54"/>
  <c r="AH21" i="54"/>
  <c r="AH14" i="54"/>
  <c r="AH56" i="54"/>
  <c r="R56" i="54"/>
  <c r="R70" i="54"/>
  <c r="R27" i="54"/>
  <c r="R23" i="54"/>
  <c r="CD14" i="54"/>
  <c r="CD99" i="54"/>
  <c r="CD94" i="54"/>
  <c r="CD87" i="54"/>
  <c r="CD83" i="54"/>
  <c r="CD79" i="54"/>
  <c r="CD49" i="54"/>
  <c r="CD9" i="54"/>
  <c r="CD17" i="54"/>
  <c r="CD13" i="54"/>
  <c r="CD96" i="54"/>
  <c r="CD44" i="54"/>
  <c r="CD101" i="54"/>
  <c r="BN97" i="54"/>
  <c r="BN94" i="54"/>
  <c r="BN15" i="54"/>
  <c r="BN61" i="54"/>
  <c r="BN42" i="54"/>
  <c r="BN96" i="54"/>
  <c r="BN93" i="54"/>
  <c r="BN86" i="54"/>
  <c r="BN82" i="54"/>
  <c r="BN70" i="54"/>
  <c r="BN64" i="54"/>
  <c r="BN52" i="54"/>
  <c r="BN21" i="54"/>
  <c r="BN73" i="54"/>
  <c r="BN46" i="54"/>
  <c r="BN92" i="54"/>
  <c r="BN17" i="54"/>
  <c r="BN13" i="54"/>
  <c r="BN74" i="54"/>
  <c r="BN49" i="54"/>
  <c r="BN35" i="54"/>
  <c r="BN110" i="54"/>
  <c r="BN102" i="54"/>
  <c r="BN88" i="54"/>
  <c r="BN11" i="54"/>
  <c r="AX88" i="54"/>
  <c r="AX84" i="54"/>
  <c r="AX76" i="54"/>
  <c r="AX68" i="54"/>
  <c r="AX54" i="54"/>
  <c r="AX43" i="54"/>
  <c r="AX26" i="54"/>
  <c r="AX56" i="54"/>
  <c r="AX102" i="54"/>
  <c r="AX74" i="54"/>
  <c r="AX61" i="54"/>
  <c r="AX42" i="54"/>
  <c r="AX35" i="54"/>
  <c r="AX31" i="54"/>
  <c r="AX63" i="54"/>
  <c r="AX34" i="54"/>
  <c r="AX81" i="54"/>
  <c r="AH106" i="54"/>
  <c r="AH61" i="54"/>
  <c r="AH25" i="54"/>
  <c r="AH96" i="54"/>
  <c r="AH86" i="54"/>
  <c r="AH70" i="54"/>
  <c r="AH64" i="54"/>
  <c r="AH52" i="54"/>
  <c r="AH31" i="54"/>
  <c r="AH24" i="54"/>
  <c r="AH92" i="54"/>
  <c r="AH89" i="54"/>
  <c r="AH85" i="54"/>
  <c r="AH81" i="54"/>
  <c r="AH77" i="54"/>
  <c r="AH55" i="54"/>
  <c r="AH41" i="54"/>
  <c r="AH34" i="54"/>
  <c r="AH36" i="54"/>
  <c r="AH32" i="54"/>
  <c r="R92" i="54"/>
  <c r="R85" i="54"/>
  <c r="R60" i="54"/>
  <c r="R48" i="54"/>
  <c r="R24" i="54"/>
  <c r="CP56" i="54"/>
  <c r="CP36" i="54"/>
  <c r="CP40" i="54"/>
  <c r="CP48" i="54"/>
  <c r="CP52" i="54"/>
  <c r="CP57" i="54"/>
  <c r="CP61" i="54"/>
  <c r="CP63" i="54"/>
  <c r="CP71" i="54"/>
  <c r="CP82" i="54"/>
  <c r="CP86" i="54"/>
  <c r="CQ56" i="54"/>
  <c r="CP31" i="54"/>
  <c r="CP27" i="54"/>
  <c r="CN35" i="54"/>
  <c r="CP23" i="54"/>
  <c r="CP35" i="54"/>
  <c r="R57" i="54"/>
  <c r="R52" i="54"/>
  <c r="CN56" i="54"/>
  <c r="CK56" i="54"/>
  <c r="R67" i="54"/>
  <c r="R53" i="54"/>
  <c r="R39" i="54"/>
  <c r="R74" i="54"/>
  <c r="R43" i="54"/>
  <c r="R29" i="54"/>
  <c r="R36" i="54"/>
  <c r="P114" i="54"/>
  <c r="R58" i="54"/>
  <c r="R32" i="54"/>
  <c r="R97" i="54"/>
  <c r="R94" i="54"/>
  <c r="R93" i="54"/>
  <c r="R61" i="54"/>
  <c r="R46" i="54"/>
  <c r="CQ94" i="54"/>
  <c r="CV94" i="54" s="1"/>
  <c r="CQ99" i="54"/>
  <c r="CV99" i="54" s="1"/>
  <c r="R105" i="54"/>
  <c r="R101" i="54"/>
  <c r="R96" i="54"/>
  <c r="R64" i="54"/>
  <c r="R42" i="54"/>
  <c r="R110" i="54"/>
  <c r="R88" i="54"/>
  <c r="R72" i="54"/>
  <c r="R69" i="54"/>
  <c r="R63" i="54"/>
  <c r="R107" i="54"/>
  <c r="R91" i="54"/>
  <c r="R40" i="54"/>
  <c r="R103" i="54"/>
  <c r="R99" i="54"/>
  <c r="R84" i="54"/>
  <c r="R80" i="54"/>
  <c r="R76" i="54"/>
  <c r="R106" i="54"/>
  <c r="R102" i="54"/>
  <c r="R87" i="54"/>
  <c r="R83" i="54"/>
  <c r="R79" i="54"/>
  <c r="R71" i="54"/>
  <c r="R55" i="54"/>
  <c r="R14" i="54"/>
  <c r="R9" i="54"/>
  <c r="R77" i="54"/>
  <c r="R90" i="54"/>
  <c r="R86" i="54"/>
  <c r="R25" i="54"/>
  <c r="R35" i="54"/>
  <c r="R26" i="54"/>
  <c r="R78" i="54"/>
  <c r="R41" i="54"/>
  <c r="R22" i="54"/>
  <c r="R100" i="54"/>
  <c r="R73" i="54"/>
  <c r="R44" i="54"/>
  <c r="R34" i="54"/>
  <c r="R28" i="54"/>
  <c r="R82" i="54"/>
  <c r="R111" i="54"/>
  <c r="R33" i="54"/>
  <c r="R30" i="54"/>
  <c r="R13" i="54"/>
  <c r="R51" i="54"/>
  <c r="CQ49" i="54"/>
  <c r="CV49" i="54" s="1"/>
  <c r="CK52" i="54"/>
  <c r="CU52" i="54" s="1"/>
  <c r="CQ58" i="54"/>
  <c r="CV58" i="54" s="1"/>
  <c r="CN26" i="54"/>
  <c r="CN34" i="54"/>
  <c r="CP39" i="54"/>
  <c r="CP43" i="54"/>
  <c r="CP47" i="54"/>
  <c r="CP51" i="54"/>
  <c r="CP60" i="54"/>
  <c r="CP70" i="54"/>
  <c r="CN77" i="54"/>
  <c r="CN81" i="54"/>
  <c r="CN89" i="54"/>
  <c r="CD90" i="54"/>
  <c r="CD73" i="54"/>
  <c r="CD72" i="54"/>
  <c r="CD35" i="54"/>
  <c r="CD34" i="54"/>
  <c r="CD33" i="54"/>
  <c r="CD32" i="54"/>
  <c r="CD22" i="54"/>
  <c r="CP22" i="54"/>
  <c r="CP30" i="54"/>
  <c r="CP34" i="54"/>
  <c r="CN69" i="54"/>
  <c r="CD107" i="54"/>
  <c r="CD102" i="54"/>
  <c r="CD114" i="54" s="1"/>
  <c r="CD86" i="54"/>
  <c r="CD67" i="54"/>
  <c r="CD46" i="54"/>
  <c r="CC114" i="54"/>
  <c r="CP59" i="54"/>
  <c r="CP69" i="54"/>
  <c r="CN76" i="54"/>
  <c r="CN80" i="54"/>
  <c r="CN88" i="54"/>
  <c r="CN47" i="54"/>
  <c r="CQ90" i="54"/>
  <c r="CV90" i="54" s="1"/>
  <c r="CD26" i="54"/>
  <c r="CD24" i="54"/>
  <c r="CD10" i="54"/>
  <c r="CN33" i="54"/>
  <c r="CP38" i="54"/>
  <c r="CP54" i="54"/>
  <c r="CM112" i="54"/>
  <c r="CP29" i="54"/>
  <c r="CN37" i="54"/>
  <c r="CN45" i="54"/>
  <c r="CN53" i="54"/>
  <c r="CC112" i="54"/>
  <c r="CD81" i="54"/>
  <c r="CD54" i="54"/>
  <c r="CD43" i="54"/>
  <c r="CD29" i="54"/>
  <c r="CN39" i="54"/>
  <c r="CN60" i="54"/>
  <c r="CD60" i="54"/>
  <c r="CP46" i="54"/>
  <c r="CN32" i="54"/>
  <c r="CP41" i="54"/>
  <c r="CP58" i="54"/>
  <c r="CP68" i="54"/>
  <c r="CP72" i="54"/>
  <c r="CB112" i="54"/>
  <c r="CN70" i="54"/>
  <c r="CN25" i="54"/>
  <c r="CP28" i="54"/>
  <c r="CP32" i="54"/>
  <c r="CN36" i="54"/>
  <c r="CN40" i="54"/>
  <c r="CN48" i="54"/>
  <c r="CN61" i="54"/>
  <c r="CD27" i="54"/>
  <c r="BN84" i="54"/>
  <c r="BN76" i="54"/>
  <c r="BN31" i="54"/>
  <c r="BN23" i="54"/>
  <c r="BN8" i="54"/>
  <c r="BN10" i="54"/>
  <c r="BN91" i="54"/>
  <c r="BN81" i="54"/>
  <c r="BN72" i="54"/>
  <c r="BN71" i="54"/>
  <c r="BN62" i="54"/>
  <c r="BN39" i="54"/>
  <c r="BN28" i="54"/>
  <c r="BN45" i="54"/>
  <c r="BN36" i="54"/>
  <c r="BN34" i="54"/>
  <c r="BN9" i="54"/>
  <c r="CQ42" i="54"/>
  <c r="CV42" i="54" s="1"/>
  <c r="CQ46" i="54"/>
  <c r="CV46" i="54" s="1"/>
  <c r="BN85" i="54"/>
  <c r="BN78" i="54"/>
  <c r="BN44" i="54"/>
  <c r="CJ36" i="54"/>
  <c r="CJ40" i="54"/>
  <c r="CJ44" i="54"/>
  <c r="CJ48" i="54"/>
  <c r="CJ63" i="54"/>
  <c r="CJ95" i="54"/>
  <c r="CH22" i="54"/>
  <c r="CH26" i="54"/>
  <c r="CH30" i="54"/>
  <c r="CJ43" i="54"/>
  <c r="CJ60" i="54"/>
  <c r="CH81" i="54"/>
  <c r="CH85" i="54"/>
  <c r="CH89" i="54"/>
  <c r="CJ94" i="54"/>
  <c r="CJ99" i="54"/>
  <c r="CK110" i="54"/>
  <c r="CU110" i="54" s="1"/>
  <c r="CQ111" i="54"/>
  <c r="AW112" i="54"/>
  <c r="CJ22" i="54"/>
  <c r="CJ26" i="54"/>
  <c r="CJ30" i="54"/>
  <c r="CJ34" i="54"/>
  <c r="CH42" i="54"/>
  <c r="CH50" i="54"/>
  <c r="CH69" i="54"/>
  <c r="CJ77" i="54"/>
  <c r="CJ85" i="54"/>
  <c r="CJ89" i="54"/>
  <c r="CH29" i="54"/>
  <c r="CJ38" i="54"/>
  <c r="CJ42" i="54"/>
  <c r="CJ46" i="54"/>
  <c r="CJ50" i="54"/>
  <c r="CJ54" i="54"/>
  <c r="CJ73" i="54"/>
  <c r="CH80" i="54"/>
  <c r="CH92" i="54"/>
  <c r="CJ93" i="54"/>
  <c r="CJ25" i="54"/>
  <c r="CJ29" i="54"/>
  <c r="CJ33" i="54"/>
  <c r="CH49" i="54"/>
  <c r="CH58" i="54"/>
  <c r="CH72" i="54"/>
  <c r="CJ80" i="54"/>
  <c r="CJ88" i="54"/>
  <c r="CJ92" i="54"/>
  <c r="CH101" i="54"/>
  <c r="CK84" i="54"/>
  <c r="CU84" i="54" s="1"/>
  <c r="AX85" i="54"/>
  <c r="AX80" i="54"/>
  <c r="AX58" i="54"/>
  <c r="AX30" i="54"/>
  <c r="CQ11" i="54"/>
  <c r="CV11" i="54" s="1"/>
  <c r="CK15" i="54"/>
  <c r="CU15" i="54" s="1"/>
  <c r="CK24" i="54"/>
  <c r="CU24" i="54" s="1"/>
  <c r="CK106" i="54"/>
  <c r="CU106" i="54" s="1"/>
  <c r="AX28" i="54"/>
  <c r="AX10" i="54"/>
  <c r="AX8" i="54"/>
  <c r="CK78" i="54"/>
  <c r="CU78" i="54" s="1"/>
  <c r="AX103" i="54"/>
  <c r="CY102" i="54" s="1"/>
  <c r="AX95" i="54"/>
  <c r="AX60" i="54"/>
  <c r="AX41" i="54"/>
  <c r="AX40" i="54"/>
  <c r="AX27" i="54"/>
  <c r="AX14" i="54"/>
  <c r="AX106" i="54"/>
  <c r="AX100" i="54"/>
  <c r="AX99" i="54"/>
  <c r="AX92" i="54"/>
  <c r="AX64" i="54"/>
  <c r="AX46" i="54"/>
  <c r="AX39" i="54"/>
  <c r="AX25" i="54"/>
  <c r="AX13" i="54"/>
  <c r="CN72" i="54"/>
  <c r="CP80" i="54"/>
  <c r="CP84" i="54"/>
  <c r="CP88" i="54"/>
  <c r="CP93" i="54"/>
  <c r="AH97" i="54"/>
  <c r="AH83" i="54"/>
  <c r="AH35" i="54"/>
  <c r="AH22" i="54"/>
  <c r="AH9" i="54"/>
  <c r="CN79" i="54"/>
  <c r="CN87" i="54"/>
  <c r="CP92" i="54"/>
  <c r="CN101" i="54"/>
  <c r="CQ30" i="54"/>
  <c r="CV30" i="54" s="1"/>
  <c r="CK38" i="54"/>
  <c r="CU38" i="54" s="1"/>
  <c r="CP83" i="54"/>
  <c r="CP87" i="54"/>
  <c r="CP101" i="54"/>
  <c r="AH111" i="54"/>
  <c r="CK8" i="54"/>
  <c r="CU8" i="54" s="1"/>
  <c r="CU10" i="54" s="1"/>
  <c r="CK54" i="54"/>
  <c r="CU54" i="54" s="1"/>
  <c r="CK59" i="54"/>
  <c r="CU59" i="54" s="1"/>
  <c r="CN78" i="54"/>
  <c r="CP91" i="54"/>
  <c r="CN95" i="54"/>
  <c r="CN100" i="54"/>
  <c r="AH95" i="54"/>
  <c r="AH73" i="54"/>
  <c r="AH69" i="54"/>
  <c r="AH48" i="54"/>
  <c r="CP90" i="54"/>
  <c r="AH10" i="54"/>
  <c r="CQ24" i="54"/>
  <c r="CV24" i="54" s="1"/>
  <c r="CP77" i="54"/>
  <c r="CP81" i="54"/>
  <c r="CP85" i="54"/>
  <c r="CP99" i="54"/>
  <c r="AH84" i="54"/>
  <c r="AH47" i="54"/>
  <c r="AH42" i="54"/>
  <c r="AH13" i="54"/>
  <c r="CQ41" i="54"/>
  <c r="CV41" i="54" s="1"/>
  <c r="CK44" i="54"/>
  <c r="CU44" i="54" s="1"/>
  <c r="CQ57" i="54"/>
  <c r="CV57" i="54" s="1"/>
  <c r="CK60" i="54"/>
  <c r="CU60" i="54" s="1"/>
  <c r="R68" i="54"/>
  <c r="R54" i="54"/>
  <c r="R49" i="54"/>
  <c r="R16" i="54"/>
  <c r="CQ16" i="54"/>
  <c r="CV16" i="54" s="1"/>
  <c r="CK91" i="54"/>
  <c r="CU91" i="54" s="1"/>
  <c r="R59" i="54"/>
  <c r="R38" i="54"/>
  <c r="CQ29" i="54"/>
  <c r="CV29" i="54" s="1"/>
  <c r="CQ55" i="54"/>
  <c r="CQ79" i="54"/>
  <c r="CV79" i="54" s="1"/>
  <c r="R15" i="54"/>
  <c r="CQ15" i="54"/>
  <c r="CV15" i="54" s="1"/>
  <c r="CN29" i="54"/>
  <c r="CK51" i="54"/>
  <c r="CU51" i="54" s="1"/>
  <c r="CH52" i="54"/>
  <c r="CP79" i="54"/>
  <c r="R47" i="54"/>
  <c r="R31" i="54"/>
  <c r="R17" i="54"/>
  <c r="CK27" i="54"/>
  <c r="CU27" i="54" s="1"/>
  <c r="CQ33" i="54"/>
  <c r="CV33" i="54" s="1"/>
  <c r="CQ105" i="54"/>
  <c r="CV105" i="54" s="1"/>
  <c r="Q112" i="54"/>
  <c r="R50" i="54"/>
  <c r="R45" i="54"/>
  <c r="R8" i="54"/>
  <c r="BN106" i="54"/>
  <c r="BN99" i="54"/>
  <c r="AX91" i="54"/>
  <c r="R89" i="54"/>
  <c r="CD85" i="54"/>
  <c r="R62" i="54"/>
  <c r="AX47" i="54"/>
  <c r="BN40" i="54"/>
  <c r="AH38" i="54"/>
  <c r="BN24" i="54"/>
  <c r="R10" i="54"/>
  <c r="P112" i="54"/>
  <c r="CQ28" i="54"/>
  <c r="CV28" i="54" s="1"/>
  <c r="CK68" i="54"/>
  <c r="CU68" i="54" s="1"/>
  <c r="CH68" i="54"/>
  <c r="AX83" i="54"/>
  <c r="R81" i="54"/>
  <c r="CD58" i="54"/>
  <c r="AX55" i="54"/>
  <c r="R21" i="54"/>
  <c r="CN27" i="54"/>
  <c r="CQ27" i="54"/>
  <c r="CV27" i="54" s="1"/>
  <c r="AH110" i="54"/>
  <c r="CD100" i="54"/>
  <c r="AX97" i="54"/>
  <c r="AH90" i="54"/>
  <c r="AH30" i="54"/>
  <c r="AX23" i="54"/>
  <c r="CK71" i="54"/>
  <c r="CU71" i="54" s="1"/>
  <c r="CJ71" i="54"/>
  <c r="AH63" i="54"/>
  <c r="BN32" i="54"/>
  <c r="CD25" i="54"/>
  <c r="R11" i="54"/>
  <c r="AH82" i="54"/>
  <c r="BN57" i="54"/>
  <c r="AH54" i="54"/>
  <c r="AH102" i="54"/>
  <c r="AF114" i="54"/>
  <c r="AX17" i="54"/>
  <c r="AV114" i="54"/>
  <c r="CK9" i="54"/>
  <c r="CU9" i="54" s="1"/>
  <c r="CW9" i="54" s="1"/>
  <c r="CK13" i="54"/>
  <c r="CU13" i="54" s="1"/>
  <c r="CQ14" i="54"/>
  <c r="CV14" i="54" s="1"/>
  <c r="CQ23" i="54"/>
  <c r="CK30" i="54"/>
  <c r="CU30" i="54" s="1"/>
  <c r="CQ31" i="54"/>
  <c r="CV31" i="54" s="1"/>
  <c r="CK57" i="54"/>
  <c r="CU57" i="54" s="1"/>
  <c r="CQ59" i="54"/>
  <c r="CK70" i="54"/>
  <c r="CU70" i="54" s="1"/>
  <c r="CQ73" i="54"/>
  <c r="CV73" i="54" s="1"/>
  <c r="CK107" i="54"/>
  <c r="CU107" i="54" s="1"/>
  <c r="CD111" i="54"/>
  <c r="CQ13" i="54"/>
  <c r="CV13" i="54" s="1"/>
  <c r="CI62" i="54"/>
  <c r="CI64" i="54" s="1"/>
  <c r="CK105" i="54"/>
  <c r="CU105" i="54" s="1"/>
  <c r="CP55" i="54"/>
  <c r="CH60" i="54"/>
  <c r="CH78" i="54"/>
  <c r="CJ91" i="54"/>
  <c r="CK41" i="54"/>
  <c r="CU41" i="54" s="1"/>
  <c r="CK23" i="54"/>
  <c r="CU23" i="54" s="1"/>
  <c r="CQ81" i="54"/>
  <c r="CV81" i="54" s="1"/>
  <c r="CQ8" i="54"/>
  <c r="CQ10" i="54" s="1"/>
  <c r="CK14" i="54"/>
  <c r="CU14" i="54" s="1"/>
  <c r="CQ39" i="54"/>
  <c r="CV39" i="54" s="1"/>
  <c r="CQ44" i="54"/>
  <c r="CK48" i="54"/>
  <c r="CU48" i="54" s="1"/>
  <c r="CQ50" i="54"/>
  <c r="CP89" i="54"/>
  <c r="CK21" i="54"/>
  <c r="CU21" i="54" s="1"/>
  <c r="CQ48" i="54"/>
  <c r="CV48" i="54" s="1"/>
  <c r="CO10" i="54"/>
  <c r="CO112" i="54" s="1"/>
  <c r="CQ21" i="54"/>
  <c r="CV21" i="54" s="1"/>
  <c r="CK22" i="54"/>
  <c r="CU22" i="54" s="1"/>
  <c r="CP24" i="54"/>
  <c r="CN28" i="54"/>
  <c r="CK31" i="54"/>
  <c r="CK32" i="54"/>
  <c r="CU32" i="54" s="1"/>
  <c r="CQ35" i="54"/>
  <c r="CV35" i="54" s="1"/>
  <c r="CN42" i="54"/>
  <c r="CP44" i="54"/>
  <c r="CQ47" i="54"/>
  <c r="CV47" i="54" s="1"/>
  <c r="CN49" i="54"/>
  <c r="CN50" i="54"/>
  <c r="CJ51" i="54"/>
  <c r="CJ52" i="54"/>
  <c r="CJ57" i="54"/>
  <c r="CH59" i="54"/>
  <c r="CJ69" i="54"/>
  <c r="CP73" i="54"/>
  <c r="CJ78" i="54"/>
  <c r="CK90" i="54"/>
  <c r="CU90" i="54" s="1"/>
  <c r="CP94" i="54"/>
  <c r="CQ100" i="54"/>
  <c r="CV100" i="54" s="1"/>
  <c r="CQ110" i="54"/>
  <c r="CV110" i="54" s="1"/>
  <c r="CK10" i="54"/>
  <c r="CH51" i="54"/>
  <c r="CQ60" i="54"/>
  <c r="CV60" i="54" s="1"/>
  <c r="CN21" i="54"/>
  <c r="CQ22" i="54"/>
  <c r="CV22" i="54" s="1"/>
  <c r="CQ25" i="54"/>
  <c r="CV25" i="54" s="1"/>
  <c r="CQ26" i="54"/>
  <c r="CV26" i="54" s="1"/>
  <c r="CK29" i="54"/>
  <c r="CU29" i="54" s="1"/>
  <c r="CH31" i="54"/>
  <c r="CH32" i="54"/>
  <c r="CK33" i="54"/>
  <c r="CU33" i="54" s="1"/>
  <c r="CH41" i="54"/>
  <c r="CP42" i="54"/>
  <c r="CP45" i="54"/>
  <c r="CP49" i="54"/>
  <c r="CP50" i="54"/>
  <c r="CQ52" i="54"/>
  <c r="CV52" i="54" s="1"/>
  <c r="CN55" i="54"/>
  <c r="CN57" i="54"/>
  <c r="CJ59" i="54"/>
  <c r="CK63" i="54"/>
  <c r="CU63" i="54" s="1"/>
  <c r="CK69" i="54"/>
  <c r="CU69" i="54" s="1"/>
  <c r="CJ70" i="54"/>
  <c r="CQ72" i="54"/>
  <c r="CV72" i="54" s="1"/>
  <c r="CK80" i="54"/>
  <c r="CU80" i="54" s="1"/>
  <c r="CH84" i="54"/>
  <c r="CK85" i="54"/>
  <c r="CU85" i="54" s="1"/>
  <c r="CK87" i="54"/>
  <c r="CU87" i="54" s="1"/>
  <c r="CQ88" i="54"/>
  <c r="CV88" i="54" s="1"/>
  <c r="CN90" i="54"/>
  <c r="CH91" i="54"/>
  <c r="CQ95" i="54"/>
  <c r="CV95" i="54" s="1"/>
  <c r="CK34" i="54"/>
  <c r="CU34" i="54" s="1"/>
  <c r="CQ54" i="54"/>
  <c r="CK58" i="54"/>
  <c r="CU58" i="54" s="1"/>
  <c r="CM74" i="54"/>
  <c r="CQ89" i="54"/>
  <c r="CV89" i="54" s="1"/>
  <c r="CK99" i="54"/>
  <c r="CU99" i="54" s="1"/>
  <c r="CQ106" i="54"/>
  <c r="CV106" i="54" s="1"/>
  <c r="CK11" i="54"/>
  <c r="CU11" i="54" s="1"/>
  <c r="CK16" i="54"/>
  <c r="CU16" i="54" s="1"/>
  <c r="CK25" i="54"/>
  <c r="CU25" i="54" s="1"/>
  <c r="CK35" i="54"/>
  <c r="CU35" i="54" s="1"/>
  <c r="CQ40" i="54"/>
  <c r="CK43" i="54"/>
  <c r="CU43" i="54" s="1"/>
  <c r="CK46" i="54"/>
  <c r="CU46" i="54" s="1"/>
  <c r="CN58" i="54"/>
  <c r="CN59" i="54"/>
  <c r="CQ69" i="54"/>
  <c r="CV69" i="54" s="1"/>
  <c r="CQ70" i="54"/>
  <c r="CH73" i="54"/>
  <c r="CN86" i="54"/>
  <c r="CK89" i="54"/>
  <c r="CU89" i="54" s="1"/>
  <c r="CK92" i="54"/>
  <c r="CU92" i="54" s="1"/>
  <c r="CH93" i="54"/>
  <c r="CK95" i="54"/>
  <c r="CN99" i="54"/>
  <c r="CK100" i="54"/>
  <c r="CU100" i="54" s="1"/>
  <c r="CK61" i="54"/>
  <c r="CU61" i="54" s="1"/>
  <c r="CQ91" i="54"/>
  <c r="CV91" i="54" s="1"/>
  <c r="CJ21" i="54"/>
  <c r="CH23" i="54"/>
  <c r="CK36" i="54"/>
  <c r="CU36" i="54" s="1"/>
  <c r="CH38" i="54"/>
  <c r="CN41" i="54"/>
  <c r="CK42" i="54"/>
  <c r="CU42" i="54" s="1"/>
  <c r="CK49" i="54"/>
  <c r="CU49" i="54" s="1"/>
  <c r="CK50" i="54"/>
  <c r="CU50" i="54" s="1"/>
  <c r="CK76" i="54"/>
  <c r="CU76" i="54" s="1"/>
  <c r="CQ82" i="54"/>
  <c r="CN91" i="54"/>
  <c r="CQ93" i="54"/>
  <c r="CV93" i="54" s="1"/>
  <c r="CQ37" i="54"/>
  <c r="CP37" i="54"/>
  <c r="CK47" i="54"/>
  <c r="CJ47" i="54"/>
  <c r="CQ43" i="54"/>
  <c r="CN43" i="54"/>
  <c r="CQ45" i="54"/>
  <c r="CI74" i="54"/>
  <c r="CJ67" i="54"/>
  <c r="CQ83" i="54"/>
  <c r="CN83" i="54"/>
  <c r="BM120" i="54"/>
  <c r="CQ78" i="54"/>
  <c r="CP78" i="54"/>
  <c r="CK94" i="54"/>
  <c r="CH94" i="54"/>
  <c r="CP26" i="54"/>
  <c r="CI96" i="54"/>
  <c r="CJ76" i="54"/>
  <c r="CB120" i="54"/>
  <c r="CN23" i="54"/>
  <c r="CH25" i="54"/>
  <c r="CP25" i="54"/>
  <c r="CJ27" i="54"/>
  <c r="CK28" i="54"/>
  <c r="CN31" i="54"/>
  <c r="CH33" i="54"/>
  <c r="CP33" i="54"/>
  <c r="CQ34" i="54"/>
  <c r="CJ35" i="54"/>
  <c r="CQ38" i="54"/>
  <c r="CN52" i="54"/>
  <c r="AG122" i="54"/>
  <c r="CI17" i="54"/>
  <c r="CK88" i="54"/>
  <c r="CH88" i="54"/>
  <c r="CN24" i="54"/>
  <c r="CC120" i="54"/>
  <c r="CC116" i="54"/>
  <c r="CM62" i="54"/>
  <c r="CN22" i="54"/>
  <c r="CH24" i="54"/>
  <c r="CN30" i="54"/>
  <c r="CK39" i="54"/>
  <c r="CJ39" i="54"/>
  <c r="CK53" i="54"/>
  <c r="CH53" i="54"/>
  <c r="AW118" i="54"/>
  <c r="CH82" i="54"/>
  <c r="CK82" i="54"/>
  <c r="CQ85" i="54"/>
  <c r="CN85" i="54"/>
  <c r="CK101" i="54"/>
  <c r="CJ101" i="54"/>
  <c r="CH34" i="54"/>
  <c r="CK55" i="54"/>
  <c r="CJ55" i="54"/>
  <c r="CM17" i="54"/>
  <c r="CK26" i="54"/>
  <c r="CQ32" i="54"/>
  <c r="CQ36" i="54"/>
  <c r="CK37" i="54"/>
  <c r="CH37" i="54"/>
  <c r="CN44" i="54"/>
  <c r="CK45" i="54"/>
  <c r="CH45" i="54"/>
  <c r="CQ51" i="54"/>
  <c r="CN51" i="54"/>
  <c r="BL118" i="54"/>
  <c r="CG62" i="54"/>
  <c r="CO62" i="54"/>
  <c r="CH54" i="54"/>
  <c r="CJ61" i="54"/>
  <c r="CN71" i="54"/>
  <c r="CQ71" i="54"/>
  <c r="CK79" i="54"/>
  <c r="CH79" i="54"/>
  <c r="CQ53" i="54"/>
  <c r="CP53" i="54"/>
  <c r="CK81" i="54"/>
  <c r="CJ81" i="54"/>
  <c r="CG17" i="54"/>
  <c r="CH21" i="54"/>
  <c r="CP21" i="54"/>
  <c r="CK40" i="54"/>
  <c r="CH46" i="54"/>
  <c r="CN38" i="54"/>
  <c r="CH40" i="54"/>
  <c r="CN46" i="54"/>
  <c r="CH48" i="54"/>
  <c r="CN54" i="54"/>
  <c r="CH57" i="54"/>
  <c r="AV118" i="54"/>
  <c r="CK67" i="54"/>
  <c r="CG74" i="54"/>
  <c r="CH67" i="54"/>
  <c r="CK72" i="54"/>
  <c r="CK73" i="54"/>
  <c r="Q122" i="54"/>
  <c r="CB122" i="54"/>
  <c r="CK77" i="54"/>
  <c r="CH77" i="54"/>
  <c r="CQ80" i="54"/>
  <c r="CK83" i="54"/>
  <c r="CJ83" i="54"/>
  <c r="BL120" i="54"/>
  <c r="CQ107" i="54"/>
  <c r="CV107" i="54" s="1"/>
  <c r="BM118" i="54"/>
  <c r="CQ68" i="54"/>
  <c r="CQ77" i="54"/>
  <c r="AG120" i="54"/>
  <c r="CH44" i="54"/>
  <c r="Q118" i="54"/>
  <c r="CB118" i="54"/>
  <c r="CN67" i="54"/>
  <c r="CN68" i="54"/>
  <c r="AV122" i="54"/>
  <c r="CM96" i="54"/>
  <c r="AF120" i="54"/>
  <c r="Q116" i="54"/>
  <c r="CB116" i="54"/>
  <c r="CQ63" i="54"/>
  <c r="CN63" i="54"/>
  <c r="CC118" i="54"/>
  <c r="CO74" i="54"/>
  <c r="CP67" i="54"/>
  <c r="AW122" i="54"/>
  <c r="AF116" i="54"/>
  <c r="AG118" i="54"/>
  <c r="CQ67" i="54"/>
  <c r="BL122" i="54"/>
  <c r="CO96" i="54"/>
  <c r="AW120" i="54"/>
  <c r="CQ61" i="54"/>
  <c r="CH70" i="54"/>
  <c r="CQ76" i="54"/>
  <c r="CQ86" i="54"/>
  <c r="CQ84" i="54"/>
  <c r="CN84" i="54"/>
  <c r="AV120" i="54"/>
  <c r="AG116" i="54"/>
  <c r="CN73" i="54"/>
  <c r="P122" i="54"/>
  <c r="CH76" i="54"/>
  <c r="CP76" i="54"/>
  <c r="CN82" i="54"/>
  <c r="CH87" i="54"/>
  <c r="CN94" i="54"/>
  <c r="CP95" i="54"/>
  <c r="CG96" i="54"/>
  <c r="CH99" i="54"/>
  <c r="CJ100" i="54"/>
  <c r="AV116" i="54"/>
  <c r="BM122" i="54"/>
  <c r="CK86" i="54"/>
  <c r="CH86" i="54"/>
  <c r="CN93" i="54"/>
  <c r="CH95" i="54"/>
  <c r="P120" i="54"/>
  <c r="AW116" i="54"/>
  <c r="AF118" i="54"/>
  <c r="AF122" i="54"/>
  <c r="CQ87" i="54"/>
  <c r="CQ92" i="54"/>
  <c r="CN92" i="54"/>
  <c r="Q120" i="54"/>
  <c r="CQ101" i="54"/>
  <c r="BL116" i="54"/>
  <c r="CJ84" i="54"/>
  <c r="CK111" i="54"/>
  <c r="BM116" i="54"/>
  <c r="P116" i="54"/>
  <c r="AX112" i="54" l="1"/>
  <c r="AH118" i="54"/>
  <c r="CW142" i="54" s="1"/>
  <c r="R112" i="54"/>
  <c r="AH116" i="54"/>
  <c r="CW135" i="54" s="1"/>
  <c r="CM120" i="54"/>
  <c r="CI122" i="54"/>
  <c r="CI120" i="54"/>
  <c r="CI118" i="54"/>
  <c r="CG122" i="54"/>
  <c r="CG120" i="54"/>
  <c r="CN74" i="54"/>
  <c r="CM122" i="54"/>
  <c r="BN112" i="54"/>
  <c r="AX120" i="54"/>
  <c r="CW150" i="54" s="1"/>
  <c r="CZ118" i="55"/>
  <c r="CD122" i="54"/>
  <c r="CW159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CW151" i="54" s="1"/>
  <c r="AH112" i="54"/>
  <c r="BN116" i="54"/>
  <c r="CW137" i="54" s="1"/>
  <c r="BN118" i="54"/>
  <c r="CW144" i="54" s="1"/>
  <c r="AH114" i="54"/>
  <c r="AX114" i="54"/>
  <c r="BN122" i="54"/>
  <c r="CW158" i="54" s="1"/>
  <c r="AH120" i="54"/>
  <c r="CW149" i="54" s="1"/>
  <c r="AH124" i="54"/>
  <c r="CD116" i="54"/>
  <c r="CW138" i="54" s="1"/>
  <c r="CD124" i="54"/>
  <c r="CD118" i="54"/>
  <c r="CW145" i="54" s="1"/>
  <c r="BN114" i="54"/>
  <c r="BN124" i="54"/>
  <c r="AX124" i="54"/>
  <c r="AX116" i="54"/>
  <c r="CW136" i="54" s="1"/>
  <c r="CW60" i="54"/>
  <c r="R124" i="54"/>
  <c r="CL56" i="54"/>
  <c r="CU56" i="54"/>
  <c r="R120" i="54"/>
  <c r="CW148" i="54" s="1"/>
  <c r="CV8" i="54"/>
  <c r="CV10" i="54" s="1"/>
  <c r="CV17" i="54" s="1"/>
  <c r="CW57" i="54"/>
  <c r="CW58" i="54"/>
  <c r="CR56" i="54"/>
  <c r="CV56" i="54"/>
  <c r="CW49" i="54"/>
  <c r="R122" i="54"/>
  <c r="CW155" i="54" s="1"/>
  <c r="CW105" i="54"/>
  <c r="CW89" i="54"/>
  <c r="R114" i="54"/>
  <c r="R118" i="54"/>
  <c r="CW141" i="54" s="1"/>
  <c r="R116" i="54"/>
  <c r="CW134" i="54" s="1"/>
  <c r="CW16" i="54"/>
  <c r="CR88" i="54"/>
  <c r="CW91" i="54"/>
  <c r="CQ112" i="54"/>
  <c r="CR46" i="54"/>
  <c r="CR29" i="54"/>
  <c r="CR41" i="54"/>
  <c r="CD112" i="54"/>
  <c r="CR94" i="54"/>
  <c r="CR49" i="54"/>
  <c r="CR33" i="54"/>
  <c r="CR24" i="54"/>
  <c r="CW110" i="54"/>
  <c r="CW41" i="54"/>
  <c r="CO17" i="54"/>
  <c r="CP17" i="54" s="1"/>
  <c r="CR55" i="54"/>
  <c r="CR79" i="54"/>
  <c r="CR57" i="54"/>
  <c r="CR70" i="54"/>
  <c r="CW106" i="54"/>
  <c r="CR54" i="54"/>
  <c r="CR44" i="54"/>
  <c r="CR42" i="54"/>
  <c r="CR30" i="54"/>
  <c r="CR60" i="54"/>
  <c r="CR47" i="54"/>
  <c r="CR23" i="54"/>
  <c r="CW30" i="54"/>
  <c r="CR90" i="54"/>
  <c r="CR99" i="54"/>
  <c r="CR58" i="54"/>
  <c r="CR25" i="54"/>
  <c r="CR52" i="54"/>
  <c r="CR91" i="54"/>
  <c r="CL24" i="54"/>
  <c r="CV111" i="54"/>
  <c r="CV55" i="54"/>
  <c r="CW14" i="54"/>
  <c r="CR59" i="54"/>
  <c r="CW11" i="54"/>
  <c r="CR26" i="54"/>
  <c r="CW100" i="54"/>
  <c r="CQ17" i="54"/>
  <c r="CR17" i="54" s="1"/>
  <c r="CW15" i="54"/>
  <c r="CR72" i="54"/>
  <c r="CW35" i="54"/>
  <c r="CW99" i="54"/>
  <c r="CR35" i="54"/>
  <c r="CV23" i="54"/>
  <c r="CW23" i="54" s="1"/>
  <c r="CW25" i="54"/>
  <c r="CR73" i="54"/>
  <c r="CR89" i="54"/>
  <c r="CJ62" i="54"/>
  <c r="CR81" i="54"/>
  <c r="CR100" i="54"/>
  <c r="CR21" i="54"/>
  <c r="CL95" i="54"/>
  <c r="CW90" i="54"/>
  <c r="CR93" i="54"/>
  <c r="CV70" i="54"/>
  <c r="CW70" i="54" s="1"/>
  <c r="CR31" i="54"/>
  <c r="CR27" i="54"/>
  <c r="CR28" i="54"/>
  <c r="CW27" i="54"/>
  <c r="CV44" i="54"/>
  <c r="CW44" i="54" s="1"/>
  <c r="CW13" i="54"/>
  <c r="CL60" i="54"/>
  <c r="CL31" i="54"/>
  <c r="CR50" i="54"/>
  <c r="CV50" i="54"/>
  <c r="CW50" i="54" s="1"/>
  <c r="CL93" i="54"/>
  <c r="CW107" i="54"/>
  <c r="AX118" i="54"/>
  <c r="CW143" i="54" s="1"/>
  <c r="CW52" i="54"/>
  <c r="CV54" i="54"/>
  <c r="CW54" i="54" s="1"/>
  <c r="CR69" i="54"/>
  <c r="CL58" i="54"/>
  <c r="CR39" i="54"/>
  <c r="CL87" i="54"/>
  <c r="AX122" i="54"/>
  <c r="CW157" i="54" s="1"/>
  <c r="CW42" i="54"/>
  <c r="CL84" i="54"/>
  <c r="CV59" i="54"/>
  <c r="CW59" i="54" s="1"/>
  <c r="CL57" i="54"/>
  <c r="CL59" i="54"/>
  <c r="CL33" i="54"/>
  <c r="CV40" i="54"/>
  <c r="CR40" i="54"/>
  <c r="CU95" i="54"/>
  <c r="CW95" i="54" s="1"/>
  <c r="CR95" i="54"/>
  <c r="CW93" i="54"/>
  <c r="CQ62" i="54"/>
  <c r="CQ64" i="54" s="1"/>
  <c r="CW48" i="54"/>
  <c r="CR48" i="54"/>
  <c r="CW22" i="54"/>
  <c r="CL50" i="54"/>
  <c r="CU31" i="54"/>
  <c r="CW31" i="54" s="1"/>
  <c r="CL71" i="54"/>
  <c r="CL38" i="54"/>
  <c r="CL48" i="54"/>
  <c r="CL36" i="54"/>
  <c r="CL23" i="54"/>
  <c r="CR82" i="54"/>
  <c r="CV82" i="54"/>
  <c r="CL89" i="54"/>
  <c r="CR22" i="54"/>
  <c r="CL32" i="54"/>
  <c r="CL68" i="54"/>
  <c r="CL99" i="54"/>
  <c r="CV80" i="54"/>
  <c r="CW80" i="54" s="1"/>
  <c r="CR80" i="54"/>
  <c r="CL72" i="54"/>
  <c r="CU72" i="54"/>
  <c r="CW72" i="54" s="1"/>
  <c r="CL26" i="54"/>
  <c r="CU26" i="54"/>
  <c r="CW26" i="54" s="1"/>
  <c r="CL88" i="54"/>
  <c r="CU88" i="54"/>
  <c r="CW88" i="54" s="1"/>
  <c r="CL28" i="54"/>
  <c r="CU28" i="54"/>
  <c r="CW28" i="54" s="1"/>
  <c r="CL94" i="54"/>
  <c r="CU94" i="54"/>
  <c r="CW94" i="54" s="1"/>
  <c r="CV83" i="54"/>
  <c r="CR83" i="54"/>
  <c r="CV37" i="54"/>
  <c r="CR37" i="54"/>
  <c r="CJ64" i="54"/>
  <c r="CU17" i="54"/>
  <c r="CL45" i="54"/>
  <c r="CU45" i="54"/>
  <c r="CN17" i="54"/>
  <c r="CJ17" i="54"/>
  <c r="CV38" i="54"/>
  <c r="CW38" i="54" s="1"/>
  <c r="CR38" i="54"/>
  <c r="CW29" i="54"/>
  <c r="CL86" i="54"/>
  <c r="CU86" i="54"/>
  <c r="CU79" i="54"/>
  <c r="CW79" i="54" s="1"/>
  <c r="CL79" i="54"/>
  <c r="CR51" i="54"/>
  <c r="CV51" i="54"/>
  <c r="CW51" i="54" s="1"/>
  <c r="CP96" i="54"/>
  <c r="CV71" i="54"/>
  <c r="CW71" i="54" s="1"/>
  <c r="CR71" i="54"/>
  <c r="CL101" i="54"/>
  <c r="CU101" i="54"/>
  <c r="CI97" i="54"/>
  <c r="CJ74" i="54"/>
  <c r="CQ74" i="54"/>
  <c r="CR67" i="54"/>
  <c r="CV67" i="54"/>
  <c r="CL55" i="54"/>
  <c r="CU55" i="54"/>
  <c r="CO97" i="54"/>
  <c r="CP74" i="54"/>
  <c r="CV78" i="54"/>
  <c r="CW78" i="54" s="1"/>
  <c r="CR78" i="54"/>
  <c r="CV101" i="54"/>
  <c r="CR101" i="54"/>
  <c r="CN96" i="54"/>
  <c r="CL80" i="54"/>
  <c r="CL77" i="54"/>
  <c r="CU77" i="54"/>
  <c r="CU67" i="54"/>
  <c r="CL67" i="54"/>
  <c r="CL61" i="54"/>
  <c r="CL41" i="54"/>
  <c r="CL92" i="54"/>
  <c r="CL39" i="54"/>
  <c r="CU39" i="54"/>
  <c r="CW39" i="54" s="1"/>
  <c r="CL44" i="54"/>
  <c r="AH122" i="54"/>
  <c r="CW156" i="54" s="1"/>
  <c r="CL76" i="54"/>
  <c r="CV45" i="54"/>
  <c r="CR45" i="54"/>
  <c r="CW21" i="54"/>
  <c r="CL21" i="54"/>
  <c r="CL25" i="54"/>
  <c r="CV68" i="54"/>
  <c r="CW68" i="54" s="1"/>
  <c r="CR68" i="54"/>
  <c r="CH62" i="54"/>
  <c r="CG64" i="54"/>
  <c r="CG118" i="54" s="1"/>
  <c r="CK62" i="54"/>
  <c r="CL62" i="54" s="1"/>
  <c r="CJ96" i="54"/>
  <c r="CV86" i="54"/>
  <c r="CR86" i="54"/>
  <c r="CR63" i="54"/>
  <c r="CV63" i="54"/>
  <c r="CW63" i="54" s="1"/>
  <c r="CV77" i="54"/>
  <c r="CR77" i="54"/>
  <c r="CL43" i="54"/>
  <c r="CK17" i="54"/>
  <c r="CH17" i="54"/>
  <c r="CW46" i="54"/>
  <c r="CL78" i="54"/>
  <c r="CL53" i="54"/>
  <c r="CU53" i="54"/>
  <c r="CV34" i="54"/>
  <c r="CW34" i="54" s="1"/>
  <c r="CR34" i="54"/>
  <c r="CL49" i="54"/>
  <c r="CL30" i="54"/>
  <c r="CL22" i="54"/>
  <c r="CU73" i="54"/>
  <c r="CW73" i="54" s="1"/>
  <c r="CL73" i="54"/>
  <c r="CL82" i="54"/>
  <c r="CU82" i="54"/>
  <c r="CR92" i="54"/>
  <c r="CV92" i="54"/>
  <c r="CW92" i="54" s="1"/>
  <c r="CV87" i="54"/>
  <c r="CW87" i="54" s="1"/>
  <c r="CR87" i="54"/>
  <c r="CQ96" i="54"/>
  <c r="CR76" i="54"/>
  <c r="CV76" i="54"/>
  <c r="CW76" i="54" s="1"/>
  <c r="CV61" i="54"/>
  <c r="CW61" i="54" s="1"/>
  <c r="CR61" i="54"/>
  <c r="CV53" i="54"/>
  <c r="CR53" i="54"/>
  <c r="CL46" i="54"/>
  <c r="CL54" i="54"/>
  <c r="CL37" i="54"/>
  <c r="CU37" i="54"/>
  <c r="CR85" i="54"/>
  <c r="CV85" i="54"/>
  <c r="CW85" i="54" s="1"/>
  <c r="CW69" i="54"/>
  <c r="CL51" i="54"/>
  <c r="CL42" i="54"/>
  <c r="CM97" i="54"/>
  <c r="CR43" i="54"/>
  <c r="CV43" i="54"/>
  <c r="CW43" i="54" s="1"/>
  <c r="CL29" i="54"/>
  <c r="CU83" i="54"/>
  <c r="CL83" i="54"/>
  <c r="CP62" i="54"/>
  <c r="CO64" i="54"/>
  <c r="CR32" i="54"/>
  <c r="CV32" i="54"/>
  <c r="CN62" i="54"/>
  <c r="CM64" i="54"/>
  <c r="CM118" i="54" s="1"/>
  <c r="CK96" i="54"/>
  <c r="CH96" i="54"/>
  <c r="CG97" i="54"/>
  <c r="CK74" i="54"/>
  <c r="CH74" i="54"/>
  <c r="CL81" i="54"/>
  <c r="CU81" i="54"/>
  <c r="CW81" i="54" s="1"/>
  <c r="CL91" i="54"/>
  <c r="CL100" i="54"/>
  <c r="CU111" i="54"/>
  <c r="CU112" i="54" s="1"/>
  <c r="CL63" i="54"/>
  <c r="CL85" i="54"/>
  <c r="CL70" i="54"/>
  <c r="CL90" i="54"/>
  <c r="CR84" i="54"/>
  <c r="CV84" i="54"/>
  <c r="CW84" i="54" s="1"/>
  <c r="CD120" i="54"/>
  <c r="CW152" i="54" s="1"/>
  <c r="CL52" i="54"/>
  <c r="CL40" i="54"/>
  <c r="CU40" i="54"/>
  <c r="CR36" i="54"/>
  <c r="CV36" i="54"/>
  <c r="CW36" i="54" s="1"/>
  <c r="CL69" i="54"/>
  <c r="CK112" i="54"/>
  <c r="CL47" i="54"/>
  <c r="CU47" i="54"/>
  <c r="CW47" i="54" s="1"/>
  <c r="CL35" i="54"/>
  <c r="CL34" i="54"/>
  <c r="CL27" i="54"/>
  <c r="CW33" i="54"/>
  <c r="CW24" i="54"/>
  <c r="Q110" i="53"/>
  <c r="P107" i="53"/>
  <c r="Q106" i="53"/>
  <c r="Q105" i="53"/>
  <c r="Q101" i="53"/>
  <c r="P101" i="53"/>
  <c r="P100" i="53"/>
  <c r="Q99" i="53"/>
  <c r="P95" i="53"/>
  <c r="Q92" i="53"/>
  <c r="Q91" i="53"/>
  <c r="P91" i="53"/>
  <c r="Q90" i="53"/>
  <c r="P90" i="53"/>
  <c r="Q89" i="53"/>
  <c r="P89" i="53"/>
  <c r="Q86" i="53"/>
  <c r="Q85" i="53"/>
  <c r="P85" i="53"/>
  <c r="Q84" i="53"/>
  <c r="P84" i="53"/>
  <c r="Q83" i="53"/>
  <c r="P82" i="53"/>
  <c r="Q81" i="53"/>
  <c r="Q79" i="53"/>
  <c r="Q76" i="53"/>
  <c r="Q73" i="53"/>
  <c r="Q72" i="53"/>
  <c r="P67" i="53"/>
  <c r="Q63" i="53"/>
  <c r="P61" i="53"/>
  <c r="P59" i="53"/>
  <c r="P58" i="53"/>
  <c r="Q57" i="53"/>
  <c r="P57" i="53"/>
  <c r="Q55" i="53"/>
  <c r="Q54" i="53"/>
  <c r="P53" i="53"/>
  <c r="P52" i="53"/>
  <c r="P50" i="53"/>
  <c r="Q49" i="53"/>
  <c r="P49" i="53"/>
  <c r="Q48" i="53"/>
  <c r="Q46" i="53"/>
  <c r="P45" i="53"/>
  <c r="P44" i="53"/>
  <c r="Q42" i="53"/>
  <c r="P42" i="53"/>
  <c r="Q41" i="53"/>
  <c r="Q40" i="53"/>
  <c r="P39" i="53"/>
  <c r="Q38" i="53"/>
  <c r="P36" i="53"/>
  <c r="Q34" i="53"/>
  <c r="Q33" i="53"/>
  <c r="P31" i="53"/>
  <c r="P30" i="53"/>
  <c r="Q29" i="53"/>
  <c r="P28" i="53"/>
  <c r="P27" i="53"/>
  <c r="Q25" i="53"/>
  <c r="P25" i="53"/>
  <c r="Q24" i="53"/>
  <c r="Q22" i="53"/>
  <c r="P22" i="53"/>
  <c r="P21" i="53"/>
  <c r="P13" i="53"/>
  <c r="Q13" i="53"/>
  <c r="Q14" i="53"/>
  <c r="Q15" i="53"/>
  <c r="Q16" i="53"/>
  <c r="Q11" i="53"/>
  <c r="P11" i="53"/>
  <c r="Q8" i="53"/>
  <c r="Q10" i="53" s="1"/>
  <c r="P8" i="53"/>
  <c r="CO118" i="54" l="1"/>
  <c r="CM124" i="54"/>
  <c r="CG124" i="54"/>
  <c r="CI124" i="54"/>
  <c r="CK122" i="54"/>
  <c r="CK120" i="54"/>
  <c r="CQ120" i="54"/>
  <c r="CQ122" i="54"/>
  <c r="CO122" i="54"/>
  <c r="CQ118" i="54"/>
  <c r="CO120" i="54"/>
  <c r="CZ102" i="55"/>
  <c r="CZ116" i="55" s="1"/>
  <c r="CV112" i="54"/>
  <c r="R84" i="53"/>
  <c r="P60" i="53"/>
  <c r="P83" i="53"/>
  <c r="R83" i="53" s="1"/>
  <c r="Q32" i="53"/>
  <c r="P35" i="53"/>
  <c r="Q35" i="53"/>
  <c r="P68" i="53"/>
  <c r="R57" i="53"/>
  <c r="Q70" i="53"/>
  <c r="P26" i="53"/>
  <c r="Q71" i="53"/>
  <c r="R90" i="53"/>
  <c r="P43" i="53"/>
  <c r="P72" i="53"/>
  <c r="R72" i="53" s="1"/>
  <c r="Q112" i="53"/>
  <c r="Q28" i="53"/>
  <c r="R28" i="53" s="1"/>
  <c r="Q80" i="53"/>
  <c r="R91" i="53"/>
  <c r="P51" i="53"/>
  <c r="P94" i="53"/>
  <c r="Q43" i="53"/>
  <c r="P73" i="53"/>
  <c r="R73" i="53" s="1"/>
  <c r="P86" i="53"/>
  <c r="R86" i="53" s="1"/>
  <c r="Q30" i="53"/>
  <c r="R30" i="53" s="1"/>
  <c r="P34" i="53"/>
  <c r="R34" i="53" s="1"/>
  <c r="P37" i="53"/>
  <c r="P41" i="53"/>
  <c r="R41" i="53" s="1"/>
  <c r="Q47" i="53"/>
  <c r="P79" i="53"/>
  <c r="R79" i="53" s="1"/>
  <c r="Q50" i="53"/>
  <c r="R50" i="53" s="1"/>
  <c r="Q82" i="53"/>
  <c r="R82" i="53" s="1"/>
  <c r="Q100" i="53"/>
  <c r="R100" i="53" s="1"/>
  <c r="Q27" i="53"/>
  <c r="R27" i="53" s="1"/>
  <c r="Q31" i="53"/>
  <c r="R31" i="53" s="1"/>
  <c r="P38" i="53"/>
  <c r="R38" i="53" s="1"/>
  <c r="Q44" i="53"/>
  <c r="R44" i="53" s="1"/>
  <c r="Q51" i="53"/>
  <c r="Q77" i="53"/>
  <c r="R89" i="53"/>
  <c r="P23" i="53"/>
  <c r="P54" i="53"/>
  <c r="R54" i="53" s="1"/>
  <c r="P15" i="53"/>
  <c r="R15" i="53" s="1"/>
  <c r="P71" i="53"/>
  <c r="P88" i="53"/>
  <c r="Q95" i="53"/>
  <c r="R95" i="53" s="1"/>
  <c r="Q107" i="53"/>
  <c r="R107" i="53" s="1"/>
  <c r="Q23" i="53"/>
  <c r="Q59" i="53"/>
  <c r="R59" i="53" s="1"/>
  <c r="Q26" i="53"/>
  <c r="P81" i="53"/>
  <c r="R81" i="53" s="1"/>
  <c r="Q88" i="53"/>
  <c r="P92" i="53"/>
  <c r="R92" i="53" s="1"/>
  <c r="Q36" i="53"/>
  <c r="R36" i="53" s="1"/>
  <c r="P16" i="53"/>
  <c r="R16" i="53" s="1"/>
  <c r="P70" i="53"/>
  <c r="P29" i="53"/>
  <c r="R29" i="53" s="1"/>
  <c r="Q61" i="53"/>
  <c r="R61" i="53" s="1"/>
  <c r="Q67" i="53"/>
  <c r="R67" i="53" s="1"/>
  <c r="P55" i="53"/>
  <c r="R55" i="53" s="1"/>
  <c r="Q53" i="53"/>
  <c r="R53" i="53" s="1"/>
  <c r="Q58" i="53"/>
  <c r="R58" i="53" s="1"/>
  <c r="P78" i="53"/>
  <c r="P93" i="53"/>
  <c r="P99" i="53"/>
  <c r="R99" i="53" s="1"/>
  <c r="P105" i="53"/>
  <c r="R105" i="53" s="1"/>
  <c r="P47" i="53"/>
  <c r="Q39" i="53"/>
  <c r="R39" i="53" s="1"/>
  <c r="P24" i="53"/>
  <c r="R24" i="53" s="1"/>
  <c r="P32" i="53"/>
  <c r="P40" i="53"/>
  <c r="R40" i="53" s="1"/>
  <c r="P48" i="53"/>
  <c r="R48" i="53" s="1"/>
  <c r="Q60" i="53"/>
  <c r="Q68" i="53"/>
  <c r="Q78" i="53"/>
  <c r="Q93" i="53"/>
  <c r="Q21" i="53"/>
  <c r="R21" i="53" s="1"/>
  <c r="P33" i="53"/>
  <c r="R33" i="53" s="1"/>
  <c r="Q69" i="53"/>
  <c r="P87" i="53"/>
  <c r="Q94" i="53"/>
  <c r="Q52" i="53"/>
  <c r="R52" i="53" s="1"/>
  <c r="P69" i="53"/>
  <c r="P14" i="53"/>
  <c r="R14" i="53" s="1"/>
  <c r="Q37" i="53"/>
  <c r="Q45" i="53"/>
  <c r="R45" i="53" s="1"/>
  <c r="P63" i="53"/>
  <c r="R63" i="53" s="1"/>
  <c r="P76" i="53"/>
  <c r="P80" i="53"/>
  <c r="Q87" i="53"/>
  <c r="P46" i="53"/>
  <c r="R46" i="53" s="1"/>
  <c r="P77" i="53"/>
  <c r="P106" i="53"/>
  <c r="R106" i="53" s="1"/>
  <c r="R110" i="53"/>
  <c r="R101" i="53"/>
  <c r="R85" i="53"/>
  <c r="R25" i="53"/>
  <c r="R22" i="53"/>
  <c r="R49" i="53"/>
  <c r="R42" i="53"/>
  <c r="R8" i="53"/>
  <c r="R10" i="53" s="1"/>
  <c r="R13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W8" i="54"/>
  <c r="CW10" i="54" s="1"/>
  <c r="CW17" i="54" s="1"/>
  <c r="CN97" i="54"/>
  <c r="CP97" i="54"/>
  <c r="CJ97" i="54"/>
  <c r="CW56" i="54"/>
  <c r="CW111" i="54"/>
  <c r="CW55" i="54"/>
  <c r="CW83" i="54"/>
  <c r="CW82" i="54"/>
  <c r="CW40" i="54"/>
  <c r="CW37" i="54"/>
  <c r="CW77" i="54"/>
  <c r="CR62" i="54"/>
  <c r="CV62" i="54"/>
  <c r="CV64" i="54" s="1"/>
  <c r="CV140" i="54" s="1"/>
  <c r="CR96" i="54"/>
  <c r="CQ97" i="54"/>
  <c r="CR74" i="54"/>
  <c r="CW53" i="54"/>
  <c r="CW32" i="54"/>
  <c r="CI102" i="54"/>
  <c r="CM102" i="54"/>
  <c r="CN64" i="54"/>
  <c r="CG102" i="54"/>
  <c r="CH64" i="54"/>
  <c r="CK64" i="54"/>
  <c r="CK118" i="54" s="1"/>
  <c r="CW45" i="54"/>
  <c r="CW101" i="54"/>
  <c r="CL74" i="54"/>
  <c r="CU62" i="54"/>
  <c r="CU74" i="54"/>
  <c r="CU154" i="54" s="1"/>
  <c r="CW67" i="54"/>
  <c r="CW74" i="54" s="1"/>
  <c r="CL96" i="54"/>
  <c r="CK97" i="54"/>
  <c r="CH97" i="54"/>
  <c r="CV96" i="54"/>
  <c r="CV147" i="54" s="1"/>
  <c r="CU96" i="54"/>
  <c r="CU147" i="54" s="1"/>
  <c r="CV74" i="54"/>
  <c r="CV154" i="54" s="1"/>
  <c r="CO102" i="54"/>
  <c r="CP64" i="54"/>
  <c r="CL17" i="54"/>
  <c r="CW86" i="54"/>
  <c r="CR64" i="54"/>
  <c r="Q17" i="53"/>
  <c r="CK124" i="54" l="1"/>
  <c r="CW154" i="54"/>
  <c r="CO124" i="54"/>
  <c r="CQ124" i="54"/>
  <c r="R60" i="53"/>
  <c r="R47" i="53"/>
  <c r="R76" i="53"/>
  <c r="P96" i="53"/>
  <c r="R37" i="53"/>
  <c r="DA102" i="55"/>
  <c r="CW112" i="54"/>
  <c r="P17" i="53"/>
  <c r="R78" i="53"/>
  <c r="R51" i="53"/>
  <c r="R43" i="53"/>
  <c r="R35" i="53"/>
  <c r="R32" i="53"/>
  <c r="R69" i="53"/>
  <c r="R71" i="53"/>
  <c r="R80" i="53"/>
  <c r="R93" i="53"/>
  <c r="R77" i="53"/>
  <c r="Q74" i="53"/>
  <c r="Q122" i="53" s="1"/>
  <c r="R94" i="53"/>
  <c r="R23" i="53"/>
  <c r="R88" i="53"/>
  <c r="R68" i="53"/>
  <c r="R26" i="53"/>
  <c r="R70" i="53"/>
  <c r="R87" i="53"/>
  <c r="Q96" i="53"/>
  <c r="Q120" i="53" s="1"/>
  <c r="R112" i="53"/>
  <c r="P112" i="53"/>
  <c r="R17" i="53"/>
  <c r="P74" i="53"/>
  <c r="Q62" i="53"/>
  <c r="Q64" i="53" s="1"/>
  <c r="P62" i="53"/>
  <c r="P64" i="53" s="1"/>
  <c r="AH116" i="55"/>
  <c r="DL135" i="55" s="1"/>
  <c r="CR97" i="54"/>
  <c r="CL97" i="54"/>
  <c r="CV118" i="54"/>
  <c r="CW96" i="54"/>
  <c r="CN102" i="54"/>
  <c r="CM103" i="54"/>
  <c r="CM114" i="54" s="1"/>
  <c r="CM116" i="54" s="1"/>
  <c r="CH102" i="54"/>
  <c r="CG103" i="54"/>
  <c r="CG114" i="54" s="1"/>
  <c r="CG116" i="54" s="1"/>
  <c r="CP102" i="54"/>
  <c r="CO103" i="54"/>
  <c r="CO114" i="54" s="1"/>
  <c r="CO116" i="54" s="1"/>
  <c r="CQ102" i="54"/>
  <c r="CW122" i="54"/>
  <c r="CV120" i="54"/>
  <c r="CV97" i="54"/>
  <c r="CV102" i="54" s="1"/>
  <c r="CV103" i="54" s="1"/>
  <c r="CV126" i="54" s="1"/>
  <c r="CV133" i="54" s="1"/>
  <c r="CV122" i="54"/>
  <c r="CU97" i="54"/>
  <c r="CU122" i="54"/>
  <c r="CL64" i="54"/>
  <c r="CK102" i="54"/>
  <c r="CJ102" i="54"/>
  <c r="CI103" i="54"/>
  <c r="CI114" i="54" s="1"/>
  <c r="CI116" i="54" s="1"/>
  <c r="CU120" i="54"/>
  <c r="CW62" i="54"/>
  <c r="CW64" i="54" s="1"/>
  <c r="CW140" i="54" s="1"/>
  <c r="CU64" i="54"/>
  <c r="CU140" i="54" s="1"/>
  <c r="CW120" i="54" l="1"/>
  <c r="CW147" i="54"/>
  <c r="Q118" i="53"/>
  <c r="P118" i="53"/>
  <c r="P122" i="53"/>
  <c r="P120" i="53"/>
  <c r="R62" i="53"/>
  <c r="R64" i="53" s="1"/>
  <c r="R96" i="53"/>
  <c r="R120" i="53" s="1"/>
  <c r="Q97" i="53"/>
  <c r="Q102" i="53" s="1"/>
  <c r="P97" i="53"/>
  <c r="R74" i="53"/>
  <c r="R122" i="53" s="1"/>
  <c r="CW97" i="54"/>
  <c r="CW102" i="54" s="1"/>
  <c r="CW103" i="54" s="1"/>
  <c r="CW126" i="54" s="1"/>
  <c r="CW133" i="54" s="1"/>
  <c r="CL102" i="54"/>
  <c r="CK103" i="54"/>
  <c r="CK114" i="54" s="1"/>
  <c r="CK116" i="54" s="1"/>
  <c r="CV116" i="54"/>
  <c r="CV114" i="54"/>
  <c r="CP103" i="54"/>
  <c r="CR102" i="54"/>
  <c r="CQ103" i="54"/>
  <c r="CQ114" i="54" s="1"/>
  <c r="CQ116" i="54" s="1"/>
  <c r="CU118" i="54"/>
  <c r="CU102" i="54"/>
  <c r="CU103" i="54" s="1"/>
  <c r="CU126" i="54" s="1"/>
  <c r="CU133" i="54" s="1"/>
  <c r="CW118" i="54"/>
  <c r="CH103" i="54"/>
  <c r="CJ103" i="54"/>
  <c r="CN103" i="54"/>
  <c r="R118" i="53" l="1"/>
  <c r="Q103" i="53"/>
  <c r="Q116" i="53" s="1"/>
  <c r="P102" i="53"/>
  <c r="P103" i="53" s="1"/>
  <c r="R97" i="53"/>
  <c r="CU116" i="54"/>
  <c r="CU114" i="54"/>
  <c r="CW116" i="54"/>
  <c r="CW114" i="54"/>
  <c r="CR103" i="54"/>
  <c r="CL103" i="54"/>
  <c r="Q114" i="53" l="1"/>
  <c r="P114" i="53"/>
  <c r="P116" i="53"/>
  <c r="R102" i="53"/>
  <c r="R103" i="53" s="1"/>
  <c r="R116" i="53" l="1"/>
  <c r="R114" i="53"/>
  <c r="BM111" i="53"/>
  <c r="BM107" i="53"/>
  <c r="BL99" i="53"/>
  <c r="BL93" i="53"/>
  <c r="BM92" i="53"/>
  <c r="BL92" i="53"/>
  <c r="BM88" i="53"/>
  <c r="BM86" i="53"/>
  <c r="BL81" i="53"/>
  <c r="BM80" i="53"/>
  <c r="BL79" i="53"/>
  <c r="BL77" i="53"/>
  <c r="BM70" i="53"/>
  <c r="BM59" i="53"/>
  <c r="BL55" i="53"/>
  <c r="BM54" i="53"/>
  <c r="BM50" i="53"/>
  <c r="BL49" i="53"/>
  <c r="BL43" i="53"/>
  <c r="BM42" i="53"/>
  <c r="BL41" i="53"/>
  <c r="BL39" i="53"/>
  <c r="BM38" i="53"/>
  <c r="BM35" i="53"/>
  <c r="BL35" i="53"/>
  <c r="BM33" i="53"/>
  <c r="BM27" i="53"/>
  <c r="BL27" i="53"/>
  <c r="BM23" i="53"/>
  <c r="BL23" i="53"/>
  <c r="BM16" i="53"/>
  <c r="BL16" i="53"/>
  <c r="BL15" i="53"/>
  <c r="BM11" i="53"/>
  <c r="BL11" i="53"/>
  <c r="CC110" i="53"/>
  <c r="CB110" i="53"/>
  <c r="CC107" i="53"/>
  <c r="CB107" i="53"/>
  <c r="CC106" i="53"/>
  <c r="CB106" i="53"/>
  <c r="CC105" i="53"/>
  <c r="CB105" i="53"/>
  <c r="CC101" i="53"/>
  <c r="CB101" i="53"/>
  <c r="CC100" i="53"/>
  <c r="CB100" i="53"/>
  <c r="CC99" i="53"/>
  <c r="CB99" i="53"/>
  <c r="CC95" i="53"/>
  <c r="CB95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3" i="53"/>
  <c r="CB73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3" i="53"/>
  <c r="CB63" i="53"/>
  <c r="CC61" i="53"/>
  <c r="CB61" i="53"/>
  <c r="CC60" i="53"/>
  <c r="CB60" i="53"/>
  <c r="CC59" i="53"/>
  <c r="CB59" i="53"/>
  <c r="CC58" i="53"/>
  <c r="CB58" i="53"/>
  <c r="CC57" i="53"/>
  <c r="CB57" i="53"/>
  <c r="CC55" i="53"/>
  <c r="CB55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16" i="53"/>
  <c r="CB16" i="53"/>
  <c r="CC15" i="53"/>
  <c r="CB15" i="53"/>
  <c r="CC14" i="53"/>
  <c r="CB14" i="53"/>
  <c r="CC13" i="53"/>
  <c r="CB13" i="53"/>
  <c r="CC11" i="53"/>
  <c r="CB11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1" i="53"/>
  <c r="BM100" i="53"/>
  <c r="BL100" i="53"/>
  <c r="BM95" i="53"/>
  <c r="BL95" i="53"/>
  <c r="BM94" i="53"/>
  <c r="BL94" i="53"/>
  <c r="BM91" i="53"/>
  <c r="BL91" i="53"/>
  <c r="BM90" i="53"/>
  <c r="BM89" i="53"/>
  <c r="BL89" i="53"/>
  <c r="BM87" i="53"/>
  <c r="BL87" i="53"/>
  <c r="BL86" i="53"/>
  <c r="BL85" i="53"/>
  <c r="BM84" i="53"/>
  <c r="BM83" i="53"/>
  <c r="BM82" i="53"/>
  <c r="BL82" i="53"/>
  <c r="BM81" i="53"/>
  <c r="BL80" i="53"/>
  <c r="BM78" i="53"/>
  <c r="BL78" i="53"/>
  <c r="BL76" i="53"/>
  <c r="BL73" i="53"/>
  <c r="BM72" i="53"/>
  <c r="BL72" i="53"/>
  <c r="BM69" i="53"/>
  <c r="BM68" i="53"/>
  <c r="BL68" i="53"/>
  <c r="BM63" i="53"/>
  <c r="BL63" i="53"/>
  <c r="BM61" i="53"/>
  <c r="BL61" i="53"/>
  <c r="BM60" i="53"/>
  <c r="BL59" i="53"/>
  <c r="BM58" i="53"/>
  <c r="BL58" i="53"/>
  <c r="BM57" i="53"/>
  <c r="BL57" i="53"/>
  <c r="BM55" i="53"/>
  <c r="BL54" i="53"/>
  <c r="BM52" i="53"/>
  <c r="BL52" i="53"/>
  <c r="BL51" i="53"/>
  <c r="BL50" i="53"/>
  <c r="BM49" i="53"/>
  <c r="BM48" i="53"/>
  <c r="BM47" i="53"/>
  <c r="BL47" i="53"/>
  <c r="BM46" i="53"/>
  <c r="BL46" i="53"/>
  <c r="BL44" i="53"/>
  <c r="BM43" i="53"/>
  <c r="BL42" i="53"/>
  <c r="BM41" i="53"/>
  <c r="BM40" i="53"/>
  <c r="BM39" i="53"/>
  <c r="BL38" i="53"/>
  <c r="BM37" i="53"/>
  <c r="BM36" i="53"/>
  <c r="BL36" i="53"/>
  <c r="BM34" i="53"/>
  <c r="BL33" i="53"/>
  <c r="BM32" i="53"/>
  <c r="BM31" i="53"/>
  <c r="BL31" i="53"/>
  <c r="BM30" i="53"/>
  <c r="BL29" i="53"/>
  <c r="BM28" i="53"/>
  <c r="BL28" i="53"/>
  <c r="BL26" i="53"/>
  <c r="BM25" i="53"/>
  <c r="BL25" i="53"/>
  <c r="BM24" i="53"/>
  <c r="BL24" i="53"/>
  <c r="BL22" i="53"/>
  <c r="BL21" i="53"/>
  <c r="BM15" i="53"/>
  <c r="BM14" i="53"/>
  <c r="BL14" i="53"/>
  <c r="BM13" i="53"/>
  <c r="BL13" i="53"/>
  <c r="BM8" i="53"/>
  <c r="BM10" i="53" s="1"/>
  <c r="BN16" i="53" l="1"/>
  <c r="BN63" i="53"/>
  <c r="CD24" i="53"/>
  <c r="CD28" i="53"/>
  <c r="CD32" i="53"/>
  <c r="CD93" i="53"/>
  <c r="BN87" i="53"/>
  <c r="BN94" i="53"/>
  <c r="CD86" i="53"/>
  <c r="CD90" i="53"/>
  <c r="CD94" i="53"/>
  <c r="CD101" i="53"/>
  <c r="CD110" i="53"/>
  <c r="BN27" i="53"/>
  <c r="CD84" i="53"/>
  <c r="CD99" i="53"/>
  <c r="BN49" i="53"/>
  <c r="CD95" i="53"/>
  <c r="BL53" i="53"/>
  <c r="BL67" i="53"/>
  <c r="BN68" i="53"/>
  <c r="CD26" i="53"/>
  <c r="BL8" i="53"/>
  <c r="BN8" i="53" s="1"/>
  <c r="BN10" i="53" s="1"/>
  <c r="BL45" i="53"/>
  <c r="BN15" i="53"/>
  <c r="BN42" i="53"/>
  <c r="CD79" i="53"/>
  <c r="BL84" i="53"/>
  <c r="BN84" i="53" s="1"/>
  <c r="CD68" i="53"/>
  <c r="BM22" i="53"/>
  <c r="BN22" i="53" s="1"/>
  <c r="BN50" i="53"/>
  <c r="BM79" i="53"/>
  <c r="BN79" i="53" s="1"/>
  <c r="BN110" i="53"/>
  <c r="CD27" i="53"/>
  <c r="CD31" i="53"/>
  <c r="CD89" i="53"/>
  <c r="CD100" i="53"/>
  <c r="CD107" i="53"/>
  <c r="BM21" i="53"/>
  <c r="BN21" i="53" s="1"/>
  <c r="BL40" i="53"/>
  <c r="BN40" i="53" s="1"/>
  <c r="BM73" i="53"/>
  <c r="BN73" i="53" s="1"/>
  <c r="BM85" i="53"/>
  <c r="BN85" i="53" s="1"/>
  <c r="BL48" i="53"/>
  <c r="BN48" i="53" s="1"/>
  <c r="BM26" i="53"/>
  <c r="BN26" i="53" s="1"/>
  <c r="BN24" i="53"/>
  <c r="BN28" i="53"/>
  <c r="BL37" i="53"/>
  <c r="BN37" i="53" s="1"/>
  <c r="BN46" i="53"/>
  <c r="BN55" i="53"/>
  <c r="BL60" i="53"/>
  <c r="BN60" i="53" s="1"/>
  <c r="BM67" i="53"/>
  <c r="BN89" i="53"/>
  <c r="CD11" i="53"/>
  <c r="CD16" i="53"/>
  <c r="CD35" i="53"/>
  <c r="CD39" i="53"/>
  <c r="CD43" i="53"/>
  <c r="CD47" i="53"/>
  <c r="CD60" i="53"/>
  <c r="CD78" i="53"/>
  <c r="CD82" i="53"/>
  <c r="BM29" i="53"/>
  <c r="BN29" i="53" s="1"/>
  <c r="BN11" i="53"/>
  <c r="BN25" i="53"/>
  <c r="BL34" i="53"/>
  <c r="BN34" i="53" s="1"/>
  <c r="BN38" i="53"/>
  <c r="BN47" i="53"/>
  <c r="BM51" i="53"/>
  <c r="BN51" i="53" s="1"/>
  <c r="BN57" i="53"/>
  <c r="BM76" i="53"/>
  <c r="BN76" i="53" s="1"/>
  <c r="BN81" i="53"/>
  <c r="BL90" i="53"/>
  <c r="BN90" i="53" s="1"/>
  <c r="BN105" i="53"/>
  <c r="CD21" i="53"/>
  <c r="CD36" i="53"/>
  <c r="CD40" i="53"/>
  <c r="CD44" i="53"/>
  <c r="CD48" i="53"/>
  <c r="CD52" i="53"/>
  <c r="CD57" i="53"/>
  <c r="CD69" i="53"/>
  <c r="CD73" i="53"/>
  <c r="CD83" i="53"/>
  <c r="BM93" i="53"/>
  <c r="BN93" i="53" s="1"/>
  <c r="BL30" i="53"/>
  <c r="BN30" i="53" s="1"/>
  <c r="BN43" i="53"/>
  <c r="BN52" i="53"/>
  <c r="BN61" i="53"/>
  <c r="BN86" i="53"/>
  <c r="BN95" i="53"/>
  <c r="CD29" i="53"/>
  <c r="CD91" i="53"/>
  <c r="BN13" i="53"/>
  <c r="BN35" i="53"/>
  <c r="BN58" i="53"/>
  <c r="BN78" i="53"/>
  <c r="BN82" i="53"/>
  <c r="BN91" i="53"/>
  <c r="BL106" i="53"/>
  <c r="BN106" i="53" s="1"/>
  <c r="CD14" i="53"/>
  <c r="CD22" i="53"/>
  <c r="CD33" i="53"/>
  <c r="CD49" i="53"/>
  <c r="CD53" i="53"/>
  <c r="CD58" i="53"/>
  <c r="CD76" i="53"/>
  <c r="BM77" i="53"/>
  <c r="BN77" i="53" s="1"/>
  <c r="BM53" i="53"/>
  <c r="BL71" i="53"/>
  <c r="BN14" i="53"/>
  <c r="BN36" i="53"/>
  <c r="BM44" i="53"/>
  <c r="BN44" i="53" s="1"/>
  <c r="BN54" i="53"/>
  <c r="BN59" i="53"/>
  <c r="BN72" i="53"/>
  <c r="BL83" i="53"/>
  <c r="BN92" i="53"/>
  <c r="BM99" i="53"/>
  <c r="BN99" i="53" s="1"/>
  <c r="CD34" i="53"/>
  <c r="CD38" i="53"/>
  <c r="CD42" i="53"/>
  <c r="CD46" i="53"/>
  <c r="CD59" i="53"/>
  <c r="CD67" i="53"/>
  <c r="CD81" i="53"/>
  <c r="CD92" i="53"/>
  <c r="CB112" i="53"/>
  <c r="CD105" i="53"/>
  <c r="CD106" i="53"/>
  <c r="CD88" i="53"/>
  <c r="CD85" i="53"/>
  <c r="CD77" i="53"/>
  <c r="CC96" i="53"/>
  <c r="CD80" i="53"/>
  <c r="CD87" i="53"/>
  <c r="CD70" i="53"/>
  <c r="CC74" i="53"/>
  <c r="CD71" i="53"/>
  <c r="CD72" i="53"/>
  <c r="CB74" i="53"/>
  <c r="CD63" i="53"/>
  <c r="CC62" i="53"/>
  <c r="CC64" i="53" s="1"/>
  <c r="CD25" i="53"/>
  <c r="CD51" i="53"/>
  <c r="CD55" i="53"/>
  <c r="CD23" i="53"/>
  <c r="CD30" i="53"/>
  <c r="CD37" i="53"/>
  <c r="CD41" i="53"/>
  <c r="CD45" i="53"/>
  <c r="CD61" i="53"/>
  <c r="CD50" i="53"/>
  <c r="CD54" i="53"/>
  <c r="CD13" i="53"/>
  <c r="CD15" i="53"/>
  <c r="CD8" i="53"/>
  <c r="CD10" i="53" s="1"/>
  <c r="BM112" i="53"/>
  <c r="BN111" i="53"/>
  <c r="BN107" i="53"/>
  <c r="BN100" i="53"/>
  <c r="BM101" i="53"/>
  <c r="BN101" i="53" s="1"/>
  <c r="BN80" i="53"/>
  <c r="BL88" i="53"/>
  <c r="BN88" i="53" s="1"/>
  <c r="BM71" i="53"/>
  <c r="BL69" i="53"/>
  <c r="BN69" i="53" s="1"/>
  <c r="BL70" i="53"/>
  <c r="BN70" i="53" s="1"/>
  <c r="BN41" i="53"/>
  <c r="BN31" i="53"/>
  <c r="BM45" i="53"/>
  <c r="BL32" i="53"/>
  <c r="BN32" i="53" s="1"/>
  <c r="BN39" i="53"/>
  <c r="BN33" i="53"/>
  <c r="BN23" i="53"/>
  <c r="CC112" i="53"/>
  <c r="CC17" i="53"/>
  <c r="CB96" i="53"/>
  <c r="CB17" i="53"/>
  <c r="CB62" i="53"/>
  <c r="CB64" i="53" s="1"/>
  <c r="BM17" i="53"/>
  <c r="BL10" i="53" l="1"/>
  <c r="BL17" i="53" s="1"/>
  <c r="BN67" i="53"/>
  <c r="CC118" i="53"/>
  <c r="CC122" i="53"/>
  <c r="CB118" i="53"/>
  <c r="CB120" i="53"/>
  <c r="CB122" i="53"/>
  <c r="CC120" i="53"/>
  <c r="BN45" i="53"/>
  <c r="BN53" i="53"/>
  <c r="BN112" i="53"/>
  <c r="CD74" i="53"/>
  <c r="BN17" i="53"/>
  <c r="BM96" i="53"/>
  <c r="BM120" i="53" s="1"/>
  <c r="BL96" i="53"/>
  <c r="BM62" i="53"/>
  <c r="BM64" i="53" s="1"/>
  <c r="CD62" i="53"/>
  <c r="CD64" i="53" s="1"/>
  <c r="BN71" i="53"/>
  <c r="BL62" i="53"/>
  <c r="BL64" i="53" s="1"/>
  <c r="BN83" i="53"/>
  <c r="BN96" i="53" s="1"/>
  <c r="CC97" i="53"/>
  <c r="CD96" i="53"/>
  <c r="CB97" i="53"/>
  <c r="CD17" i="53"/>
  <c r="CD112" i="53"/>
  <c r="BL74" i="53"/>
  <c r="BM74" i="53"/>
  <c r="BM122" i="53" s="1"/>
  <c r="BL112" i="53" l="1"/>
  <c r="CB102" i="53"/>
  <c r="CB103" i="53" s="1"/>
  <c r="BM118" i="53"/>
  <c r="CC102" i="53"/>
  <c r="CC103" i="53" s="1"/>
  <c r="BN120" i="53"/>
  <c r="BL118" i="53"/>
  <c r="BL120" i="53"/>
  <c r="CD122" i="53"/>
  <c r="CD120" i="53"/>
  <c r="CD118" i="53"/>
  <c r="BN62" i="53"/>
  <c r="BN64" i="53" s="1"/>
  <c r="BL122" i="53"/>
  <c r="BM97" i="53"/>
  <c r="BM102" i="53" s="1"/>
  <c r="CD97" i="53"/>
  <c r="CD102" i="53" s="1"/>
  <c r="BL97" i="53"/>
  <c r="BN74" i="53"/>
  <c r="BN122" i="53" s="1"/>
  <c r="CC114" i="53" l="1"/>
  <c r="CC116" i="53"/>
  <c r="CB116" i="53"/>
  <c r="CB114" i="53"/>
  <c r="BM103" i="53"/>
  <c r="BM114" i="53" s="1"/>
  <c r="BN118" i="53"/>
  <c r="CD103" i="53"/>
  <c r="CD114" i="53" s="1"/>
  <c r="BL102" i="53"/>
  <c r="BL103" i="53" s="1"/>
  <c r="BN97" i="53"/>
  <c r="BN102" i="53" s="1"/>
  <c r="CD116" i="53" l="1"/>
  <c r="BL116" i="53"/>
  <c r="BL114" i="53"/>
  <c r="BM116" i="53"/>
  <c r="BN103" i="53"/>
  <c r="BN114" i="53" s="1"/>
  <c r="AW110" i="53"/>
  <c r="AV107" i="53"/>
  <c r="AW106" i="53"/>
  <c r="AV106" i="53"/>
  <c r="AW105" i="53"/>
  <c r="AW101" i="53"/>
  <c r="AV101" i="53"/>
  <c r="AV99" i="53"/>
  <c r="BN116" i="53" l="1"/>
  <c r="AV105" i="53"/>
  <c r="AX105" i="53" s="1"/>
  <c r="AV110" i="53"/>
  <c r="AX110" i="53" s="1"/>
  <c r="AX111" i="53"/>
  <c r="AX106" i="53"/>
  <c r="AW99" i="53"/>
  <c r="AX99" i="53" s="1"/>
  <c r="AV100" i="53"/>
  <c r="AW100" i="53"/>
  <c r="AX101" i="53"/>
  <c r="AW107" i="53"/>
  <c r="AX107" i="53" s="1"/>
  <c r="AX100" i="53" l="1"/>
  <c r="AW11" i="53" l="1"/>
  <c r="AW13" i="53"/>
  <c r="AV14" i="53"/>
  <c r="AW14" i="53"/>
  <c r="AW15" i="53"/>
  <c r="AV16" i="53"/>
  <c r="AW16" i="53"/>
  <c r="AW8" i="53"/>
  <c r="AW10" i="53" s="1"/>
  <c r="AV8" i="53"/>
  <c r="AX16" i="53" l="1"/>
  <c r="AX14" i="53"/>
  <c r="AV23" i="53"/>
  <c r="AW51" i="53"/>
  <c r="AV55" i="53"/>
  <c r="AW59" i="53"/>
  <c r="AV63" i="53"/>
  <c r="AW68" i="53"/>
  <c r="AV72" i="53"/>
  <c r="AW76" i="53"/>
  <c r="AW79" i="53"/>
  <c r="AW83" i="53"/>
  <c r="AW90" i="53"/>
  <c r="AV94" i="53"/>
  <c r="AV13" i="53"/>
  <c r="AX13" i="53" s="1"/>
  <c r="AW23" i="53"/>
  <c r="AV27" i="53"/>
  <c r="AW30" i="53"/>
  <c r="AV34" i="53"/>
  <c r="AW41" i="53"/>
  <c r="AV45" i="53"/>
  <c r="AW48" i="53"/>
  <c r="AV52" i="53"/>
  <c r="AW55" i="53"/>
  <c r="AV60" i="53"/>
  <c r="AW63" i="53"/>
  <c r="AV69" i="53"/>
  <c r="AW72" i="53"/>
  <c r="AV77" i="53"/>
  <c r="AV80" i="53"/>
  <c r="AV84" i="53"/>
  <c r="AV87" i="53"/>
  <c r="AV91" i="53"/>
  <c r="AW94" i="53"/>
  <c r="AW44" i="53"/>
  <c r="AW27" i="53"/>
  <c r="AW52" i="53"/>
  <c r="AW60" i="53"/>
  <c r="AW69" i="53"/>
  <c r="AW87" i="53"/>
  <c r="AW91" i="53"/>
  <c r="AV48" i="53"/>
  <c r="AV31" i="53"/>
  <c r="AV11" i="53"/>
  <c r="AX11" i="53" s="1"/>
  <c r="AV21" i="53"/>
  <c r="AW24" i="53"/>
  <c r="AV28" i="53"/>
  <c r="AW31" i="53"/>
  <c r="AV35" i="53"/>
  <c r="AW38" i="53"/>
  <c r="AV42" i="53"/>
  <c r="AW49" i="53"/>
  <c r="AV53" i="53"/>
  <c r="AW57" i="53"/>
  <c r="AV61" i="53"/>
  <c r="AV70" i="53"/>
  <c r="AW73" i="53"/>
  <c r="AV81" i="53"/>
  <c r="AV85" i="53"/>
  <c r="AV88" i="53"/>
  <c r="AV92" i="53"/>
  <c r="AV95" i="53"/>
  <c r="AV30" i="53"/>
  <c r="AV38" i="53"/>
  <c r="AW80" i="53"/>
  <c r="AV15" i="53"/>
  <c r="AX15" i="53" s="1"/>
  <c r="AW21" i="53"/>
  <c r="AV25" i="53"/>
  <c r="AW28" i="53"/>
  <c r="AV32" i="53"/>
  <c r="AW35" i="53"/>
  <c r="AV39" i="53"/>
  <c r="AW42" i="53"/>
  <c r="AV46" i="53"/>
  <c r="AW53" i="53"/>
  <c r="AV58" i="53"/>
  <c r="AW61" i="53"/>
  <c r="AW70" i="53"/>
  <c r="AV78" i="53"/>
  <c r="AW81" i="53"/>
  <c r="AW85" i="53"/>
  <c r="AW88" i="53"/>
  <c r="AW92" i="53"/>
  <c r="AW95" i="53"/>
  <c r="AV41" i="53"/>
  <c r="AV49" i="53"/>
  <c r="AW84" i="53"/>
  <c r="AX8" i="53"/>
  <c r="AX10" i="53" s="1"/>
  <c r="AV10" i="53"/>
  <c r="AW25" i="53"/>
  <c r="AV29" i="53"/>
  <c r="AW32" i="53"/>
  <c r="AV36" i="53"/>
  <c r="AW39" i="53"/>
  <c r="AV43" i="53"/>
  <c r="AW46" i="53"/>
  <c r="AV50" i="53"/>
  <c r="AW58" i="53"/>
  <c r="AV67" i="53"/>
  <c r="AV71" i="53"/>
  <c r="AW78" i="53"/>
  <c r="AV82" i="53"/>
  <c r="AV89" i="53"/>
  <c r="AV93" i="53"/>
  <c r="AW26" i="53"/>
  <c r="AW34" i="53"/>
  <c r="AW45" i="53"/>
  <c r="AV57" i="53"/>
  <c r="AV73" i="53"/>
  <c r="AW112" i="53"/>
  <c r="AW17" i="53"/>
  <c r="AV22" i="53"/>
  <c r="AW29" i="53"/>
  <c r="AV33" i="53"/>
  <c r="AW36" i="53"/>
  <c r="AV40" i="53"/>
  <c r="AW43" i="53"/>
  <c r="AV47" i="53"/>
  <c r="AW50" i="53"/>
  <c r="AV54" i="53"/>
  <c r="AW67" i="53"/>
  <c r="AW71" i="53"/>
  <c r="AW82" i="53"/>
  <c r="AV86" i="53"/>
  <c r="AW89" i="53"/>
  <c r="AW93" i="53"/>
  <c r="AW37" i="53"/>
  <c r="AV24" i="53"/>
  <c r="AW77" i="53"/>
  <c r="AW22" i="53"/>
  <c r="AV26" i="53"/>
  <c r="AW33" i="53"/>
  <c r="AV37" i="53"/>
  <c r="AW40" i="53"/>
  <c r="AV44" i="53"/>
  <c r="AW47" i="53"/>
  <c r="AV51" i="53"/>
  <c r="AW54" i="53"/>
  <c r="AV59" i="53"/>
  <c r="AV68" i="53"/>
  <c r="AV76" i="53"/>
  <c r="AV79" i="53"/>
  <c r="AV83" i="53"/>
  <c r="AW86" i="53"/>
  <c r="AV90" i="53"/>
  <c r="AG110" i="53"/>
  <c r="AG107" i="53"/>
  <c r="AG106" i="53"/>
  <c r="AG105" i="53"/>
  <c r="AG83" i="53"/>
  <c r="AG43" i="53"/>
  <c r="AG27" i="53"/>
  <c r="AG21" i="53"/>
  <c r="AG16" i="53"/>
  <c r="AG15" i="53"/>
  <c r="AG14" i="53"/>
  <c r="AG13" i="53"/>
  <c r="AG11" i="53"/>
  <c r="AG8" i="53"/>
  <c r="AG10" i="53" s="1"/>
  <c r="AF110" i="53"/>
  <c r="AF107" i="53"/>
  <c r="AF105" i="53"/>
  <c r="AF87" i="53"/>
  <c r="AF80" i="53"/>
  <c r="AF49" i="53"/>
  <c r="AF32" i="53"/>
  <c r="AF28" i="53"/>
  <c r="AF14" i="53"/>
  <c r="AF13" i="53"/>
  <c r="AF11" i="53"/>
  <c r="AF8" i="53"/>
  <c r="AX76" i="53" l="1"/>
  <c r="AX79" i="53"/>
  <c r="AX51" i="53"/>
  <c r="AX41" i="53"/>
  <c r="AH107" i="53"/>
  <c r="AX24" i="53"/>
  <c r="AX59" i="53"/>
  <c r="AX57" i="53"/>
  <c r="AX54" i="53"/>
  <c r="AX22" i="53"/>
  <c r="AX82" i="53"/>
  <c r="AX26" i="53"/>
  <c r="AX46" i="53"/>
  <c r="AX80" i="53"/>
  <c r="AX49" i="53"/>
  <c r="AX37" i="53"/>
  <c r="AW74" i="53"/>
  <c r="AW122" i="53" s="1"/>
  <c r="AX93" i="53"/>
  <c r="AX43" i="53"/>
  <c r="AX95" i="53"/>
  <c r="AX85" i="53"/>
  <c r="AX61" i="53"/>
  <c r="AX86" i="53"/>
  <c r="AX25" i="53"/>
  <c r="AX42" i="53"/>
  <c r="AF67" i="53"/>
  <c r="AX44" i="53"/>
  <c r="AX33" i="53"/>
  <c r="AX50" i="53"/>
  <c r="AX92" i="53"/>
  <c r="AX28" i="53"/>
  <c r="AX69" i="53"/>
  <c r="AX32" i="53"/>
  <c r="AX38" i="53"/>
  <c r="AX91" i="53"/>
  <c r="AX27" i="53"/>
  <c r="AX94" i="53"/>
  <c r="AX23" i="53"/>
  <c r="AF26" i="53"/>
  <c r="AF59" i="53"/>
  <c r="AF81" i="53"/>
  <c r="AG31" i="53"/>
  <c r="AV62" i="53"/>
  <c r="AV64" i="53" s="1"/>
  <c r="AX21" i="53"/>
  <c r="AF43" i="53"/>
  <c r="AH43" i="53" s="1"/>
  <c r="AF51" i="53"/>
  <c r="AF72" i="53"/>
  <c r="AF82" i="53"/>
  <c r="AF90" i="53"/>
  <c r="AG24" i="53"/>
  <c r="AG32" i="53"/>
  <c r="AH32" i="53" s="1"/>
  <c r="AG40" i="53"/>
  <c r="AG48" i="53"/>
  <c r="AG57" i="53"/>
  <c r="AG69" i="53"/>
  <c r="AG79" i="53"/>
  <c r="AG87" i="53"/>
  <c r="AH87" i="53" s="1"/>
  <c r="AG95" i="53"/>
  <c r="AG23" i="53"/>
  <c r="AX47" i="53"/>
  <c r="AX60" i="53"/>
  <c r="AG49" i="53"/>
  <c r="AH49" i="53" s="1"/>
  <c r="AG58" i="53"/>
  <c r="AG70" i="53"/>
  <c r="AG80" i="53"/>
  <c r="AH80" i="53" s="1"/>
  <c r="AG88" i="53"/>
  <c r="AG99" i="53"/>
  <c r="AG25" i="53"/>
  <c r="AG55" i="53"/>
  <c r="AG86" i="53"/>
  <c r="AX89" i="53"/>
  <c r="AX71" i="53"/>
  <c r="AX29" i="53"/>
  <c r="AV112" i="53"/>
  <c r="AV17" i="53"/>
  <c r="AX81" i="53"/>
  <c r="AX84" i="53"/>
  <c r="AX30" i="53"/>
  <c r="AX45" i="53"/>
  <c r="AF100" i="53"/>
  <c r="AG47" i="53"/>
  <c r="AF61" i="53"/>
  <c r="AF21" i="53"/>
  <c r="AH21" i="53" s="1"/>
  <c r="AF53" i="53"/>
  <c r="AG59" i="53"/>
  <c r="AW62" i="53"/>
  <c r="AW64" i="53" s="1"/>
  <c r="AG35" i="53"/>
  <c r="AG51" i="53"/>
  <c r="AG60" i="53"/>
  <c r="AG82" i="53"/>
  <c r="AG90" i="53"/>
  <c r="AG101" i="53"/>
  <c r="AF71" i="53"/>
  <c r="AG94" i="53"/>
  <c r="AX83" i="53"/>
  <c r="AX67" i="53"/>
  <c r="AX73" i="53"/>
  <c r="AX31" i="53"/>
  <c r="AW96" i="53"/>
  <c r="AW120" i="53" s="1"/>
  <c r="AF34" i="53"/>
  <c r="AG39" i="53"/>
  <c r="AF27" i="53"/>
  <c r="AH27" i="53" s="1"/>
  <c r="AF44" i="53"/>
  <c r="AF83" i="53"/>
  <c r="AH83" i="53" s="1"/>
  <c r="AG33" i="53"/>
  <c r="AF29" i="53"/>
  <c r="AF63" i="53"/>
  <c r="AG50" i="53"/>
  <c r="AG81" i="53"/>
  <c r="AF30" i="53"/>
  <c r="AF46" i="53"/>
  <c r="AF93" i="53"/>
  <c r="AF55" i="53"/>
  <c r="AF94" i="53"/>
  <c r="AH110" i="53"/>
  <c r="AG28" i="53"/>
  <c r="AH28" i="53" s="1"/>
  <c r="AG36" i="53"/>
  <c r="AG44" i="53"/>
  <c r="AG52" i="53"/>
  <c r="AG61" i="53"/>
  <c r="AG73" i="53"/>
  <c r="AG91" i="53"/>
  <c r="AG72" i="53"/>
  <c r="AF101" i="53"/>
  <c r="AX36" i="53"/>
  <c r="AX53" i="53"/>
  <c r="AG68" i="53"/>
  <c r="AF45" i="53"/>
  <c r="AG89" i="53"/>
  <c r="AX17" i="53"/>
  <c r="AX112" i="53"/>
  <c r="AF22" i="53"/>
  <c r="AF48" i="53"/>
  <c r="AG29" i="53"/>
  <c r="AG37" i="53"/>
  <c r="AG45" i="53"/>
  <c r="AG53" i="53"/>
  <c r="AG63" i="53"/>
  <c r="AG84" i="53"/>
  <c r="AG92" i="53"/>
  <c r="AF35" i="53"/>
  <c r="AG76" i="53"/>
  <c r="AV74" i="53"/>
  <c r="AX68" i="53"/>
  <c r="AX40" i="53"/>
  <c r="AX78" i="53"/>
  <c r="AX58" i="53"/>
  <c r="AX88" i="53"/>
  <c r="AX70" i="53"/>
  <c r="AX35" i="53"/>
  <c r="AX63" i="53"/>
  <c r="AX52" i="53"/>
  <c r="AX90" i="53"/>
  <c r="AX72" i="53"/>
  <c r="AF50" i="53"/>
  <c r="AF89" i="53"/>
  <c r="AF36" i="53"/>
  <c r="AF73" i="53"/>
  <c r="AG41" i="53"/>
  <c r="AF37" i="53"/>
  <c r="AF76" i="53"/>
  <c r="AG34" i="53"/>
  <c r="AG71" i="53"/>
  <c r="AG100" i="53"/>
  <c r="AF38" i="53"/>
  <c r="AF54" i="53"/>
  <c r="AH11" i="53"/>
  <c r="AH13" i="53"/>
  <c r="AF25" i="53"/>
  <c r="AF41" i="53"/>
  <c r="AF88" i="53"/>
  <c r="AF99" i="53"/>
  <c r="AG30" i="53"/>
  <c r="AG46" i="53"/>
  <c r="AG54" i="53"/>
  <c r="AG77" i="53"/>
  <c r="AG85" i="53"/>
  <c r="AG93" i="53"/>
  <c r="AF15" i="53"/>
  <c r="AH15" i="53" s="1"/>
  <c r="AF42" i="53"/>
  <c r="AG78" i="53"/>
  <c r="AX39" i="53"/>
  <c r="AX48" i="53"/>
  <c r="AX87" i="53"/>
  <c r="AV96" i="53"/>
  <c r="AX77" i="53"/>
  <c r="AX34" i="53"/>
  <c r="AX55" i="53"/>
  <c r="AG17" i="53"/>
  <c r="AH14" i="53"/>
  <c r="AH8" i="53"/>
  <c r="AH10" i="53" s="1"/>
  <c r="AF10" i="53"/>
  <c r="AH111" i="53"/>
  <c r="AH105" i="53"/>
  <c r="AF106" i="53"/>
  <c r="AH106" i="53" s="1"/>
  <c r="AF16" i="53"/>
  <c r="AH16" i="53" s="1"/>
  <c r="AF39" i="53"/>
  <c r="AG42" i="53"/>
  <c r="AF52" i="53"/>
  <c r="AF57" i="53"/>
  <c r="AF60" i="53"/>
  <c r="AG67" i="53"/>
  <c r="AF77" i="53"/>
  <c r="AF84" i="53"/>
  <c r="AF91" i="53"/>
  <c r="AF95" i="53"/>
  <c r="AG22" i="53"/>
  <c r="AF33" i="53"/>
  <c r="AF68" i="53"/>
  <c r="AG38" i="53"/>
  <c r="AF23" i="53"/>
  <c r="AG26" i="53"/>
  <c r="AF40" i="53"/>
  <c r="AF58" i="53"/>
  <c r="AF78" i="53"/>
  <c r="AF85" i="53"/>
  <c r="AF92" i="53"/>
  <c r="AF47" i="53"/>
  <c r="AF69" i="53"/>
  <c r="AF24" i="53"/>
  <c r="AF86" i="53"/>
  <c r="AF31" i="53"/>
  <c r="AF70" i="53"/>
  <c r="AF79" i="53"/>
  <c r="AG112" i="53"/>
  <c r="AH57" i="53" l="1"/>
  <c r="AH85" i="53"/>
  <c r="AW118" i="53"/>
  <c r="AH45" i="53"/>
  <c r="AH101" i="53"/>
  <c r="AH69" i="53"/>
  <c r="AH26" i="53"/>
  <c r="AH47" i="53"/>
  <c r="AH39" i="53"/>
  <c r="AH34" i="53"/>
  <c r="AH61" i="53"/>
  <c r="AH23" i="53"/>
  <c r="AV122" i="53"/>
  <c r="AV120" i="53"/>
  <c r="AV118" i="53"/>
  <c r="AH79" i="53"/>
  <c r="AH63" i="53"/>
  <c r="AH37" i="53"/>
  <c r="AH48" i="53"/>
  <c r="AH84" i="53"/>
  <c r="AH68" i="53"/>
  <c r="AH59" i="53"/>
  <c r="AH52" i="53"/>
  <c r="AH55" i="53"/>
  <c r="AH29" i="53"/>
  <c r="AH22" i="53"/>
  <c r="AH88" i="53"/>
  <c r="AH50" i="53"/>
  <c r="AH112" i="53"/>
  <c r="AH25" i="53"/>
  <c r="AH73" i="53"/>
  <c r="AH95" i="53"/>
  <c r="AH24" i="53"/>
  <c r="AH94" i="53"/>
  <c r="AH89" i="53"/>
  <c r="AH90" i="53"/>
  <c r="AH51" i="53"/>
  <c r="AH78" i="53"/>
  <c r="AH77" i="53"/>
  <c r="AG96" i="53"/>
  <c r="AG120" i="53" s="1"/>
  <c r="AH35" i="53"/>
  <c r="AH81" i="53"/>
  <c r="AH58" i="53"/>
  <c r="AH60" i="53"/>
  <c r="AH99" i="53"/>
  <c r="AH92" i="53"/>
  <c r="AH91" i="53"/>
  <c r="AH82" i="53"/>
  <c r="AH53" i="53"/>
  <c r="AH100" i="53"/>
  <c r="AH71" i="53"/>
  <c r="AH33" i="53"/>
  <c r="AH31" i="53"/>
  <c r="AH40" i="53"/>
  <c r="AX96" i="53"/>
  <c r="AX120" i="53" s="1"/>
  <c r="AH41" i="53"/>
  <c r="AH54" i="53"/>
  <c r="AH86" i="53"/>
  <c r="AH38" i="53"/>
  <c r="AH93" i="53"/>
  <c r="AH44" i="53"/>
  <c r="AH70" i="53"/>
  <c r="AG62" i="53"/>
  <c r="AG64" i="53" s="1"/>
  <c r="AH46" i="53"/>
  <c r="AW97" i="53"/>
  <c r="AW102" i="53" s="1"/>
  <c r="AH72" i="53"/>
  <c r="AV97" i="53"/>
  <c r="AX74" i="53"/>
  <c r="AX122" i="53" s="1"/>
  <c r="AX62" i="53"/>
  <c r="AX64" i="53" s="1"/>
  <c r="AH30" i="53"/>
  <c r="AG74" i="53"/>
  <c r="AG122" i="53" s="1"/>
  <c r="AH76" i="53"/>
  <c r="AH36" i="53"/>
  <c r="AF62" i="53"/>
  <c r="AF64" i="53" s="1"/>
  <c r="AF17" i="53"/>
  <c r="AF112" i="53"/>
  <c r="AH42" i="53"/>
  <c r="AF96" i="53"/>
  <c r="AH17" i="53"/>
  <c r="AF74" i="53"/>
  <c r="AH67" i="53"/>
  <c r="AG118" i="53" l="1"/>
  <c r="AX118" i="53"/>
  <c r="AW103" i="53"/>
  <c r="AW116" i="53" s="1"/>
  <c r="AV102" i="53"/>
  <c r="AV103" i="53" s="1"/>
  <c r="AF118" i="53"/>
  <c r="AF122" i="53"/>
  <c r="AF120" i="53"/>
  <c r="AH96" i="53"/>
  <c r="AH120" i="53" s="1"/>
  <c r="AH62" i="53"/>
  <c r="AH64" i="53" s="1"/>
  <c r="AG97" i="53"/>
  <c r="AX97" i="53"/>
  <c r="AX102" i="53" s="1"/>
  <c r="AH74" i="53"/>
  <c r="AH122" i="53" s="1"/>
  <c r="AF97" i="53"/>
  <c r="AF102" i="53" s="1"/>
  <c r="AV114" i="53" l="1"/>
  <c r="AV116" i="53"/>
  <c r="AX103" i="53"/>
  <c r="AX114" i="53" s="1"/>
  <c r="AG102" i="53"/>
  <c r="AG103" i="53" s="1"/>
  <c r="AF103" i="53"/>
  <c r="AW114" i="53"/>
  <c r="AH118" i="53"/>
  <c r="AH97" i="53"/>
  <c r="AF116" i="53" l="1"/>
  <c r="AX116" i="53"/>
  <c r="AG116" i="53"/>
  <c r="AG114" i="53"/>
  <c r="AF114" i="53"/>
  <c r="AH102" i="53"/>
  <c r="AH103" i="53" s="1"/>
  <c r="CO56" i="53"/>
  <c r="CM56" i="53"/>
  <c r="CI56" i="53"/>
  <c r="CG56" i="53"/>
  <c r="CU9" i="53"/>
  <c r="CN10" i="53"/>
  <c r="CL10" i="53"/>
  <c r="AH116" i="53" l="1"/>
  <c r="AH114" i="53"/>
  <c r="CL62" i="53"/>
  <c r="CL64" i="53" s="1"/>
  <c r="CM64" i="53" s="1"/>
  <c r="CJ101" i="53"/>
  <c r="CT101" i="53" s="1"/>
  <c r="CI23" i="53"/>
  <c r="CI25" i="53"/>
  <c r="CI27" i="53"/>
  <c r="CI58" i="53"/>
  <c r="CI60" i="53"/>
  <c r="CI70" i="53"/>
  <c r="CI76" i="53"/>
  <c r="CI78" i="53"/>
  <c r="CI84" i="53"/>
  <c r="CI30" i="53"/>
  <c r="CI32" i="53"/>
  <c r="CI46" i="53"/>
  <c r="CI59" i="53"/>
  <c r="CI67" i="53"/>
  <c r="CI69" i="53"/>
  <c r="CI85" i="53"/>
  <c r="CI87" i="53"/>
  <c r="CP22" i="53"/>
  <c r="CU22" i="53" s="1"/>
  <c r="CP50" i="53"/>
  <c r="CU50" i="53" s="1"/>
  <c r="CP52" i="53"/>
  <c r="CU52" i="53" s="1"/>
  <c r="CN112" i="53"/>
  <c r="CJ105" i="53"/>
  <c r="CT105" i="53" s="1"/>
  <c r="CM99" i="53"/>
  <c r="CM90" i="53"/>
  <c r="CM82" i="53"/>
  <c r="CM73" i="53"/>
  <c r="CM63" i="53"/>
  <c r="CM54" i="53"/>
  <c r="CM46" i="53"/>
  <c r="CM38" i="53"/>
  <c r="CM30" i="53"/>
  <c r="CM22" i="53"/>
  <c r="CM55" i="53"/>
  <c r="CM89" i="53"/>
  <c r="CM81" i="53"/>
  <c r="CM72" i="53"/>
  <c r="CM53" i="53"/>
  <c r="CM45" i="53"/>
  <c r="CM37" i="53"/>
  <c r="CM29" i="53"/>
  <c r="CM21" i="53"/>
  <c r="CM39" i="53"/>
  <c r="CM88" i="53"/>
  <c r="CM80" i="53"/>
  <c r="CM71" i="53"/>
  <c r="CM61" i="53"/>
  <c r="CM52" i="53"/>
  <c r="CM44" i="53"/>
  <c r="CM36" i="53"/>
  <c r="CM28" i="53"/>
  <c r="CM47" i="53"/>
  <c r="CM95" i="53"/>
  <c r="CM87" i="53"/>
  <c r="CM79" i="53"/>
  <c r="CM70" i="53"/>
  <c r="CM60" i="53"/>
  <c r="CM51" i="53"/>
  <c r="CM43" i="53"/>
  <c r="CM35" i="53"/>
  <c r="CM27" i="53"/>
  <c r="CM94" i="53"/>
  <c r="CM86" i="53"/>
  <c r="CM78" i="53"/>
  <c r="CM69" i="53"/>
  <c r="CM59" i="53"/>
  <c r="CM50" i="53"/>
  <c r="CM42" i="53"/>
  <c r="CM34" i="53"/>
  <c r="CM26" i="53"/>
  <c r="CM100" i="53"/>
  <c r="CM23" i="53"/>
  <c r="CM93" i="53"/>
  <c r="CM85" i="53"/>
  <c r="CM77" i="53"/>
  <c r="CM68" i="53"/>
  <c r="CM58" i="53"/>
  <c r="CM49" i="53"/>
  <c r="CM41" i="53"/>
  <c r="CM33" i="53"/>
  <c r="CM25" i="53"/>
  <c r="CM91" i="53"/>
  <c r="CM101" i="53"/>
  <c r="CM92" i="53"/>
  <c r="CM84" i="53"/>
  <c r="CM76" i="53"/>
  <c r="CM67" i="53"/>
  <c r="CM57" i="53"/>
  <c r="CM48" i="53"/>
  <c r="CM40" i="53"/>
  <c r="CM32" i="53"/>
  <c r="CM24" i="53"/>
  <c r="CM83" i="53"/>
  <c r="CM31" i="53"/>
  <c r="CO101" i="53"/>
  <c r="CO92" i="53"/>
  <c r="CO84" i="53"/>
  <c r="CO76" i="53"/>
  <c r="CO67" i="53"/>
  <c r="CO57" i="53"/>
  <c r="CO48" i="53"/>
  <c r="CO40" i="53"/>
  <c r="CO32" i="53"/>
  <c r="CO24" i="53"/>
  <c r="CO100" i="53"/>
  <c r="CO91" i="53"/>
  <c r="CO83" i="53"/>
  <c r="CO55" i="53"/>
  <c r="CO47" i="53"/>
  <c r="CO39" i="53"/>
  <c r="CO31" i="53"/>
  <c r="CO23" i="53"/>
  <c r="CO99" i="53"/>
  <c r="CO90" i="53"/>
  <c r="CO82" i="53"/>
  <c r="CO73" i="53"/>
  <c r="CO63" i="53"/>
  <c r="CO54" i="53"/>
  <c r="CO46" i="53"/>
  <c r="CO38" i="53"/>
  <c r="CO30" i="53"/>
  <c r="CO22" i="53"/>
  <c r="CO89" i="53"/>
  <c r="CO81" i="53"/>
  <c r="CO72" i="53"/>
  <c r="CO53" i="53"/>
  <c r="CO45" i="53"/>
  <c r="CO37" i="53"/>
  <c r="CO29" i="53"/>
  <c r="CO21" i="53"/>
  <c r="CO88" i="53"/>
  <c r="CO80" i="53"/>
  <c r="CO71" i="53"/>
  <c r="CO61" i="53"/>
  <c r="CO52" i="53"/>
  <c r="CO44" i="53"/>
  <c r="CO36" i="53"/>
  <c r="CO28" i="53"/>
  <c r="CO85" i="53"/>
  <c r="CO68" i="53"/>
  <c r="CO41" i="53"/>
  <c r="CO95" i="53"/>
  <c r="CO87" i="53"/>
  <c r="CO79" i="53"/>
  <c r="CO70" i="53"/>
  <c r="CO60" i="53"/>
  <c r="CO51" i="53"/>
  <c r="CO43" i="53"/>
  <c r="CO35" i="53"/>
  <c r="CO27" i="53"/>
  <c r="CO77" i="53"/>
  <c r="CO49" i="53"/>
  <c r="CO33" i="53"/>
  <c r="CO94" i="53"/>
  <c r="CO86" i="53"/>
  <c r="CO78" i="53"/>
  <c r="CO69" i="53"/>
  <c r="CO59" i="53"/>
  <c r="CO50" i="53"/>
  <c r="CO42" i="53"/>
  <c r="CO34" i="53"/>
  <c r="CO26" i="53"/>
  <c r="CO93" i="53"/>
  <c r="CO58" i="53"/>
  <c r="CO25" i="53"/>
  <c r="CL112" i="53"/>
  <c r="CP105" i="53"/>
  <c r="CU105" i="53" s="1"/>
  <c r="CP26" i="53"/>
  <c r="CU26" i="53" s="1"/>
  <c r="CP111" i="53"/>
  <c r="CQ56" i="53" s="1"/>
  <c r="CP106" i="53"/>
  <c r="CU106" i="53" s="1"/>
  <c r="CP78" i="53"/>
  <c r="CU78" i="53" s="1"/>
  <c r="CP80" i="53"/>
  <c r="CU80" i="53" s="1"/>
  <c r="CP86" i="53"/>
  <c r="CU86" i="53" s="1"/>
  <c r="CP88" i="53"/>
  <c r="CU88" i="53" s="1"/>
  <c r="CP23" i="53"/>
  <c r="CU23" i="53" s="1"/>
  <c r="CP25" i="53"/>
  <c r="CU25" i="53" s="1"/>
  <c r="CP27" i="53"/>
  <c r="CU27" i="53" s="1"/>
  <c r="CP29" i="53"/>
  <c r="CU29" i="53" s="1"/>
  <c r="CP43" i="53"/>
  <c r="CU43" i="53" s="1"/>
  <c r="CP51" i="53"/>
  <c r="CU51" i="53" s="1"/>
  <c r="CP55" i="53"/>
  <c r="CU55" i="53" s="1"/>
  <c r="CP101" i="53"/>
  <c r="CU101" i="53" s="1"/>
  <c r="CP77" i="53"/>
  <c r="CU77" i="53" s="1"/>
  <c r="CP85" i="53"/>
  <c r="CU85" i="53" s="1"/>
  <c r="CP91" i="53"/>
  <c r="CU91" i="53" s="1"/>
  <c r="CP38" i="53"/>
  <c r="CU38" i="53" s="1"/>
  <c r="CP57" i="53"/>
  <c r="CU57" i="53" s="1"/>
  <c r="CP31" i="53"/>
  <c r="CU31" i="53" s="1"/>
  <c r="CP37" i="53"/>
  <c r="CU37" i="53" s="1"/>
  <c r="CP47" i="53"/>
  <c r="CU47" i="53" s="1"/>
  <c r="CP53" i="53"/>
  <c r="CU53" i="53" s="1"/>
  <c r="CP58" i="53"/>
  <c r="CU58" i="53" s="1"/>
  <c r="CP14" i="53"/>
  <c r="CU14" i="53" s="1"/>
  <c r="CP13" i="53"/>
  <c r="CU13" i="53" s="1"/>
  <c r="CG39" i="53"/>
  <c r="CJ106" i="53"/>
  <c r="CT106" i="53" s="1"/>
  <c r="CJ110" i="53"/>
  <c r="CT110" i="53" s="1"/>
  <c r="CJ72" i="53"/>
  <c r="CI92" i="53"/>
  <c r="CJ111" i="53"/>
  <c r="CJ100" i="53"/>
  <c r="CJ31" i="53"/>
  <c r="CT31" i="53" s="1"/>
  <c r="CJ33" i="53"/>
  <c r="CT33" i="53" s="1"/>
  <c r="CJ43" i="53"/>
  <c r="CT43" i="53" s="1"/>
  <c r="CJ49" i="53"/>
  <c r="CT49" i="53" s="1"/>
  <c r="CJ60" i="53"/>
  <c r="CJ32" i="53"/>
  <c r="CT32" i="53" s="1"/>
  <c r="CJ25" i="53"/>
  <c r="CT25" i="53" s="1"/>
  <c r="CJ55" i="53"/>
  <c r="CT55" i="53" s="1"/>
  <c r="CJ68" i="53"/>
  <c r="CJ70" i="53"/>
  <c r="CJ107" i="53"/>
  <c r="CT107" i="53" s="1"/>
  <c r="CI101" i="53"/>
  <c r="CG90" i="53"/>
  <c r="CG99" i="53"/>
  <c r="CJ24" i="53"/>
  <c r="CT24" i="53" s="1"/>
  <c r="CG67" i="53"/>
  <c r="CJ85" i="53"/>
  <c r="CJ95" i="53"/>
  <c r="CG100" i="53"/>
  <c r="CP11" i="53"/>
  <c r="CU11" i="53" s="1"/>
  <c r="CP95" i="53"/>
  <c r="CU95" i="53" s="1"/>
  <c r="CP100" i="53"/>
  <c r="CU100" i="53" s="1"/>
  <c r="CP28" i="53"/>
  <c r="CU28" i="53" s="1"/>
  <c r="CP63" i="53"/>
  <c r="CU63" i="53" s="1"/>
  <c r="CP32" i="53"/>
  <c r="CU32" i="53" s="1"/>
  <c r="CP36" i="53"/>
  <c r="CU36" i="53" s="1"/>
  <c r="CP68" i="53"/>
  <c r="CU68" i="53" s="1"/>
  <c r="CP70" i="53"/>
  <c r="CU70" i="53" s="1"/>
  <c r="CP44" i="53"/>
  <c r="CU44" i="53" s="1"/>
  <c r="CP46" i="53"/>
  <c r="CU46" i="53" s="1"/>
  <c r="CP99" i="53"/>
  <c r="CU99" i="53" s="1"/>
  <c r="CP61" i="53"/>
  <c r="CU61" i="53" s="1"/>
  <c r="CP21" i="53"/>
  <c r="CU21" i="53" s="1"/>
  <c r="CP35" i="53"/>
  <c r="CU35" i="53" s="1"/>
  <c r="CP71" i="53"/>
  <c r="CU71" i="53" s="1"/>
  <c r="CP110" i="53"/>
  <c r="CU110" i="53" s="1"/>
  <c r="CP45" i="53"/>
  <c r="CU45" i="53" s="1"/>
  <c r="CP79" i="53"/>
  <c r="CU79" i="53" s="1"/>
  <c r="CP81" i="53"/>
  <c r="CU81" i="53" s="1"/>
  <c r="CP83" i="53"/>
  <c r="CU83" i="53" s="1"/>
  <c r="CP39" i="53"/>
  <c r="CU39" i="53" s="1"/>
  <c r="CP41" i="53"/>
  <c r="CU41" i="53" s="1"/>
  <c r="CP54" i="53"/>
  <c r="CU54" i="53" s="1"/>
  <c r="CP87" i="53"/>
  <c r="CU87" i="53" s="1"/>
  <c r="CP92" i="53"/>
  <c r="CU92" i="53" s="1"/>
  <c r="CP16" i="53"/>
  <c r="CU16" i="53" s="1"/>
  <c r="CP59" i="53"/>
  <c r="CU59" i="53" s="1"/>
  <c r="CP72" i="53"/>
  <c r="CU72" i="53" s="1"/>
  <c r="CP89" i="53"/>
  <c r="CU89" i="53" s="1"/>
  <c r="CP48" i="53"/>
  <c r="CU48" i="53" s="1"/>
  <c r="CP107" i="53"/>
  <c r="CU107" i="53" s="1"/>
  <c r="CP40" i="53"/>
  <c r="CU40" i="53" s="1"/>
  <c r="CP49" i="53"/>
  <c r="CU49" i="53" s="1"/>
  <c r="CP82" i="53"/>
  <c r="CU82" i="53" s="1"/>
  <c r="CP93" i="53"/>
  <c r="CU93" i="53" s="1"/>
  <c r="CP24" i="53"/>
  <c r="CU24" i="53" s="1"/>
  <c r="CU10" i="53"/>
  <c r="CP15" i="53"/>
  <c r="CU15" i="53" s="1"/>
  <c r="CP30" i="53"/>
  <c r="CU30" i="53" s="1"/>
  <c r="CP60" i="53"/>
  <c r="CU60" i="53" s="1"/>
  <c r="CP73" i="53"/>
  <c r="CU73" i="53" s="1"/>
  <c r="CP84" i="53"/>
  <c r="CU84" i="53" s="1"/>
  <c r="CP90" i="53"/>
  <c r="CU90" i="53" s="1"/>
  <c r="CG82" i="53"/>
  <c r="CG29" i="53"/>
  <c r="CI34" i="53"/>
  <c r="CI36" i="53"/>
  <c r="CI39" i="53"/>
  <c r="CI48" i="53"/>
  <c r="CI50" i="53"/>
  <c r="CI52" i="53"/>
  <c r="CI71" i="53"/>
  <c r="CG84" i="53"/>
  <c r="CI89" i="53"/>
  <c r="CG91" i="53"/>
  <c r="CI94" i="53"/>
  <c r="CG89" i="53"/>
  <c r="CI29" i="53"/>
  <c r="CG38" i="53"/>
  <c r="CI41" i="53"/>
  <c r="CI43" i="53"/>
  <c r="CI45" i="53"/>
  <c r="CG47" i="53"/>
  <c r="CG54" i="53"/>
  <c r="CG63" i="53"/>
  <c r="CG73" i="53"/>
  <c r="CG77" i="53"/>
  <c r="CI22" i="53"/>
  <c r="CI31" i="53"/>
  <c r="CI38" i="53"/>
  <c r="CI47" i="53"/>
  <c r="CI54" i="53"/>
  <c r="CI77" i="53"/>
  <c r="CJ86" i="53"/>
  <c r="CG48" i="53"/>
  <c r="CF112" i="53"/>
  <c r="CI24" i="53"/>
  <c r="CI26" i="53"/>
  <c r="CG40" i="53"/>
  <c r="CI57" i="53"/>
  <c r="CI68" i="53"/>
  <c r="CI79" i="53"/>
  <c r="CG81" i="53"/>
  <c r="CG83" i="53"/>
  <c r="CJ84" i="53"/>
  <c r="CI86" i="53"/>
  <c r="CI88" i="53"/>
  <c r="CI93" i="53"/>
  <c r="CH112" i="53"/>
  <c r="CG21" i="53"/>
  <c r="CI28" i="53"/>
  <c r="CI33" i="53"/>
  <c r="CI35" i="53"/>
  <c r="CG37" i="53"/>
  <c r="CI40" i="53"/>
  <c r="CI49" i="53"/>
  <c r="CI51" i="53"/>
  <c r="CG72" i="53"/>
  <c r="CI81" i="53"/>
  <c r="CI95" i="53"/>
  <c r="CJ23" i="53"/>
  <c r="CT23" i="53" s="1"/>
  <c r="CJ30" i="53"/>
  <c r="CT30" i="53" s="1"/>
  <c r="CI37" i="53"/>
  <c r="CI42" i="53"/>
  <c r="CI44" i="53"/>
  <c r="CI53" i="53"/>
  <c r="CG55" i="53"/>
  <c r="CI61" i="53"/>
  <c r="CI72" i="53"/>
  <c r="CG24" i="53"/>
  <c r="CG31" i="53"/>
  <c r="CJ46" i="53"/>
  <c r="CT46" i="53" s="1"/>
  <c r="CG49" i="53"/>
  <c r="CJ41" i="53"/>
  <c r="CT41" i="53" s="1"/>
  <c r="CJ57" i="53"/>
  <c r="CG41" i="53"/>
  <c r="CJ53" i="53"/>
  <c r="CT53" i="53" s="1"/>
  <c r="CJ48" i="53"/>
  <c r="CT48" i="53" s="1"/>
  <c r="CJ58" i="53"/>
  <c r="CJ34" i="53"/>
  <c r="CT34" i="53" s="1"/>
  <c r="CJ39" i="53"/>
  <c r="CT39" i="53" s="1"/>
  <c r="CG58" i="53"/>
  <c r="CJ76" i="53"/>
  <c r="CJ81" i="53"/>
  <c r="CJ83" i="53"/>
  <c r="CJ91" i="53"/>
  <c r="CJ93" i="53"/>
  <c r="CJ92" i="53"/>
  <c r="CG76" i="53"/>
  <c r="CG92" i="53"/>
  <c r="CH96" i="53"/>
  <c r="CJ79" i="53"/>
  <c r="CJ89" i="53"/>
  <c r="CG85" i="53"/>
  <c r="CG93" i="53"/>
  <c r="CJ78" i="53"/>
  <c r="CJ77" i="53"/>
  <c r="CJ87" i="53"/>
  <c r="CJ94" i="53"/>
  <c r="CF74" i="53"/>
  <c r="CG68" i="53"/>
  <c r="CJ67" i="53"/>
  <c r="CT67" i="53" s="1"/>
  <c r="CJ69" i="53"/>
  <c r="CJ26" i="53"/>
  <c r="CT26" i="53" s="1"/>
  <c r="CG46" i="53"/>
  <c r="CJ47" i="53"/>
  <c r="CT47" i="53" s="1"/>
  <c r="CG25" i="53"/>
  <c r="CG32" i="53"/>
  <c r="CG33" i="53"/>
  <c r="CJ40" i="53"/>
  <c r="CT40" i="53" s="1"/>
  <c r="CJ45" i="53"/>
  <c r="CT45" i="53" s="1"/>
  <c r="CG57" i="53"/>
  <c r="CH62" i="53"/>
  <c r="CI62" i="53" s="1"/>
  <c r="CG23" i="53"/>
  <c r="CG30" i="53"/>
  <c r="CJ22" i="53"/>
  <c r="CT22" i="53" s="1"/>
  <c r="CJ51" i="53"/>
  <c r="CT51" i="53" s="1"/>
  <c r="CJ15" i="53"/>
  <c r="CT15" i="53" s="1"/>
  <c r="CJ14" i="53"/>
  <c r="CT14" i="53" s="1"/>
  <c r="CJ11" i="53"/>
  <c r="CT11" i="53" s="1"/>
  <c r="CH17" i="53"/>
  <c r="CJ16" i="53"/>
  <c r="CT16" i="53" s="1"/>
  <c r="CJ13" i="53"/>
  <c r="CT13" i="53" s="1"/>
  <c r="CJ9" i="53"/>
  <c r="CT9" i="53" s="1"/>
  <c r="CV9" i="53" s="1"/>
  <c r="CI21" i="53"/>
  <c r="CG34" i="53"/>
  <c r="CJ21" i="53"/>
  <c r="CT21" i="53" s="1"/>
  <c r="CG22" i="53"/>
  <c r="CJ38" i="53"/>
  <c r="CT38" i="53" s="1"/>
  <c r="CP42" i="53"/>
  <c r="CU42" i="53" s="1"/>
  <c r="CG44" i="53"/>
  <c r="CJ44" i="53"/>
  <c r="CT44" i="53" s="1"/>
  <c r="CJ50" i="53"/>
  <c r="CT50" i="53" s="1"/>
  <c r="CG50" i="53"/>
  <c r="CH74" i="53"/>
  <c r="CJ35" i="53"/>
  <c r="CT35" i="53" s="1"/>
  <c r="CG35" i="53"/>
  <c r="CF17" i="53"/>
  <c r="CL74" i="53"/>
  <c r="CM74" i="53" s="1"/>
  <c r="CJ73" i="53"/>
  <c r="CI73" i="53"/>
  <c r="CJ99" i="53"/>
  <c r="CI99" i="53"/>
  <c r="CN62" i="53"/>
  <c r="CN64" i="53" s="1"/>
  <c r="CO64" i="53" s="1"/>
  <c r="CG28" i="53"/>
  <c r="CJ28" i="53"/>
  <c r="CT28" i="53" s="1"/>
  <c r="CP33" i="53"/>
  <c r="CU33" i="53" s="1"/>
  <c r="CP34" i="53"/>
  <c r="CU34" i="53" s="1"/>
  <c r="CJ54" i="53"/>
  <c r="CT54" i="53" s="1"/>
  <c r="CN74" i="53"/>
  <c r="CO74" i="53" s="1"/>
  <c r="CJ90" i="53"/>
  <c r="CI90" i="53"/>
  <c r="CG80" i="53"/>
  <c r="CJ80" i="53"/>
  <c r="CN17" i="53"/>
  <c r="CJ37" i="53"/>
  <c r="CT37" i="53" s="1"/>
  <c r="CJ63" i="53"/>
  <c r="CI63" i="53"/>
  <c r="CJ27" i="53"/>
  <c r="CT27" i="53" s="1"/>
  <c r="CG27" i="53"/>
  <c r="CG52" i="53"/>
  <c r="CJ52" i="53"/>
  <c r="CT52" i="53" s="1"/>
  <c r="CJ59" i="53"/>
  <c r="CG59" i="53"/>
  <c r="CL96" i="53"/>
  <c r="CM96" i="53" s="1"/>
  <c r="CJ82" i="53"/>
  <c r="CI82" i="53"/>
  <c r="CG61" i="53"/>
  <c r="CJ61" i="53"/>
  <c r="CF62" i="53"/>
  <c r="CG26" i="53"/>
  <c r="CJ29" i="53"/>
  <c r="CT29" i="53" s="1"/>
  <c r="CG71" i="53"/>
  <c r="CJ71" i="53"/>
  <c r="CN96" i="53"/>
  <c r="CO96" i="53" s="1"/>
  <c r="CF96" i="53"/>
  <c r="CL17" i="53"/>
  <c r="CJ10" i="53"/>
  <c r="CG36" i="53"/>
  <c r="CJ36" i="53"/>
  <c r="CT36" i="53" s="1"/>
  <c r="CJ42" i="53"/>
  <c r="CT42" i="53" s="1"/>
  <c r="CG42" i="53"/>
  <c r="CP69" i="53"/>
  <c r="CU69" i="53" s="1"/>
  <c r="CG88" i="53"/>
  <c r="CJ88" i="53"/>
  <c r="CP94" i="53"/>
  <c r="CU94" i="53" s="1"/>
  <c r="CP67" i="53"/>
  <c r="CG69" i="53"/>
  <c r="CP76" i="53"/>
  <c r="CG78" i="53"/>
  <c r="CI80" i="53"/>
  <c r="CG86" i="53"/>
  <c r="CG94" i="53"/>
  <c r="CG45" i="53"/>
  <c r="CG53" i="53"/>
  <c r="CI55" i="53"/>
  <c r="CI83" i="53"/>
  <c r="CI91" i="53"/>
  <c r="CI100" i="53"/>
  <c r="CG101" i="53"/>
  <c r="CG43" i="53"/>
  <c r="CG51" i="53"/>
  <c r="CG60" i="53"/>
  <c r="CG70" i="53"/>
  <c r="CG79" i="53"/>
  <c r="CG87" i="53"/>
  <c r="CG95" i="53"/>
  <c r="CT111" i="53" l="1"/>
  <c r="CK56" i="53"/>
  <c r="CO17" i="53"/>
  <c r="CN122" i="53"/>
  <c r="CN120" i="53"/>
  <c r="CN118" i="53"/>
  <c r="CM17" i="53"/>
  <c r="CL120" i="53"/>
  <c r="CL118" i="53"/>
  <c r="CL122" i="53"/>
  <c r="CI17" i="53"/>
  <c r="CH122" i="53"/>
  <c r="CH120" i="53"/>
  <c r="CF122" i="53"/>
  <c r="CF120" i="53"/>
  <c r="CT10" i="53"/>
  <c r="CV105" i="53"/>
  <c r="CO62" i="53"/>
  <c r="CM62" i="53"/>
  <c r="CG74" i="53"/>
  <c r="CV106" i="53"/>
  <c r="CU111" i="53"/>
  <c r="CQ94" i="53"/>
  <c r="CQ86" i="53"/>
  <c r="CQ78" i="53"/>
  <c r="CQ69" i="53"/>
  <c r="CQ59" i="53"/>
  <c r="CQ50" i="53"/>
  <c r="CQ42" i="53"/>
  <c r="CQ34" i="53"/>
  <c r="CQ26" i="53"/>
  <c r="CQ60" i="53"/>
  <c r="CQ93" i="53"/>
  <c r="CQ85" i="53"/>
  <c r="CQ77" i="53"/>
  <c r="CQ68" i="53"/>
  <c r="CQ58" i="53"/>
  <c r="CQ49" i="53"/>
  <c r="CQ41" i="53"/>
  <c r="CQ33" i="53"/>
  <c r="CQ25" i="53"/>
  <c r="CQ51" i="53"/>
  <c r="CQ101" i="53"/>
  <c r="CQ92" i="53"/>
  <c r="CQ84" i="53"/>
  <c r="CQ76" i="53"/>
  <c r="CQ67" i="53"/>
  <c r="CQ57" i="53"/>
  <c r="CQ48" i="53"/>
  <c r="CQ40" i="53"/>
  <c r="CQ32" i="53"/>
  <c r="CQ24" i="53"/>
  <c r="CQ43" i="53"/>
  <c r="CQ100" i="53"/>
  <c r="CQ91" i="53"/>
  <c r="CQ83" i="53"/>
  <c r="CQ55" i="53"/>
  <c r="CQ47" i="53"/>
  <c r="CQ39" i="53"/>
  <c r="CQ31" i="53"/>
  <c r="CQ23" i="53"/>
  <c r="CQ79" i="53"/>
  <c r="CQ99" i="53"/>
  <c r="CQ90" i="53"/>
  <c r="CQ82" i="53"/>
  <c r="CQ73" i="53"/>
  <c r="CQ63" i="53"/>
  <c r="CQ54" i="53"/>
  <c r="CQ46" i="53"/>
  <c r="CQ38" i="53"/>
  <c r="CQ30" i="53"/>
  <c r="CQ22" i="53"/>
  <c r="CQ70" i="53"/>
  <c r="CQ27" i="53"/>
  <c r="CQ89" i="53"/>
  <c r="CQ81" i="53"/>
  <c r="CQ72" i="53"/>
  <c r="CQ53" i="53"/>
  <c r="CQ45" i="53"/>
  <c r="CQ37" i="53"/>
  <c r="CQ29" i="53"/>
  <c r="CQ21" i="53"/>
  <c r="CQ87" i="53"/>
  <c r="CQ35" i="53"/>
  <c r="CQ88" i="53"/>
  <c r="CQ80" i="53"/>
  <c r="CQ71" i="53"/>
  <c r="CQ61" i="53"/>
  <c r="CQ52" i="53"/>
  <c r="CQ44" i="53"/>
  <c r="CQ36" i="53"/>
  <c r="CQ28" i="53"/>
  <c r="CQ95" i="53"/>
  <c r="CV13" i="53"/>
  <c r="CV14" i="53"/>
  <c r="CV35" i="53"/>
  <c r="CK35" i="53"/>
  <c r="CT81" i="53"/>
  <c r="CV81" i="53" s="1"/>
  <c r="CK81" i="53"/>
  <c r="CV49" i="53"/>
  <c r="CK49" i="53"/>
  <c r="CV42" i="53"/>
  <c r="CK42" i="53"/>
  <c r="CT71" i="53"/>
  <c r="CV71" i="53" s="1"/>
  <c r="CK71" i="53"/>
  <c r="CV27" i="53"/>
  <c r="CK27" i="53"/>
  <c r="CT90" i="53"/>
  <c r="CV90" i="53" s="1"/>
  <c r="CK90" i="53"/>
  <c r="CJ74" i="53"/>
  <c r="CV21" i="53"/>
  <c r="CK21" i="53"/>
  <c r="CT94" i="53"/>
  <c r="CV94" i="53" s="1"/>
  <c r="CK94" i="53"/>
  <c r="CT76" i="53"/>
  <c r="CK76" i="53"/>
  <c r="CT57" i="53"/>
  <c r="CV57" i="53" s="1"/>
  <c r="CK57" i="53"/>
  <c r="CV43" i="53"/>
  <c r="CK43" i="53"/>
  <c r="CV22" i="53"/>
  <c r="CK22" i="53"/>
  <c r="CV36" i="53"/>
  <c r="CK36" i="53"/>
  <c r="CT82" i="53"/>
  <c r="CV82" i="53" s="1"/>
  <c r="CK82" i="53"/>
  <c r="CT99" i="53"/>
  <c r="CV99" i="53" s="1"/>
  <c r="CK99" i="53"/>
  <c r="CV47" i="53"/>
  <c r="CK47" i="53"/>
  <c r="CT87" i="53"/>
  <c r="CV87" i="53" s="1"/>
  <c r="CK87" i="53"/>
  <c r="CV41" i="53"/>
  <c r="CK41" i="53"/>
  <c r="CT86" i="53"/>
  <c r="CV86" i="53" s="1"/>
  <c r="CK86" i="53"/>
  <c r="CT95" i="53"/>
  <c r="CV95" i="53" s="1"/>
  <c r="CK95" i="53"/>
  <c r="CT70" i="53"/>
  <c r="CV70" i="53" s="1"/>
  <c r="CK70" i="53"/>
  <c r="CV33" i="53"/>
  <c r="CK33" i="53"/>
  <c r="CT79" i="53"/>
  <c r="CV79" i="53" s="1"/>
  <c r="CK79" i="53"/>
  <c r="CT63" i="53"/>
  <c r="CV63" i="53" s="1"/>
  <c r="CK63" i="53"/>
  <c r="CV54" i="53"/>
  <c r="CK54" i="53"/>
  <c r="CV50" i="53"/>
  <c r="CK50" i="53"/>
  <c r="CT77" i="53"/>
  <c r="CV77" i="53" s="1"/>
  <c r="CK77" i="53"/>
  <c r="CV39" i="53"/>
  <c r="CK39" i="53"/>
  <c r="CT85" i="53"/>
  <c r="CV85" i="53" s="1"/>
  <c r="CK85" i="53"/>
  <c r="CT68" i="53"/>
  <c r="CV68" i="53" s="1"/>
  <c r="CK68" i="53"/>
  <c r="CV31" i="53"/>
  <c r="CK31" i="53"/>
  <c r="CV26" i="53"/>
  <c r="CK26" i="53"/>
  <c r="CT78" i="53"/>
  <c r="CV78" i="53" s="1"/>
  <c r="CK78" i="53"/>
  <c r="CT92" i="53"/>
  <c r="CV92" i="53" s="1"/>
  <c r="CK92" i="53"/>
  <c r="CV34" i="53"/>
  <c r="CK34" i="53"/>
  <c r="CV46" i="53"/>
  <c r="CK46" i="53"/>
  <c r="CV55" i="53"/>
  <c r="CK55" i="53"/>
  <c r="CT100" i="53"/>
  <c r="CV100" i="53" s="1"/>
  <c r="CK100" i="53"/>
  <c r="CV29" i="53"/>
  <c r="CK29" i="53"/>
  <c r="CV37" i="53"/>
  <c r="CK37" i="53"/>
  <c r="CT73" i="53"/>
  <c r="CV73" i="53" s="1"/>
  <c r="CK73" i="53"/>
  <c r="CV44" i="53"/>
  <c r="CK44" i="53"/>
  <c r="CT88" i="53"/>
  <c r="CV88" i="53" s="1"/>
  <c r="CK88" i="53"/>
  <c r="CT59" i="53"/>
  <c r="CV59" i="53" s="1"/>
  <c r="CK59" i="53"/>
  <c r="CV45" i="53"/>
  <c r="CK45" i="53"/>
  <c r="CT69" i="53"/>
  <c r="CV69" i="53" s="1"/>
  <c r="CK69" i="53"/>
  <c r="CT93" i="53"/>
  <c r="CV93" i="53" s="1"/>
  <c r="CK93" i="53"/>
  <c r="CT58" i="53"/>
  <c r="CV58" i="53" s="1"/>
  <c r="CK58" i="53"/>
  <c r="CV24" i="53"/>
  <c r="CK24" i="53"/>
  <c r="CV25" i="53"/>
  <c r="CK25" i="53"/>
  <c r="CK101" i="53"/>
  <c r="CV32" i="53"/>
  <c r="CK32" i="53"/>
  <c r="CV52" i="53"/>
  <c r="CK52" i="53"/>
  <c r="CT80" i="53"/>
  <c r="CV80" i="53" s="1"/>
  <c r="CK80" i="53"/>
  <c r="CV28" i="53"/>
  <c r="CK28" i="53"/>
  <c r="CV40" i="53"/>
  <c r="CK40" i="53"/>
  <c r="CK67" i="53"/>
  <c r="CT91" i="53"/>
  <c r="CV91" i="53" s="1"/>
  <c r="CK91" i="53"/>
  <c r="CV48" i="53"/>
  <c r="CK48" i="53"/>
  <c r="CV30" i="53"/>
  <c r="CK30" i="53"/>
  <c r="CF97" i="53"/>
  <c r="CG97" i="53" s="1"/>
  <c r="CT61" i="53"/>
  <c r="CV61" i="53" s="1"/>
  <c r="CK61" i="53"/>
  <c r="CV38" i="53"/>
  <c r="CK38" i="53"/>
  <c r="CV51" i="53"/>
  <c r="CK51" i="53"/>
  <c r="CT89" i="53"/>
  <c r="CV89" i="53" s="1"/>
  <c r="CK89" i="53"/>
  <c r="CT83" i="53"/>
  <c r="CV83" i="53" s="1"/>
  <c r="CK83" i="53"/>
  <c r="CV53" i="53"/>
  <c r="CK53" i="53"/>
  <c r="CV23" i="53"/>
  <c r="CK23" i="53"/>
  <c r="CT84" i="53"/>
  <c r="CV84" i="53" s="1"/>
  <c r="CK84" i="53"/>
  <c r="CV110" i="53"/>
  <c r="CT60" i="53"/>
  <c r="CV60" i="53" s="1"/>
  <c r="CK60" i="53"/>
  <c r="CT72" i="53"/>
  <c r="CV72" i="53" s="1"/>
  <c r="CK72" i="53"/>
  <c r="CV101" i="53"/>
  <c r="CV16" i="53"/>
  <c r="CV11" i="53"/>
  <c r="CP10" i="53"/>
  <c r="CP112" i="53" s="1"/>
  <c r="CJ112" i="53"/>
  <c r="CV107" i="53"/>
  <c r="CH64" i="53"/>
  <c r="CH118" i="53" s="1"/>
  <c r="CU62" i="53"/>
  <c r="CU64" i="53" s="1"/>
  <c r="CV15" i="53"/>
  <c r="CP62" i="53"/>
  <c r="CP64" i="53" s="1"/>
  <c r="CI96" i="53"/>
  <c r="CN97" i="53"/>
  <c r="CP96" i="53"/>
  <c r="CQ96" i="53" s="1"/>
  <c r="CU76" i="53"/>
  <c r="CF64" i="53"/>
  <c r="CF118" i="53" s="1"/>
  <c r="CJ62" i="53"/>
  <c r="CK62" i="53" s="1"/>
  <c r="CG62" i="53"/>
  <c r="CH97" i="53"/>
  <c r="CI97" i="53" s="1"/>
  <c r="CI74" i="53"/>
  <c r="CU17" i="53"/>
  <c r="CU67" i="53"/>
  <c r="CP74" i="53"/>
  <c r="CQ74" i="53" s="1"/>
  <c r="CG96" i="53"/>
  <c r="CJ96" i="53"/>
  <c r="CJ17" i="53"/>
  <c r="CG17" i="53"/>
  <c r="CL97" i="53"/>
  <c r="CQ64" i="53" l="1"/>
  <c r="CT112" i="53"/>
  <c r="CV111" i="53"/>
  <c r="CJ122" i="53"/>
  <c r="CJ120" i="53"/>
  <c r="CV10" i="53"/>
  <c r="CV17" i="53" s="1"/>
  <c r="CT17" i="53"/>
  <c r="CQ62" i="53"/>
  <c r="CT96" i="53"/>
  <c r="CT74" i="53"/>
  <c r="CU112" i="53"/>
  <c r="CL102" i="53"/>
  <c r="CL103" i="53" s="1"/>
  <c r="CM97" i="53"/>
  <c r="CN102" i="53"/>
  <c r="CN103" i="53" s="1"/>
  <c r="CO97" i="53"/>
  <c r="CK74" i="53"/>
  <c r="CK96" i="53"/>
  <c r="CT62" i="53"/>
  <c r="CT64" i="53" s="1"/>
  <c r="CP17" i="53"/>
  <c r="CK17" i="53"/>
  <c r="CI64" i="53"/>
  <c r="CJ97" i="53"/>
  <c r="CK97" i="53" s="1"/>
  <c r="CH102" i="53"/>
  <c r="CH103" i="53" s="1"/>
  <c r="CP97" i="53"/>
  <c r="CP102" i="53" s="1"/>
  <c r="CU74" i="53"/>
  <c r="CV67" i="53"/>
  <c r="CV74" i="53" s="1"/>
  <c r="CG64" i="53"/>
  <c r="CF102" i="53"/>
  <c r="CJ64" i="53"/>
  <c r="CJ118" i="53" s="1"/>
  <c r="CU96" i="53"/>
  <c r="CV76" i="53"/>
  <c r="CV96" i="53" s="1"/>
  <c r="CU118" i="53"/>
  <c r="CP103" i="53" l="1"/>
  <c r="CN116" i="53"/>
  <c r="CN114" i="53"/>
  <c r="CL116" i="53"/>
  <c r="CL114" i="53"/>
  <c r="CP122" i="53"/>
  <c r="CP120" i="53"/>
  <c r="CP118" i="53"/>
  <c r="CH116" i="53"/>
  <c r="CH114" i="53"/>
  <c r="CV112" i="53"/>
  <c r="CT120" i="53"/>
  <c r="CO102" i="53"/>
  <c r="CM102" i="53"/>
  <c r="CT97" i="53"/>
  <c r="CT102" i="53" s="1"/>
  <c r="CT103" i="53" s="1"/>
  <c r="CT122" i="53"/>
  <c r="CQ102" i="53"/>
  <c r="CQ97" i="53"/>
  <c r="CM103" i="53"/>
  <c r="CO103" i="53"/>
  <c r="CQ17" i="53"/>
  <c r="CV62" i="53"/>
  <c r="CV64" i="53" s="1"/>
  <c r="CK64" i="53"/>
  <c r="CI102" i="53"/>
  <c r="CT118" i="53"/>
  <c r="CJ102" i="53"/>
  <c r="CG102" i="53"/>
  <c r="CF103" i="53"/>
  <c r="CI103" i="53"/>
  <c r="CV120" i="53"/>
  <c r="CV122" i="53"/>
  <c r="CV97" i="53"/>
  <c r="CU120" i="53"/>
  <c r="CU97" i="53"/>
  <c r="CU102" i="53" s="1"/>
  <c r="CU103" i="53" s="1"/>
  <c r="CU122" i="53"/>
  <c r="CU124" i="53" l="1"/>
  <c r="CX104" i="53"/>
  <c r="CT124" i="53"/>
  <c r="CF114" i="53"/>
  <c r="CF116" i="53"/>
  <c r="CV118" i="53"/>
  <c r="CV102" i="53"/>
  <c r="CV103" i="53" s="1"/>
  <c r="CV124" i="53" s="1"/>
  <c r="CJ103" i="53"/>
  <c r="CK102" i="53"/>
  <c r="CG103" i="53"/>
  <c r="CU116" i="53"/>
  <c r="CU114" i="53"/>
  <c r="CT116" i="53"/>
  <c r="CT114" i="53"/>
  <c r="CX105" i="53" l="1"/>
  <c r="CV114" i="53"/>
  <c r="CV116" i="53"/>
  <c r="CP116" i="53"/>
  <c r="CP114" i="53"/>
  <c r="CJ114" i="53"/>
  <c r="CJ116" i="53"/>
  <c r="CQ103" i="53"/>
  <c r="CK103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tc={3FC06A3B-E0BC-4825-88B4-E4E12785FFC1}</author>
  </authors>
  <commentList>
    <comment ref="BN135" authorId="0" shapeId="0" xr:uid="{3FC06A3B-E0BC-4825-88B4-E4E12785FFC1}">
      <text>
        <t>[Threaded comment]
Your version of Excel allows you to read this threaded comment; however, any edits to it will get removed if the file is opened in a newer version of Excel. Learn more: https://go.microsoft.com/fwlink/?linkid=870924
Comment:
    No taxes</t>
      </text>
    </comment>
  </commentList>
</comments>
</file>

<file path=xl/sharedStrings.xml><?xml version="1.0" encoding="utf-8"?>
<sst xmlns="http://schemas.openxmlformats.org/spreadsheetml/2006/main" count="2332" uniqueCount="290">
  <si>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</si>
  <si>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</si>
  <si>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</si>
  <si>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</si>
  <si>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</si>
  <si>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</si>
  <si>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</si>
  <si>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</si>
  <si>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</si>
  <si>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</si>
  <si>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</si>
  <si>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</si>
  <si>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</si>
  <si>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</si>
  <si>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</si>
  <si>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</si>
  <si>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</si>
  <si>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</si>
  <si>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</si>
  <si>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</si>
  <si>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</si>
  <si>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</si>
  <si>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</si>
  <si>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</si>
  <si>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</si>
  <si>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</si>
  <si>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</si>
  <si>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</si>
  <si>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</si>
  <si>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</si>
  <si>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</si>
  <si>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</si>
  <si>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</si>
  <si>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</si>
  <si>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</si>
  <si>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</si>
  <si>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</si>
  <si>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</si>
  <si>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</si>
  <si>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</si>
  <si>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</si>
  <si>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</si>
  <si>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</si>
  <si>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</si>
  <si>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</si>
  <si>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</si>
  <si>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</si>
  <si>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</si>
  <si>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</si>
  <si>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</si>
  <si>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</si>
  <si>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</si>
  <si>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</si>
  <si>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</si>
  <si>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</si>
  <si>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</si>
  <si>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</si>
  <si>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</si>
  <si>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</si>
  <si>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</si>
  <si>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</si>
  <si>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</si>
  <si>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</si>
  <si>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</si>
  <si>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</si>
  <si>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</si>
  <si>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</si>
  <si>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</si>
  <si>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</si>
  <si>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</si>
  <si>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</si>
  <si>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</si>
  <si>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</si>
  <si>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</si>
  <si>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</si>
  <si>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</si>
  <si>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</si>
  <si>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</si>
  <si>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</si>
  <si>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</si>
  <si>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</si>
  <si>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</si>
  <si>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</si>
  <si>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</si>
  <si>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</si>
  <si>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</si>
  <si>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</si>
  <si>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</si>
  <si>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</si>
  <si>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</si>
  <si>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</si>
  <si>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</si>
  <si>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</si>
  <si>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</si>
  <si>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</si>
  <si>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</si>
  <si>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</si>
  <si>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</si>
  <si>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</si>
  <si>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</si>
  <si>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</si>
  <si>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</si>
  <si>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</si>
  <si>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</si>
  <si>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</si>
  <si>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</si>
  <si>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</si>
  <si>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</si>
  <si>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</si>
  <si>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</si>
  <si>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</si>
  <si>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</si>
  <si>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</si>
  <si>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</si>
  <si>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</si>
  <si>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</si>
  <si>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</si>
  <si>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</si>
  <si>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</si>
  <si>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</si>
  <si>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</si>
  <si>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</si>
  <si>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</si>
  <si>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</si>
  <si>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</si>
  <si>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</si>
  <si>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</si>
  <si>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</si>
  <si>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</si>
  <si>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</si>
  <si>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</si>
  <si>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</si>
  <si>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</si>
  <si>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</si>
  <si>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</si>
  <si>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</si>
  <si>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</si>
  <si>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</si>
  <si>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</si>
  <si>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</si>
  <si>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</si>
  <si>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</si>
  <si>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</si>
  <si>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</si>
  <si>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</si>
  <si>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</si>
  <si>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</si>
  <si>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</si>
  <si>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</si>
  <si>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</si>
  <si>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</si>
  <si>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</si>
  <si>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</si>
  <si>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</si>
  <si>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</si>
  <si>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</si>
  <si>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</si>
  <si>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</si>
  <si>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</si>
  <si>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</si>
  <si>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</si>
  <si>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</si>
  <si>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</si>
  <si>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</si>
  <si>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</si>
  <si>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</si>
  <si>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</si>
  <si>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</si>
  <si>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</si>
  <si>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</si>
  <si>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</si>
  <si>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</si>
  <si>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</si>
  <si>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</si>
  <si>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</si>
  <si>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</si>
  <si>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</si>
  <si>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</si>
  <si>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</si>
  <si>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</si>
  <si>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</si>
  <si>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</si>
  <si>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</si>
  <si>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</si>
  <si>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Aetna   </t>
  </si>
  <si>
    <t xml:space="preserve">Total Anthem   </t>
  </si>
  <si>
    <t xml:space="preserve">Total Optima   </t>
  </si>
  <si>
    <t xml:space="preserve">Total United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</si>
  <si>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</si>
  <si>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</si>
  <si>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</si>
  <si>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</si>
  <si>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</si>
  <si>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</si>
  <si>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</si>
  <si>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</si>
  <si>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</si>
  <si>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</si>
  <si>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</si>
  <si>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</si>
  <si>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</si>
  <si>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</si>
  <si>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</si>
  <si>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</si>
  <si>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</si>
  <si>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</si>
  <si>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</si>
  <si>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</si>
  <si>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</si>
  <si>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</si>
  <si>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</si>
  <si>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</si>
  <si>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</si>
  <si>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</si>
  <si>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</si>
  <si>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</si>
  <si>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</si>
  <si>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</si>
  <si>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</si>
  <si>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</si>
  <si>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</si>
  <si>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</si>
  <si>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</si>
  <si>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</si>
  <si>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</si>
  <si>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</si>
  <si>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</si>
  <si>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</si>
  <si>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</si>
  <si>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</si>
  <si>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</si>
  <si>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</si>
  <si>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</si>
  <si>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</si>
  <si>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</si>
  <si>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</si>
  <si>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</si>
  <si>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</si>
  <si>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</si>
  <si>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</si>
  <si>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</si>
  <si>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</si>
  <si>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</si>
  <si>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</si>
  <si>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</si>
  <si>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</si>
  <si>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</si>
  <si>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</si>
  <si>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</si>
  <si>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</si>
  <si>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</si>
  <si>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Quarterly for JUL-SEP FY2023</t>
  </si>
  <si>
    <t>Quarterly for OCT-DEC FY2023</t>
  </si>
  <si>
    <t>Estimated MLR</t>
  </si>
  <si>
    <t>Estimated UG</t>
  </si>
  <si>
    <t>FY23 CCC+ and Medallion Combined Totals Fiscal YTD</t>
  </si>
  <si>
    <t>Prior Year-to-Date</t>
  </si>
  <si>
    <t xml:space="preserve">Net Underwriting gain or (loss) </t>
  </si>
  <si>
    <t>MLR and UW Gain Refund Estimate - See Year-to-Date tab</t>
  </si>
  <si>
    <t>CCCP MLR/UG Estimates for FY2023</t>
  </si>
  <si>
    <t>Medallion 4 MLR/UG Estimates for FY2023</t>
  </si>
  <si>
    <t>Total Aetna Jul-Sep Q1 FY24</t>
  </si>
  <si>
    <t>Total Anthem Jul-Sep Q1 FY24</t>
  </si>
  <si>
    <t>Total Molina Jul-Sep Q1 FY24</t>
  </si>
  <si>
    <t>Total Optima Jul-Sep Q1 FY24</t>
  </si>
  <si>
    <t>Total United Jul-Sep Q1 FY24</t>
  </si>
  <si>
    <t>Total Aetna Oct-Dec Q2 FY224</t>
  </si>
  <si>
    <t>Total Anthem Oct-Dec Q2 FY24</t>
  </si>
  <si>
    <t xml:space="preserve">Total Molina Oct-Dec Q2 FY24 </t>
  </si>
  <si>
    <t>Total Optima Oct-Dec Q2 FY24</t>
  </si>
  <si>
    <t xml:space="preserve">Total United Oct-Dec Q2 FY24 </t>
  </si>
  <si>
    <t>Medallion and CCC+ Combined Financial Results for FY2024</t>
  </si>
  <si>
    <t>a) Change In unearned premium reserves and reserve for rate credit</t>
  </si>
  <si>
    <t>b) Change In unearned premium reserves and reserve for rate credit- prior/future years</t>
  </si>
  <si>
    <t>Quarterly for JAN-MAR 2024</t>
  </si>
  <si>
    <t>Quarterly for APR-JUN 2024</t>
  </si>
  <si>
    <t>Total Aetna Apr-Jun 2024</t>
  </si>
  <si>
    <t>Total Anthem Apr-Jun 2024</t>
  </si>
  <si>
    <t>Total Molina Apr-Jun 2024</t>
  </si>
  <si>
    <t>Total Optima Apr-Jun 2024</t>
  </si>
  <si>
    <t>Total United Apr-Jun 2024</t>
  </si>
  <si>
    <t>Fiscal Year 2024 Year to Date</t>
  </si>
  <si>
    <t>FY24 CCC+ and Medallion Combined Totals Fiscal YTD</t>
  </si>
  <si>
    <t>CCC+ and Medallion Combined Totals SFY2024</t>
  </si>
  <si>
    <t>0</t>
  </si>
  <si>
    <t>Less Fed and State taxes and licensing or regulatory fees</t>
  </si>
  <si>
    <t>check</t>
  </si>
  <si>
    <t>M4</t>
  </si>
  <si>
    <t>CCCP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</si>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</sst>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u val="singleAccounting"/>
      <sz val="10"/>
      <name val="Arial"/>
      <family val="2"/>
    </font>
    <font>
      <i/>
      <sz val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fgColor rgb="FF00FF00"/>
      </patternFill>
    </fill>
    <fill>
      <patternFill patternType="solid">
        <fgColor rgb="FF3FFF3F"/>
        <bgColor indexed="64"/>
      </patternFill>
    </fill>
    <fill>
      <patternFill patternType="solid">
        <fgColor rgb="FFFBD805"/>
        <bgColor indexed="64"/>
      </patternFill>
    </fill>
    <fill>
      <gradientFill degree="90">
        <stop position="0">
          <color rgb="FF99FF99"/>
        </stop>
        <stop position="1">
          <color theme="8" tint="0.59999389629810485"/>
        </stop>
      </gradientFill>
    </fill>
  </fills>
  <borders count="7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73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48" fillId="0" borderId="0" applyFont="0" applyFill="0" applyBorder="0" applyAlignment="0" applyProtection="0"/>
  </cellStyleXfs>
  <cellXfs count="443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40" fillId="0" borderId="9" xfId="0" applyNumberFormat="1" applyFont="1" applyBorder="1"/>
    <xf numFmtId="0" fontId="39" fillId="0" borderId="9" xfId="0" applyFont="1" applyBorder="1" applyAlignment="1">
      <alignment horizontal="left" vertical="top"/>
    </xf>
    <xf numFmtId="0" fontId="0" fillId="0" borderId="9" xfId="0" applyBorder="1"/>
    <xf numFmtId="169" fontId="0" fillId="0" borderId="9" xfId="55" applyNumberFormat="1" applyFont="1" applyBorder="1"/>
    <xf numFmtId="164" fontId="39" fillId="0" borderId="9" xfId="58" applyNumberFormat="1" applyFont="1" applyFill="1" applyBorder="1" applyAlignment="1">
      <alignment vertical="top"/>
    </xf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41" fillId="0" borderId="9" xfId="0" applyNumberFormat="1" applyFont="1" applyBorder="1"/>
    <xf numFmtId="164" fontId="0" fillId="0" borderId="9" xfId="0" applyNumberFormat="1" applyBorder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0" fontId="39" fillId="0" borderId="16" xfId="0" applyFont="1" applyBorder="1" applyAlignment="1">
      <alignment vertical="top"/>
    </xf>
    <xf numFmtId="0" fontId="39" fillId="0" borderId="16" xfId="0" applyFont="1" applyBorder="1" applyAlignment="1">
      <alignment horizontal="left" vertical="top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44" fontId="14" fillId="0" borderId="51" xfId="0" applyNumberFormat="1" applyFont="1" applyBorder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4" xfId="0" applyFont="1" applyBorder="1" applyAlignment="1">
      <alignment vertical="top"/>
    </xf>
    <xf numFmtId="0" fontId="46" fillId="0" borderId="55" xfId="0" applyFont="1" applyBorder="1" applyAlignment="1">
      <alignment horizontal="center" wrapText="1"/>
    </xf>
    <xf numFmtId="0" fontId="46" fillId="0" borderId="56" xfId="0" applyFont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Border="1" applyAlignment="1">
      <alignment horizontal="center" vertical="top"/>
    </xf>
    <xf numFmtId="0" fontId="47" fillId="0" borderId="56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Border="1"/>
    <xf numFmtId="167" fontId="21" fillId="0" borderId="60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4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60" xfId="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167" fontId="30" fillId="0" borderId="13" xfId="0" applyNumberFormat="1" applyFont="1" applyBorder="1" applyAlignment="1" applyProtection="1">
      <alignment horizontal="center"/>
      <protection hidden="1"/>
    </xf>
    <xf numFmtId="164" fontId="30" fillId="0" borderId="13" xfId="58" applyNumberFormat="1" applyFont="1" applyBorder="1" applyAlignment="1" applyProtection="1">
      <alignment horizontal="center"/>
      <protection hidden="1"/>
    </xf>
    <xf numFmtId="167" fontId="18" fillId="5" borderId="9" xfId="0" applyNumberFormat="1" applyFont="1" applyFill="1" applyBorder="1" applyAlignment="1" applyProtection="1">
      <alignment horizontal="center"/>
      <protection hidden="1"/>
    </xf>
    <xf numFmtId="0" fontId="9" fillId="18" borderId="61" xfId="0" applyFont="1" applyFill="1" applyBorder="1"/>
    <xf numFmtId="167" fontId="5" fillId="18" borderId="62" xfId="0" applyNumberFormat="1" applyFont="1" applyFill="1" applyBorder="1"/>
    <xf numFmtId="167" fontId="5" fillId="18" borderId="63" xfId="0" applyNumberFormat="1" applyFont="1" applyFill="1" applyBorder="1"/>
    <xf numFmtId="167" fontId="31" fillId="4" borderId="6" xfId="0" applyNumberFormat="1" applyFont="1" applyFill="1" applyBorder="1" applyAlignment="1" applyProtection="1">
      <alignment horizontal="center"/>
      <protection hidden="1"/>
    </xf>
    <xf numFmtId="169" fontId="21" fillId="0" borderId="4" xfId="70" applyNumberFormat="1" applyFont="1" applyBorder="1" applyAlignment="1">
      <alignment horizontal="left"/>
    </xf>
    <xf numFmtId="3" fontId="21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10" fontId="21" fillId="0" borderId="4" xfId="0" applyNumberFormat="1" applyFont="1" applyBorder="1" applyAlignment="1" applyProtection="1">
      <alignment horizontal="center"/>
      <protection hidden="1"/>
    </xf>
    <xf numFmtId="167" fontId="21" fillId="0" borderId="65" xfId="0" applyNumberFormat="1" applyFont="1" applyBorder="1" applyAlignment="1" applyProtection="1">
      <alignment horizontal="center"/>
      <protection hidden="1"/>
    </xf>
    <xf numFmtId="167" fontId="5" fillId="18" borderId="66" xfId="0" applyNumberFormat="1" applyFont="1" applyFill="1" applyBorder="1"/>
    <xf numFmtId="3" fontId="21" fillId="0" borderId="4" xfId="0" applyNumberFormat="1" applyFont="1" applyBorder="1"/>
    <xf numFmtId="3" fontId="21" fillId="14" borderId="4" xfId="0" applyNumberFormat="1" applyFont="1" applyFill="1" applyBorder="1"/>
    <xf numFmtId="10" fontId="5" fillId="18" borderId="4" xfId="71" applyNumberFormat="1" applyFont="1" applyFill="1" applyBorder="1"/>
    <xf numFmtId="164" fontId="21" fillId="0" borderId="4" xfId="0" applyNumberFormat="1" applyFont="1" applyBorder="1"/>
    <xf numFmtId="164" fontId="5" fillId="18" borderId="4" xfId="71" applyNumberFormat="1" applyFont="1" applyFill="1" applyBorder="1"/>
    <xf numFmtId="164" fontId="21" fillId="0" borderId="65" xfId="0" applyNumberFormat="1" applyFont="1" applyBorder="1"/>
    <xf numFmtId="167" fontId="5" fillId="18" borderId="71" xfId="0" applyNumberFormat="1" applyFont="1" applyFill="1" applyBorder="1"/>
    <xf numFmtId="3" fontId="21" fillId="14" borderId="69" xfId="0" applyNumberFormat="1" applyFont="1" applyFill="1" applyBorder="1"/>
    <xf numFmtId="10" fontId="5" fillId="18" borderId="69" xfId="58" applyNumberFormat="1" applyFont="1" applyFill="1" applyBorder="1"/>
    <xf numFmtId="164" fontId="5" fillId="18" borderId="69" xfId="58" applyNumberFormat="1" applyFont="1" applyFill="1" applyBorder="1"/>
    <xf numFmtId="0" fontId="0" fillId="21" borderId="68" xfId="0" applyFill="1" applyBorder="1"/>
    <xf numFmtId="167" fontId="21" fillId="21" borderId="69" xfId="0" applyNumberFormat="1" applyFont="1" applyFill="1" applyBorder="1" applyAlignment="1" applyProtection="1">
      <alignment horizontal="center"/>
      <protection hidden="1"/>
    </xf>
    <xf numFmtId="167" fontId="31" fillId="21" borderId="69" xfId="0" applyNumberFormat="1" applyFont="1" applyFill="1" applyBorder="1" applyAlignment="1" applyProtection="1">
      <alignment horizontal="center"/>
      <protection hidden="1"/>
    </xf>
    <xf numFmtId="167" fontId="21" fillId="21" borderId="69" xfId="0" applyNumberFormat="1" applyFont="1" applyFill="1" applyBorder="1" applyAlignment="1">
      <alignment horizontal="center"/>
    </xf>
    <xf numFmtId="169" fontId="21" fillId="21" borderId="69" xfId="55" applyNumberFormat="1" applyFont="1" applyFill="1" applyBorder="1" applyAlignment="1">
      <alignment horizontal="left"/>
    </xf>
    <xf numFmtId="168" fontId="30" fillId="21" borderId="69" xfId="0" applyNumberFormat="1" applyFont="1" applyFill="1" applyBorder="1" applyAlignment="1" applyProtection="1">
      <alignment horizontal="center"/>
      <protection hidden="1"/>
    </xf>
    <xf numFmtId="3" fontId="21" fillId="21" borderId="69" xfId="0" applyNumberFormat="1" applyFont="1" applyFill="1" applyBorder="1" applyAlignment="1" applyProtection="1">
      <alignment horizontal="center"/>
      <protection hidden="1"/>
    </xf>
    <xf numFmtId="3" fontId="29" fillId="21" borderId="69" xfId="0" applyNumberFormat="1" applyFont="1" applyFill="1" applyBorder="1" applyAlignment="1" applyProtection="1">
      <alignment horizontal="center"/>
      <protection hidden="1"/>
    </xf>
    <xf numFmtId="10" fontId="21" fillId="21" borderId="69" xfId="0" applyNumberFormat="1" applyFont="1" applyFill="1" applyBorder="1" applyAlignment="1" applyProtection="1">
      <alignment horizontal="center"/>
      <protection hidden="1"/>
    </xf>
    <xf numFmtId="167" fontId="21" fillId="21" borderId="70" xfId="0" applyNumberFormat="1" applyFont="1" applyFill="1" applyBorder="1" applyAlignment="1" applyProtection="1">
      <alignment horizontal="center"/>
      <protection hidden="1"/>
    </xf>
    <xf numFmtId="3" fontId="21" fillId="21" borderId="69" xfId="0" applyNumberFormat="1" applyFont="1" applyFill="1" applyBorder="1"/>
    <xf numFmtId="164" fontId="21" fillId="21" borderId="69" xfId="0" applyNumberFormat="1" applyFont="1" applyFill="1" applyBorder="1"/>
    <xf numFmtId="0" fontId="29" fillId="15" borderId="23" xfId="0" applyFont="1" applyFill="1" applyBorder="1" applyAlignment="1">
      <alignment horizontal="center" vertical="center" wrapText="1"/>
    </xf>
    <xf numFmtId="0" fontId="29" fillId="15" borderId="3" xfId="0" applyFont="1" applyFill="1" applyBorder="1" applyAlignment="1">
      <alignment horizontal="center" vertical="center" wrapText="1"/>
    </xf>
    <xf numFmtId="0" fontId="29" fillId="15" borderId="57" xfId="0" applyFont="1" applyFill="1" applyBorder="1" applyAlignment="1">
      <alignment horizontal="center" vertical="center" wrapText="1"/>
    </xf>
    <xf numFmtId="0" fontId="21" fillId="22" borderId="67" xfId="0" applyFont="1" applyFill="1" applyBorder="1" applyAlignment="1">
      <alignment horizontal="center" vertical="center" wrapText="1"/>
    </xf>
    <xf numFmtId="167" fontId="31" fillId="22" borderId="11" xfId="0" applyNumberFormat="1" applyFont="1" applyFill="1" applyBorder="1" applyAlignment="1" applyProtection="1">
      <alignment horizontal="center"/>
      <protection hidden="1"/>
    </xf>
    <xf numFmtId="170" fontId="15" fillId="23" borderId="11" xfId="72" applyNumberFormat="1" applyFont="1" applyFill="1" applyBorder="1"/>
    <xf numFmtId="0" fontId="49" fillId="0" borderId="9" xfId="0" applyFont="1" applyBorder="1"/>
    <xf numFmtId="167" fontId="49" fillId="7" borderId="4" xfId="0" applyNumberFormat="1" applyFont="1" applyFill="1" applyBorder="1" applyAlignment="1" applyProtection="1">
      <alignment horizontal="center"/>
      <protection hidden="1"/>
    </xf>
    <xf numFmtId="167" fontId="49" fillId="0" borderId="27" xfId="0" applyNumberFormat="1" applyFont="1" applyBorder="1" applyAlignment="1" applyProtection="1">
      <alignment horizontal="center"/>
      <protection hidden="1"/>
    </xf>
    <xf numFmtId="167" fontId="49" fillId="0" borderId="9" xfId="0" applyNumberFormat="1" applyFont="1" applyBorder="1" applyAlignment="1" applyProtection="1">
      <alignment horizontal="center"/>
      <protection hidden="1"/>
    </xf>
    <xf numFmtId="167" fontId="49" fillId="0" borderId="14" xfId="0" applyNumberFormat="1" applyFont="1" applyBorder="1" applyAlignment="1" applyProtection="1">
      <alignment horizontal="center"/>
      <protection hidden="1"/>
    </xf>
    <xf numFmtId="167" fontId="49" fillId="0" borderId="13" xfId="0" applyNumberFormat="1" applyFont="1" applyBorder="1" applyAlignment="1" applyProtection="1">
      <alignment horizontal="center"/>
      <protection hidden="1"/>
    </xf>
    <xf numFmtId="167" fontId="49" fillId="17" borderId="13" xfId="0" applyNumberFormat="1" applyFont="1" applyFill="1" applyBorder="1" applyAlignment="1" applyProtection="1">
      <alignment horizontal="center"/>
      <protection hidden="1"/>
    </xf>
    <xf numFmtId="167" fontId="49" fillId="17" borderId="9" xfId="0" applyNumberFormat="1" applyFont="1" applyFill="1" applyBorder="1" applyAlignment="1" applyProtection="1">
      <alignment horizontal="center"/>
      <protection hidden="1"/>
    </xf>
    <xf numFmtId="167" fontId="49" fillId="17" borderId="28" xfId="0" applyNumberFormat="1" applyFont="1" applyFill="1" applyBorder="1" applyAlignment="1" applyProtection="1">
      <alignment horizontal="center"/>
      <protection hidden="1"/>
    </xf>
    <xf numFmtId="0" fontId="49" fillId="8" borderId="0" xfId="0" applyFont="1" applyFill="1"/>
    <xf numFmtId="168" fontId="49" fillId="0" borderId="9" xfId="0" applyNumberFormat="1" applyFont="1" applyBorder="1" applyAlignment="1" applyProtection="1">
      <alignment horizontal="center"/>
      <protection hidden="1"/>
    </xf>
    <xf numFmtId="168" fontId="49" fillId="0" borderId="14" xfId="0" applyNumberFormat="1" applyFont="1" applyBorder="1" applyAlignment="1" applyProtection="1">
      <alignment horizontal="center"/>
      <protection hidden="1"/>
    </xf>
    <xf numFmtId="168" fontId="49" fillId="0" borderId="0" xfId="0" applyNumberFormat="1" applyFont="1" applyAlignment="1" applyProtection="1">
      <alignment horizontal="center"/>
      <protection hidden="1"/>
    </xf>
    <xf numFmtId="0" fontId="44" fillId="0" borderId="0" xfId="0" applyFont="1"/>
    <xf numFmtId="0" fontId="49" fillId="0" borderId="0" xfId="0" applyFont="1"/>
    <xf numFmtId="10" fontId="21" fillId="4" borderId="14" xfId="0" applyNumberFormat="1" applyFont="1" applyFill="1" applyBorder="1" applyAlignment="1" applyProtection="1">
      <alignment horizontal="center"/>
      <protection hidden="1"/>
    </xf>
    <xf numFmtId="0" fontId="4" fillId="0" borderId="9" xfId="0" applyFont="1" applyBorder="1" applyAlignment="1">
      <alignment horizontal="left" vertical="center"/>
    </xf>
    <xf numFmtId="0" fontId="4" fillId="0" borderId="9" xfId="57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49" fontId="4" fillId="0" borderId="9" xfId="57" applyNumberFormat="1" applyBorder="1" applyAlignment="1">
      <alignment horizontal="left" vertical="center"/>
    </xf>
    <xf numFmtId="0" fontId="4" fillId="0" borderId="9" xfId="57" applyBorder="1" applyAlignment="1">
      <alignment vertical="center"/>
    </xf>
    <xf numFmtId="170" fontId="0" fillId="0" borderId="16" xfId="0" applyNumberFormat="1" applyBorder="1" applyAlignment="1">
      <alignment horizontal="left" indent="1"/>
    </xf>
    <xf numFmtId="164" fontId="0" fillId="0" borderId="0" xfId="0" applyNumberFormat="1"/>
    <xf numFmtId="10" fontId="0" fillId="0" borderId="0" xfId="71" applyNumberFormat="1" applyFont="1"/>
    <xf numFmtId="170" fontId="0" fillId="0" borderId="0" xfId="0" applyNumberFormat="1"/>
    <xf numFmtId="0" fontId="29" fillId="24" borderId="18" xfId="0" applyFont="1" applyFill="1" applyBorder="1"/>
    <xf numFmtId="170" fontId="5" fillId="24" borderId="20" xfId="0" applyNumberFormat="1" applyFont="1" applyFill="1" applyBorder="1"/>
    <xf numFmtId="0" fontId="29" fillId="24" borderId="8" xfId="0" applyFont="1" applyFill="1" applyBorder="1"/>
    <xf numFmtId="170" fontId="5" fillId="24" borderId="41" xfId="0" applyNumberFormat="1" applyFont="1" applyFill="1" applyBorder="1"/>
    <xf numFmtId="0" fontId="5" fillId="24" borderId="38" xfId="0" applyFont="1" applyFill="1" applyBorder="1"/>
    <xf numFmtId="170" fontId="5" fillId="24" borderId="39" xfId="0" applyNumberFormat="1" applyFont="1" applyFill="1" applyBorder="1"/>
    <xf numFmtId="170" fontId="0" fillId="0" borderId="0" xfId="72" applyNumberFormat="1" applyFont="1"/>
    <xf numFmtId="170" fontId="50" fillId="0" borderId="0" xfId="72" applyNumberFormat="1" applyFont="1"/>
    <xf numFmtId="169" fontId="0" fillId="0" borderId="0" xfId="70" applyNumberFormat="1" applyFont="1"/>
    <xf numFmtId="0" fontId="51" fillId="0" borderId="0" xfId="0" applyFont="1"/>
    <xf numFmtId="167" fontId="51" fillId="0" borderId="0" xfId="0" applyNumberFormat="1" applyFont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/>
    </xf>
    <xf numFmtId="0" fontId="29" fillId="16" borderId="10" xfId="0" applyFont="1" applyFill="1" applyBorder="1" applyAlignment="1">
      <alignment horizontal="center" vertical="center"/>
    </xf>
  </cellXfs>
  <cellStyles count="73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" xfId="72" builtinId="4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E5B3BE"/>
      <color rgb="FF99FF99"/>
      <color rgb="FFCC00CC"/>
      <color rgb="FFFBD805"/>
      <color rgb="FF3FFF3F"/>
      <color rgb="FF00FF00"/>
      <color rgb="FFFFFFD1"/>
      <color rgb="FFECF8F8"/>
      <color rgb="FFFC1048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theme" Target="theme/theme1.xml"/><Relationship Id="rId50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1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584200</xdr:colOff>
      <xdr:row>2</xdr:row>
      <xdr:rowOff>8467</xdr:rowOff>
    </xdr:from>
    <xdr:to>
      <xdr:col>13</xdr:col>
      <xdr:colOff>92047</xdr:colOff>
      <xdr:row>60</xdr:row>
      <xdr:rowOff>6048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569E0-E331-1924-E376-5BDBC860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5267" y="355600"/>
          <a:ext cx="4557155" cy="1394581"/>
        </a:xfrm>
        <a:prstGeom prst="rect">
          <a:avLst/>
        </a:prstGeom>
      </xdr:spPr>
    </xdr:pic>
    <xdr:clientData/>
  </xdr:twoCellAnchor>
  <xdr:twoCellAnchor editAs="oneCell">
    <xdr:from>
      <xdr:col>7</xdr:col>
      <xdr:colOff>584201</xdr:colOff>
      <xdr:row>66</xdr:row>
      <xdr:rowOff>194733</xdr:rowOff>
    </xdr:from>
    <xdr:to>
      <xdr:col>13</xdr:col>
      <xdr:colOff>115359</xdr:colOff>
      <xdr:row>86</xdr:row>
      <xdr:rowOff>53593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48F4AC-2896-DDF4-FCD6-1B5A3FD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5268" y="2209800"/>
          <a:ext cx="4580466" cy="1425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cMillan, Cheryl (DMAS)" id="{157AE79B-B61A-4D2A-9466-A1CE8BB3EF43}" userId="S::Cheryl.MacMillan@dmas.virginia.gov::680c5303-9c0b-4782-b1b5-155e3689494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N135" dT="2024-04-03T15:37:55.70" personId="{157AE79B-B61A-4D2A-9466-A1CE8BB3EF43}" id="{3FC06A3B-E0BC-4825-88B4-E4E12785FFC1}">
    <text>No taxes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CY199"/>
  <sheetViews>
    <sheetView zoomScale="90" zoomScaleNormal="90" workbookViewId="0">
      <pane xSplit="3" ySplit="5" topLeftCell="CQ6" activePane="bottomRight" state="frozen"/>
      <selection pane="topRight" activeCell="D1" sqref="D1"/>
      <selection pane="bottomLeft" activeCell="A6" sqref="A6"/>
      <selection pane="bottomRight" activeCell="CC125" sqref="CC125"/>
    </sheetView>
  </sheetViews>
  <sheetFormatPr defaultColWidth="9.109375" defaultRowHeight="13.2" x14ac:dyDescent="0.25"/>
  <cols>
    <col min="1" max="1" width="3.33203125" style="1" customWidth="1"/>
    <col min="2" max="2" width="61.44140625" style="1" customWidth="1"/>
    <col min="3" max="3" width="0.109375" style="1" customWidth="1"/>
    <col min="4" max="4" width="17.8867187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6.33203125" style="1" customWidth="1"/>
    <col min="17" max="17" width="15.33203125" style="1" bestFit="1" customWidth="1"/>
    <col min="18" max="18" width="16.10937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2" width="16.77734375" style="1" bestFit="1" customWidth="1"/>
    <col min="33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6.77734375" style="1" bestFit="1" customWidth="1"/>
    <col min="65" max="65" width="15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79" width="15.33203125" style="1" customWidth="1"/>
    <col min="80" max="80" width="16.77734375" style="1" bestFit="1" customWidth="1"/>
    <col min="81" max="82" width="15.33203125" style="1" customWidth="1"/>
    <col min="83" max="83" width="1.664062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61.21875" customWidth="1"/>
    <col min="98" max="99" width="16" style="1" customWidth="1"/>
    <col min="100" max="100" width="17.44140625" style="1" customWidth="1"/>
    <col min="101" max="101" width="7.88671875" customWidth="1"/>
    <col min="102" max="102" width="18.3320312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281</v>
      </c>
      <c r="B1" s="22"/>
      <c r="C1" s="417" t="s">
        <v>271</v>
      </c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418"/>
      <c r="BU1" s="418"/>
      <c r="BV1" s="418"/>
      <c r="BW1" s="418"/>
      <c r="BX1" s="418"/>
      <c r="BY1" s="418"/>
      <c r="BZ1" s="418"/>
      <c r="CA1" s="418"/>
      <c r="CB1" s="418"/>
      <c r="CC1" s="418"/>
      <c r="CD1" s="418"/>
      <c r="CE1" s="418"/>
      <c r="CF1" s="418"/>
      <c r="CG1" s="418"/>
      <c r="CH1" s="418"/>
      <c r="CI1" s="418"/>
      <c r="CJ1" s="418"/>
      <c r="CK1" s="419"/>
    </row>
    <row r="2" spans="1:101" s="20" customFormat="1" ht="21.6" thickBot="1" x14ac:dyDescent="0.45">
      <c r="A2" s="23" t="s">
        <v>14</v>
      </c>
      <c r="B2" s="22"/>
      <c r="D2" s="420" t="s">
        <v>150</v>
      </c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2"/>
      <c r="S2" s="185"/>
      <c r="T2" s="423" t="s">
        <v>151</v>
      </c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2"/>
      <c r="AI2" s="186"/>
      <c r="AJ2" s="423" t="s">
        <v>194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2"/>
      <c r="AY2" s="186"/>
      <c r="AZ2" s="423" t="s">
        <v>155</v>
      </c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2"/>
      <c r="BO2" s="186"/>
      <c r="BP2" s="423" t="s">
        <v>156</v>
      </c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2"/>
      <c r="CE2" s="186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427" t="s">
        <v>130</v>
      </c>
      <c r="E3" s="428"/>
      <c r="F3" s="428"/>
      <c r="G3" s="428"/>
      <c r="H3" s="428"/>
      <c r="I3" s="428"/>
      <c r="J3" s="427" t="s">
        <v>129</v>
      </c>
      <c r="K3" s="428"/>
      <c r="L3" s="428"/>
      <c r="M3" s="428"/>
      <c r="N3" s="428"/>
      <c r="O3" s="429"/>
      <c r="P3" s="424" t="s">
        <v>184</v>
      </c>
      <c r="Q3" s="425"/>
      <c r="R3" s="426"/>
      <c r="S3" s="187"/>
      <c r="T3" s="427" t="s">
        <v>128</v>
      </c>
      <c r="U3" s="428"/>
      <c r="V3" s="428"/>
      <c r="W3" s="428"/>
      <c r="X3" s="428"/>
      <c r="Y3" s="429"/>
      <c r="Z3" s="428" t="s">
        <v>127</v>
      </c>
      <c r="AA3" s="428"/>
      <c r="AB3" s="428"/>
      <c r="AC3" s="428"/>
      <c r="AD3" s="428"/>
      <c r="AE3" s="429"/>
      <c r="AF3" s="424" t="s">
        <v>185</v>
      </c>
      <c r="AG3" s="425"/>
      <c r="AH3" s="426"/>
      <c r="AI3" s="188"/>
      <c r="AJ3" s="430" t="s">
        <v>195</v>
      </c>
      <c r="AK3" s="428"/>
      <c r="AL3" s="428"/>
      <c r="AM3" s="428"/>
      <c r="AN3" s="428"/>
      <c r="AO3" s="429"/>
      <c r="AP3" s="430" t="s">
        <v>196</v>
      </c>
      <c r="AQ3" s="428"/>
      <c r="AR3" s="428"/>
      <c r="AS3" s="428"/>
      <c r="AT3" s="428"/>
      <c r="AU3" s="429"/>
      <c r="AV3" s="424" t="s">
        <v>203</v>
      </c>
      <c r="AW3" s="425"/>
      <c r="AX3" s="426"/>
      <c r="AY3" s="188"/>
      <c r="AZ3" s="430" t="s">
        <v>137</v>
      </c>
      <c r="BA3" s="428"/>
      <c r="BB3" s="428"/>
      <c r="BC3" s="428"/>
      <c r="BD3" s="428"/>
      <c r="BE3" s="429"/>
      <c r="BF3" s="430" t="s">
        <v>138</v>
      </c>
      <c r="BG3" s="428"/>
      <c r="BH3" s="428"/>
      <c r="BI3" s="428"/>
      <c r="BJ3" s="428"/>
      <c r="BK3" s="429"/>
      <c r="BL3" s="424" t="s">
        <v>186</v>
      </c>
      <c r="BM3" s="425"/>
      <c r="BN3" s="426"/>
      <c r="BO3" s="188"/>
      <c r="BP3" s="430" t="s">
        <v>135</v>
      </c>
      <c r="BQ3" s="428"/>
      <c r="BR3" s="428"/>
      <c r="BS3" s="428"/>
      <c r="BT3" s="428"/>
      <c r="BU3" s="429"/>
      <c r="BV3" s="430" t="s">
        <v>136</v>
      </c>
      <c r="BW3" s="428"/>
      <c r="BX3" s="428"/>
      <c r="BY3" s="428"/>
      <c r="BZ3" s="428"/>
      <c r="CA3" s="429"/>
      <c r="CB3" s="424" t="s">
        <v>187</v>
      </c>
      <c r="CC3" s="425"/>
      <c r="CD3" s="426"/>
      <c r="CE3" s="188"/>
      <c r="CF3" s="431" t="s">
        <v>141</v>
      </c>
      <c r="CG3" s="432"/>
      <c r="CH3" s="432"/>
      <c r="CI3" s="432"/>
      <c r="CJ3" s="432"/>
      <c r="CK3" s="433"/>
      <c r="CL3" s="434" t="s">
        <v>142</v>
      </c>
      <c r="CM3" s="432"/>
      <c r="CN3" s="432"/>
      <c r="CO3" s="432"/>
      <c r="CP3" s="432"/>
      <c r="CQ3" s="433"/>
      <c r="CR3" s="158"/>
      <c r="CS3" s="435" t="s">
        <v>282</v>
      </c>
      <c r="CT3" s="436"/>
      <c r="CU3" s="436"/>
      <c r="CV3" s="437"/>
      <c r="CW3"/>
    </row>
    <row r="4" spans="1:101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49"/>
      <c r="CK4" s="14"/>
      <c r="CL4" s="13"/>
      <c r="CQ4" s="14"/>
      <c r="CS4" s="438"/>
      <c r="CT4" s="439"/>
      <c r="CU4" s="439"/>
      <c r="CV4" s="440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26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f>+'JUL-SEP 2023'!D8+'OCT-DEC 2023'!D8+'JAN-MAR 2024'!D8+'APR-JUN 2024'!D8</f>
        <v>507888285</v>
      </c>
      <c r="E8" s="36"/>
      <c r="F8" s="36">
        <f>+'JUL-SEP 2023'!F8+'OCT-DEC 2023'!F8+'JAN-MAR 2024'!F8+'APR-JUN 2024'!F8</f>
        <v>179354439</v>
      </c>
      <c r="G8" s="36"/>
      <c r="H8" s="36">
        <f>+D8+F8</f>
        <v>687242724</v>
      </c>
      <c r="I8" s="203"/>
      <c r="J8" s="38">
        <f>+'JUL-SEP 2023'!J8+'OCT-DEC 2023'!J8+'JAN-MAR 2024'!J8+'APR-JUN 2024'!J8</f>
        <v>285485560</v>
      </c>
      <c r="K8" s="36"/>
      <c r="L8" s="36">
        <f>+'JUL-SEP 2023'!L8+'OCT-DEC 2023'!L8+'JAN-MAR 2024'!L8+'APR-JUN 2024'!L8</f>
        <v>428696635</v>
      </c>
      <c r="M8" s="36"/>
      <c r="N8" s="36">
        <f>+J8+L8</f>
        <v>714182195</v>
      </c>
      <c r="O8" s="37"/>
      <c r="P8" s="116">
        <f>+D8+J8</f>
        <v>793373845</v>
      </c>
      <c r="Q8" s="117">
        <f>+F8+L8</f>
        <v>608051074</v>
      </c>
      <c r="R8" s="118">
        <f>+P8+Q8</f>
        <v>1401424919</v>
      </c>
      <c r="S8" s="32"/>
      <c r="T8" s="38">
        <f>+'JUL-SEP 2023'!T8+'OCT-DEC 2023'!T8+'JAN-MAR 2024'!T8+'APR-JUN 2024'!T8</f>
        <v>926237757.26999974</v>
      </c>
      <c r="U8" s="36"/>
      <c r="V8" s="36">
        <f>+'JUL-SEP 2023'!V8+'OCT-DEC 2023'!V8+'JAN-MAR 2024'!V8+'APR-JUN 2024'!V8</f>
        <v>284311090.53000009</v>
      </c>
      <c r="W8" s="36"/>
      <c r="X8" s="36">
        <f>+T8+V8</f>
        <v>1210548847.7999997</v>
      </c>
      <c r="Y8" s="37"/>
      <c r="Z8" s="244">
        <f>+'OCT-DEC 2023'!Z8+'JUL-SEP 2023'!Z8+'JAN-MAR 2024'!Z8+'APR-JUN 2024'!Z8</f>
        <v>616791102.36000085</v>
      </c>
      <c r="AA8" s="36"/>
      <c r="AB8" s="36">
        <f>+'OCT-DEC 2023'!AB8+'JUL-SEP 2023'!AB8+'JAN-MAR 2024'!AB8+'APR-JUN 2024'!AB8</f>
        <v>461833501.54999995</v>
      </c>
      <c r="AC8" s="36"/>
      <c r="AD8" s="36">
        <f>+Z8+AB8</f>
        <v>1078624603.9100008</v>
      </c>
      <c r="AE8" s="37"/>
      <c r="AF8" s="116">
        <f>+T8+Z8</f>
        <v>1543028859.6300006</v>
      </c>
      <c r="AG8" s="117">
        <f>+V8+AB8</f>
        <v>746144592.08000004</v>
      </c>
      <c r="AH8" s="118">
        <f>+AF8+AG8</f>
        <v>2289173451.7100005</v>
      </c>
      <c r="AI8" s="32"/>
      <c r="AJ8" s="35">
        <f>+'OCT-DEC 2023'!AJ8+'JUL-SEP 2023'!AJ8+'JAN-MAR 2024'!AJ8+'APR-JUN 2024'!AJ8</f>
        <v>250859785.24000001</v>
      </c>
      <c r="AK8" s="36"/>
      <c r="AL8" s="36">
        <f>+'OCT-DEC 2023'!AL8+'JUL-SEP 2023'!AL8+'JAN-MAR 2024'!AL8+'APR-JUN 2024'!AL8</f>
        <v>115692340.06</v>
      </c>
      <c r="AM8" s="36"/>
      <c r="AN8" s="36">
        <f>+AJ8+AL8</f>
        <v>366552125.30000001</v>
      </c>
      <c r="AO8" s="37"/>
      <c r="AP8" s="36">
        <f>+'OCT-DEC 2023'!AP8+'JUL-SEP 2023'!AP8+'JAN-MAR 2024'!AP8+'APR-JUN 2024'!AP8</f>
        <v>102370197.39</v>
      </c>
      <c r="AQ8" s="36"/>
      <c r="AR8" s="36">
        <f>+'OCT-DEC 2023'!AR8+'JUL-SEP 2023'!AR8+'JAN-MAR 2024'!AR8+'APR-JUN 2024'!AR8</f>
        <v>136366686.38000003</v>
      </c>
      <c r="AS8" s="36"/>
      <c r="AT8" s="36">
        <f>+AP8+AR8</f>
        <v>238736883.77000004</v>
      </c>
      <c r="AU8" s="37"/>
      <c r="AV8" s="116">
        <f>+AJ8+AP8</f>
        <v>353229982.63</v>
      </c>
      <c r="AW8" s="117">
        <f>+AL8+AR8</f>
        <v>252059026.44000003</v>
      </c>
      <c r="AX8" s="118">
        <f>+AV8+AW8</f>
        <v>605289009.07000005</v>
      </c>
      <c r="AY8" s="32"/>
      <c r="AZ8" s="35">
        <f>+'OCT-DEC 2023'!AZ8+'JUL-SEP 2023'!AZ8+'JAN-MAR 2024'!AZ8+'APR-JUN 2024'!AZ8</f>
        <v>1076858248.611032</v>
      </c>
      <c r="BA8" s="36"/>
      <c r="BB8" s="36">
        <f>+'OCT-DEC 2023'!BB8+'JUL-SEP 2023'!BB8+'JAN-MAR 2024'!BB8+'APR-JUN 2024'!BB8</f>
        <v>322597669.41896832</v>
      </c>
      <c r="BC8" s="36"/>
      <c r="BD8" s="36">
        <f>+AZ8+BB8</f>
        <v>1399455918.0300002</v>
      </c>
      <c r="BE8" s="37"/>
      <c r="BF8" s="38">
        <f>+'OCT-DEC 2023'!BF8+'JUL-SEP 2023'!BF8+'JAN-MAR 2024'!BF8+'APR-JUN 2024'!BF8</f>
        <v>776181719.67534769</v>
      </c>
      <c r="BG8" s="36"/>
      <c r="BH8" s="36">
        <f>+'OCT-DEC 2023'!BH8+'JUL-SEP 2023'!BH8+'JAN-MAR 2024'!BH8+'APR-JUN 2024'!BH8</f>
        <v>741099970.83465254</v>
      </c>
      <c r="BI8" s="36"/>
      <c r="BJ8" s="36">
        <f>+BF8+BH8</f>
        <v>1517281690.5100002</v>
      </c>
      <c r="BK8" s="37"/>
      <c r="BL8" s="116">
        <f>+AZ8+BF8</f>
        <v>1853039968.2863798</v>
      </c>
      <c r="BM8" s="117">
        <f>+BB8+BH8</f>
        <v>1063697640.2536209</v>
      </c>
      <c r="BN8" s="118">
        <f>+BL8+BM8</f>
        <v>2916737608.5400009</v>
      </c>
      <c r="BO8" s="32"/>
      <c r="BP8" s="35">
        <f>+'OCT-DEC 2023'!BP8+'JUL-SEP 2023'!BP8+'JAN-MAR 2024'!BP8+'APR-JUN 2024'!BP8</f>
        <v>400664326.02999991</v>
      </c>
      <c r="BQ8" s="36"/>
      <c r="BR8" s="36">
        <f>+'OCT-DEC 2023'!BR8+'JUL-SEP 2023'!BR8+'JAN-MAR 2024'!BR8+'APR-JUN 2024'!BR8</f>
        <v>98119386.389999941</v>
      </c>
      <c r="BS8" s="36"/>
      <c r="BT8" s="36">
        <f>+BP8+BR8</f>
        <v>498783712.41999984</v>
      </c>
      <c r="BU8" s="37"/>
      <c r="BV8" s="38">
        <f>+'OCT-DEC 2023'!BV8+'JUL-SEP 2023'!BV8+'JAN-MAR 2024'!BV8+'APR-JUN 2024'!BV8</f>
        <v>166619022.6099999</v>
      </c>
      <c r="BW8" s="36"/>
      <c r="BX8" s="36">
        <f>+'OCT-DEC 2023'!BX8+'JUL-SEP 2023'!BX8+'JAN-MAR 2024'!BX8+'APR-JUN 2024'!BX8</f>
        <v>234937586.15999964</v>
      </c>
      <c r="BY8" s="36"/>
      <c r="BZ8" s="36">
        <f>+BV8+BX8</f>
        <v>401556608.7699995</v>
      </c>
      <c r="CA8" s="37"/>
      <c r="CB8" s="116">
        <f>+BP8+BV8</f>
        <v>567283348.63999987</v>
      </c>
      <c r="CC8" s="117">
        <f>+BR8+BX8</f>
        <v>333056972.54999959</v>
      </c>
      <c r="CD8" s="118">
        <f>+CB8+CC8</f>
        <v>900340321.18999946</v>
      </c>
      <c r="CE8" s="32"/>
      <c r="CF8" s="38">
        <f>+D8+T8+AJ8+AZ8+BP8</f>
        <v>3162508402.1510315</v>
      </c>
      <c r="CG8" s="36"/>
      <c r="CH8" s="36">
        <f>+F8+V8+AL8+BB8+BR8</f>
        <v>1000074925.3989685</v>
      </c>
      <c r="CI8" s="39"/>
      <c r="CJ8" s="36">
        <f>+CF8+CH8</f>
        <v>4162583327.5500002</v>
      </c>
      <c r="CK8" s="40"/>
      <c r="CL8" s="38">
        <f>+J8+Z8+AP8+BF8+BV8</f>
        <v>1947447602.0353484</v>
      </c>
      <c r="CM8" s="39"/>
      <c r="CN8" s="36">
        <f>+L8+AB8+AR8+BH8+BX8</f>
        <v>2002934379.9246521</v>
      </c>
      <c r="CO8" s="39"/>
      <c r="CP8" s="36">
        <f>+CL8+CN8</f>
        <v>3950381981.9600005</v>
      </c>
      <c r="CQ8" s="40"/>
      <c r="CR8" s="152"/>
      <c r="CS8" s="161" t="s">
        <v>15</v>
      </c>
      <c r="CT8" s="38">
        <f>+CJ8</f>
        <v>4162583327.5500002</v>
      </c>
      <c r="CU8" s="36">
        <f>+CP8</f>
        <v>3950381981.9600005</v>
      </c>
      <c r="CV8" s="37">
        <f>+CT8+CU8</f>
        <v>8112965309.5100002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>
        <f>+'JUL-SEP 2023'!D9+'OCT-DEC 2023'!D9+'JAN-MAR 2024'!D9+'APR-JUN 2024'!D9</f>
        <v>0</v>
      </c>
      <c r="E9" s="36"/>
      <c r="F9" s="36">
        <f>+'JUL-SEP 2023'!F9+'OCT-DEC 2023'!F9+'JAN-MAR 2024'!F9+'APR-JUN 2024'!F9</f>
        <v>0</v>
      </c>
      <c r="G9" s="36"/>
      <c r="H9" s="36">
        <f>+D9+F9</f>
        <v>0</v>
      </c>
      <c r="I9" s="203"/>
      <c r="J9" s="38">
        <f>+'JUL-SEP 2023'!J9+'OCT-DEC 2023'!J9+'JAN-MAR 2024'!J9+'APR-JUN 2024'!J9</f>
        <v>0</v>
      </c>
      <c r="K9" s="36"/>
      <c r="L9" s="36">
        <f>+'JUL-SEP 2023'!L9+'OCT-DEC 2023'!L9+'JAN-MAR 2024'!L9+'APR-JUN 2024'!L9</f>
        <v>0</v>
      </c>
      <c r="M9" s="36"/>
      <c r="N9" s="36">
        <f>+J9+L9</f>
        <v>0</v>
      </c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>
        <f>+'JUL-SEP 2023'!T9+'OCT-DEC 2023'!T9+'JAN-MAR 2024'!T9+'APR-JUN 2024'!T9</f>
        <v>0</v>
      </c>
      <c r="U9" s="36"/>
      <c r="V9" s="36">
        <f>+'JUL-SEP 2023'!V9+'OCT-DEC 2023'!V9+'JAN-MAR 2024'!V9+'APR-JUN 2024'!V9</f>
        <v>0</v>
      </c>
      <c r="W9" s="36"/>
      <c r="X9" s="36">
        <f>+T9+V9</f>
        <v>0</v>
      </c>
      <c r="Y9" s="37"/>
      <c r="Z9" s="244">
        <f>+'OCT-DEC 2023'!Z9+'JUL-SEP 2023'!Z9+'JAN-MAR 2024'!Z9+'APR-JUN 2024'!Z9</f>
        <v>0</v>
      </c>
      <c r="AA9" s="36"/>
      <c r="AB9" s="36">
        <f>+'OCT-DEC 2023'!AB9+'JUL-SEP 2023'!AB9+'JAN-MAR 2024'!AB9+'APR-JUN 2024'!AB9</f>
        <v>0</v>
      </c>
      <c r="AC9" s="36"/>
      <c r="AD9" s="36">
        <f>+Z9+AB9</f>
        <v>0</v>
      </c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>
        <f>+'OCT-DEC 2023'!AJ9+'JUL-SEP 2023'!AJ9+'JAN-MAR 2024'!AJ9+'APR-JUN 2024'!AJ9</f>
        <v>0</v>
      </c>
      <c r="AK9" s="36"/>
      <c r="AL9" s="36">
        <f>+'OCT-DEC 2023'!AL9+'JUL-SEP 2023'!AL9+'JAN-MAR 2024'!AL9+'APR-JUN 2024'!AL9</f>
        <v>0</v>
      </c>
      <c r="AM9" s="36"/>
      <c r="AN9" s="36">
        <f>+AJ9+AL9</f>
        <v>0</v>
      </c>
      <c r="AO9" s="37"/>
      <c r="AP9" s="36">
        <f>+'OCT-DEC 2023'!AP9+'JUL-SEP 2023'!AP9+'JAN-MAR 2024'!AP9+'APR-JUN 2024'!AP9</f>
        <v>0</v>
      </c>
      <c r="AQ9" s="36"/>
      <c r="AR9" s="36">
        <f>+'OCT-DEC 2023'!AR9+'JUL-SEP 2023'!AR9+'JAN-MAR 2024'!AR9+'APR-JUN 2024'!AR9</f>
        <v>0</v>
      </c>
      <c r="AS9" s="36"/>
      <c r="AT9" s="36">
        <f>+AP9+AR9</f>
        <v>0</v>
      </c>
      <c r="AU9" s="37"/>
      <c r="AV9" s="116">
        <f>+AJ9+AP9</f>
        <v>0</v>
      </c>
      <c r="AW9" s="117">
        <f>+AL9+AR9</f>
        <v>0</v>
      </c>
      <c r="AX9" s="118">
        <f>+AV9+AW9</f>
        <v>0</v>
      </c>
      <c r="AY9" s="32"/>
      <c r="AZ9" s="35">
        <f>+'OCT-DEC 2023'!AZ9+'JUL-SEP 2023'!AZ9+'JAN-MAR 2024'!AZ9+'APR-JUN 2024'!AZ9</f>
        <v>0</v>
      </c>
      <c r="BA9" s="36"/>
      <c r="BB9" s="36">
        <f>+'OCT-DEC 2023'!BB9+'JUL-SEP 2023'!BB9+'JAN-MAR 2024'!BB9+'APR-JUN 2024'!BB9</f>
        <v>0</v>
      </c>
      <c r="BC9" s="36"/>
      <c r="BD9" s="36">
        <f>+AZ9+BB9</f>
        <v>0</v>
      </c>
      <c r="BE9" s="37"/>
      <c r="BF9" s="38">
        <f>+'OCT-DEC 2023'!BF9+'JUL-SEP 2023'!BF9+'JAN-MAR 2024'!BF9+'APR-JUN 2024'!BF9</f>
        <v>0</v>
      </c>
      <c r="BG9" s="36"/>
      <c r="BH9" s="36">
        <f>+'OCT-DEC 2023'!BH9+'JUL-SEP 2023'!BH9+'JAN-MAR 2024'!BH9+'APR-JUN 2024'!BH9</f>
        <v>0</v>
      </c>
      <c r="BI9" s="36"/>
      <c r="BJ9" s="36">
        <f>+BF9+BH9</f>
        <v>0</v>
      </c>
      <c r="BK9" s="37"/>
      <c r="BL9" s="116">
        <f>+AZ9+BF9</f>
        <v>0</v>
      </c>
      <c r="BM9" s="117">
        <f>+BB9+BH9</f>
        <v>0</v>
      </c>
      <c r="BN9" s="118">
        <f>+BL9+BM9</f>
        <v>0</v>
      </c>
      <c r="BO9" s="32"/>
      <c r="BP9" s="35">
        <f>+'OCT-DEC 2023'!BP9+'JUL-SEP 2023'!BP9+'JAN-MAR 2024'!BP9+'APR-JUN 2024'!BP9</f>
        <v>0</v>
      </c>
      <c r="BQ9" s="36"/>
      <c r="BR9" s="36">
        <f>+'OCT-DEC 2023'!BR9+'JUL-SEP 2023'!BR9+'JAN-MAR 2024'!BR9+'APR-JUN 2024'!BR9</f>
        <v>0</v>
      </c>
      <c r="BS9" s="36"/>
      <c r="BT9" s="36">
        <f>+BP9+BR9</f>
        <v>0</v>
      </c>
      <c r="BU9" s="37"/>
      <c r="BV9" s="38">
        <f>+'OCT-DEC 2023'!BV9+'JUL-SEP 2023'!BV9+'JAN-MAR 2024'!BV9+'APR-JUN 2024'!BV9</f>
        <v>0</v>
      </c>
      <c r="BW9" s="36"/>
      <c r="BX9" s="36">
        <f>+'OCT-DEC 2023'!BX9+'JUL-SEP 2023'!BX9+'JAN-MAR 2024'!BX9+'APR-JUN 2024'!BX9</f>
        <v>0</v>
      </c>
      <c r="BY9" s="36"/>
      <c r="BZ9" s="36">
        <f>+BV9+BX9</f>
        <v>0</v>
      </c>
      <c r="CA9" s="37"/>
      <c r="CB9" s="116">
        <f>+BP9+BV9</f>
        <v>0</v>
      </c>
      <c r="CC9" s="117">
        <f>+BR9+BX9</f>
        <v>0</v>
      </c>
      <c r="CD9" s="118">
        <f>+CB9+CC9</f>
        <v>0</v>
      </c>
      <c r="CE9" s="32"/>
      <c r="CF9" s="38">
        <f t="shared" ref="CF9:CF16" si="0">+D9+T9+AJ9+AZ9+BP9</f>
        <v>0</v>
      </c>
      <c r="CG9" s="36"/>
      <c r="CH9" s="36">
        <f t="shared" ref="CH9:CH16" si="1">+F9+V9+AL9+BB9+BR9</f>
        <v>0</v>
      </c>
      <c r="CI9" s="39"/>
      <c r="CJ9" s="36">
        <f t="shared" ref="CJ9:CJ17" si="2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f>+CL9+CN9</f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f>SUM(D8:D9)</f>
        <v>507888285</v>
      </c>
      <c r="E10" s="43"/>
      <c r="F10" s="43">
        <f>SUM(F8:F9)</f>
        <v>179354439</v>
      </c>
      <c r="G10" s="43"/>
      <c r="H10" s="43">
        <f>+D10+F10</f>
        <v>687242724</v>
      </c>
      <c r="I10" s="327"/>
      <c r="J10" s="45">
        <f>+J8</f>
        <v>285485560</v>
      </c>
      <c r="K10" s="43"/>
      <c r="L10" s="43">
        <f>+L8</f>
        <v>428696635</v>
      </c>
      <c r="M10" s="43"/>
      <c r="N10" s="43">
        <f>+J10+L10</f>
        <v>714182195</v>
      </c>
      <c r="O10" s="44"/>
      <c r="P10" s="122">
        <f>+P8</f>
        <v>793373845</v>
      </c>
      <c r="Q10" s="123">
        <f t="shared" ref="Q10:R10" si="3">+Q8</f>
        <v>608051074</v>
      </c>
      <c r="R10" s="124">
        <f t="shared" si="3"/>
        <v>1401424919</v>
      </c>
      <c r="S10" s="32"/>
      <c r="T10" s="45">
        <f>SUM(T8:T9)</f>
        <v>926237757.26999974</v>
      </c>
      <c r="U10" s="43"/>
      <c r="V10" s="43">
        <f>SUM(V8:V9)</f>
        <v>284311090.53000009</v>
      </c>
      <c r="W10" s="43"/>
      <c r="X10" s="43">
        <f>+T10+V10</f>
        <v>1210548847.7999997</v>
      </c>
      <c r="Y10" s="44"/>
      <c r="Z10" s="245">
        <f>SUM(Z8:Z9)</f>
        <v>616791102.36000085</v>
      </c>
      <c r="AA10" s="43"/>
      <c r="AB10" s="43">
        <f>SUM(AB8:AB9)</f>
        <v>461833501.54999995</v>
      </c>
      <c r="AC10" s="43"/>
      <c r="AD10" s="43">
        <f>+Z10+AB10</f>
        <v>1078624603.9100008</v>
      </c>
      <c r="AE10" s="44"/>
      <c r="AF10" s="122">
        <f>+AF8</f>
        <v>1543028859.6300006</v>
      </c>
      <c r="AG10" s="123">
        <f t="shared" ref="AG10:AH10" si="4">+AG8</f>
        <v>746144592.08000004</v>
      </c>
      <c r="AH10" s="124">
        <f t="shared" si="4"/>
        <v>2289173451.7100005</v>
      </c>
      <c r="AI10" s="32"/>
      <c r="AJ10" s="42">
        <f>SUM(AJ8:AJ9)</f>
        <v>250859785.24000001</v>
      </c>
      <c r="AK10" s="43"/>
      <c r="AL10" s="43">
        <f>SUM(AL8:AL9)</f>
        <v>115692340.06</v>
      </c>
      <c r="AM10" s="43"/>
      <c r="AN10" s="43">
        <f>SUM(AN8:AN9)</f>
        <v>366552125.30000001</v>
      </c>
      <c r="AO10" s="44"/>
      <c r="AP10" s="43">
        <f>SUM(AP8:AP9)</f>
        <v>102370197.39</v>
      </c>
      <c r="AQ10" s="43"/>
      <c r="AR10" s="43">
        <f>SUM(AR8:AR9)</f>
        <v>136366686.38000003</v>
      </c>
      <c r="AS10" s="43"/>
      <c r="AT10" s="43">
        <f>SUM(AT8:AT9)</f>
        <v>238736883.77000004</v>
      </c>
      <c r="AU10" s="44"/>
      <c r="AV10" s="122">
        <f>+AV8</f>
        <v>353229982.63</v>
      </c>
      <c r="AW10" s="123">
        <f t="shared" ref="AW10:AX10" si="5">+AW8</f>
        <v>252059026.44000003</v>
      </c>
      <c r="AX10" s="124">
        <f t="shared" si="5"/>
        <v>605289009.07000005</v>
      </c>
      <c r="AY10" s="32"/>
      <c r="AZ10" s="42">
        <f>SUM(AZ8:AZ9)</f>
        <v>1076858248.611032</v>
      </c>
      <c r="BA10" s="43"/>
      <c r="BB10" s="43">
        <f>SUM(BB8:BB9)</f>
        <v>322597669.41896832</v>
      </c>
      <c r="BC10" s="43"/>
      <c r="BD10" s="43">
        <f>SUM(BD8:BD9)</f>
        <v>1399455918.0300002</v>
      </c>
      <c r="BE10" s="44"/>
      <c r="BF10" s="45">
        <f>SUM(BF8:BF9)</f>
        <v>776181719.67534769</v>
      </c>
      <c r="BG10" s="43"/>
      <c r="BH10" s="43">
        <f>SUM(BH8:BH9)</f>
        <v>741099970.83465254</v>
      </c>
      <c r="BI10" s="43"/>
      <c r="BJ10" s="43">
        <f>SUM(BJ8:BJ9)</f>
        <v>1517281690.5100002</v>
      </c>
      <c r="BK10" s="44"/>
      <c r="BL10" s="122">
        <f>+BL8</f>
        <v>1853039968.2863798</v>
      </c>
      <c r="BM10" s="123">
        <f t="shared" ref="BM10:BN10" si="6">+BM8</f>
        <v>1063697640.2536209</v>
      </c>
      <c r="BN10" s="124">
        <f t="shared" si="6"/>
        <v>2916737608.5400009</v>
      </c>
      <c r="BO10" s="32"/>
      <c r="BP10" s="42">
        <f>SUM(BP8:BP9)</f>
        <v>400664326.02999991</v>
      </c>
      <c r="BQ10" s="43"/>
      <c r="BR10" s="43">
        <f>SUM(BR8:BR9)</f>
        <v>98119386.389999941</v>
      </c>
      <c r="BS10" s="43"/>
      <c r="BT10" s="43">
        <f>SUM(BT8:BT9)</f>
        <v>498783712.41999984</v>
      </c>
      <c r="BU10" s="44"/>
      <c r="BV10" s="45">
        <f>SUM(BV8:BV9)</f>
        <v>166619022.6099999</v>
      </c>
      <c r="BW10" s="43"/>
      <c r="BX10" s="43">
        <f>SUM(BX8:BX9)</f>
        <v>234937586.15999964</v>
      </c>
      <c r="BY10" s="43"/>
      <c r="BZ10" s="43">
        <f>SUM(BZ8:BZ9)</f>
        <v>401556608.7699995</v>
      </c>
      <c r="CA10" s="44"/>
      <c r="CB10" s="122">
        <f>+CB8</f>
        <v>567283348.63999987</v>
      </c>
      <c r="CC10" s="123">
        <f t="shared" ref="CC10:CD10" si="7">+CC8</f>
        <v>333056972.54999959</v>
      </c>
      <c r="CD10" s="124">
        <f t="shared" si="7"/>
        <v>900340321.18999946</v>
      </c>
      <c r="CE10" s="32"/>
      <c r="CF10" s="38">
        <f t="shared" si="0"/>
        <v>3162508402.1510315</v>
      </c>
      <c r="CG10" s="36"/>
      <c r="CH10" s="36">
        <f t="shared" si="1"/>
        <v>1000074925.3989685</v>
      </c>
      <c r="CI10" s="46"/>
      <c r="CJ10" s="36">
        <f t="shared" si="2"/>
        <v>4162583327.5500002</v>
      </c>
      <c r="CK10" s="47"/>
      <c r="CL10" s="45">
        <f>+CL8+CL9</f>
        <v>1947447602.0353484</v>
      </c>
      <c r="CM10" s="46"/>
      <c r="CN10" s="43">
        <f>+CN8+CN9</f>
        <v>2002934379.9246521</v>
      </c>
      <c r="CO10" s="46"/>
      <c r="CP10" s="43">
        <f>+CP8+CP9</f>
        <v>3950381981.9600005</v>
      </c>
      <c r="CQ10" s="47"/>
      <c r="CR10" s="153"/>
      <c r="CS10" s="161" t="s">
        <v>17</v>
      </c>
      <c r="CT10" s="45">
        <f>+CT8</f>
        <v>4162583327.5500002</v>
      </c>
      <c r="CU10" s="43">
        <f>+CU8</f>
        <v>3950381981.9600005</v>
      </c>
      <c r="CV10" s="44">
        <f>+CV8</f>
        <v>8112965309.5100002</v>
      </c>
      <c r="CW10"/>
    </row>
    <row r="11" spans="1:101" s="19" customFormat="1" ht="15.6" x14ac:dyDescent="0.3">
      <c r="A11" s="26">
        <v>2</v>
      </c>
      <c r="B11" s="26" t="s">
        <v>272</v>
      </c>
      <c r="C11" s="34"/>
      <c r="D11" s="35">
        <f>+'JUL-SEP 2023'!D11+'OCT-DEC 2023'!D11+'JAN-MAR 2024'!D11+'APR-JUN 2024'!D11</f>
        <v>803336</v>
      </c>
      <c r="E11" s="36"/>
      <c r="F11" s="36">
        <f>+'JUL-SEP 2023'!F11+'OCT-DEC 2023'!F11+'JAN-MAR 2024'!F11+'APR-JUN 2024'!F11</f>
        <v>-5794737.5499999998</v>
      </c>
      <c r="G11" s="36"/>
      <c r="H11" s="36">
        <f t="shared" ref="H11:H16" si="8">+D11+F11</f>
        <v>-4991401.55</v>
      </c>
      <c r="I11" s="203"/>
      <c r="J11" s="38">
        <f>+'JUL-SEP 2023'!J11+'OCT-DEC 2023'!J11+'JAN-MAR 2024'!J11+'APR-JUN 2024'!J11</f>
        <v>-4373491</v>
      </c>
      <c r="K11" s="36"/>
      <c r="L11" s="36">
        <f>+'JUL-SEP 2023'!L11+'OCT-DEC 2023'!L11+'JAN-MAR 2024'!L11+'APR-JUN 2024'!L11</f>
        <v>-22599950.489999995</v>
      </c>
      <c r="M11" s="36"/>
      <c r="N11" s="36">
        <f>+J11+L11</f>
        <v>-26973441.489999995</v>
      </c>
      <c r="O11" s="37"/>
      <c r="P11" s="116">
        <f t="shared" ref="P11:P16" si="9">+D11+J11</f>
        <v>-3570155</v>
      </c>
      <c r="Q11" s="117">
        <f t="shared" ref="Q11:Q16" si="10">+F11+L11</f>
        <v>-28394688.039999995</v>
      </c>
      <c r="R11" s="118">
        <f t="shared" ref="R11:R16" si="11">+P11+Q11</f>
        <v>-31964843.039999995</v>
      </c>
      <c r="S11" s="32"/>
      <c r="T11" s="38">
        <f>+'JUL-SEP 2023'!T11+'OCT-DEC 2023'!T11+'JAN-MAR 2024'!T11+'APR-JUN 2024'!T11</f>
        <v>-1787675.2100000002</v>
      </c>
      <c r="U11" s="36"/>
      <c r="V11" s="36">
        <f>+'JUL-SEP 2023'!V11+'OCT-DEC 2023'!V11+'JAN-MAR 2024'!V11+'APR-JUN 2024'!V11</f>
        <v>-143240.97500000001</v>
      </c>
      <c r="W11" s="36"/>
      <c r="X11" s="36">
        <f t="shared" ref="X11:X16" si="12">+T11+V11</f>
        <v>-1930916.1850000003</v>
      </c>
      <c r="Y11" s="37"/>
      <c r="Z11" s="244">
        <f>+'OCT-DEC 2023'!Z11+'JUL-SEP 2023'!Z11+'JAN-MAR 2024'!Z11+'APR-JUN 2024'!Z11</f>
        <v>-1874816.3399999996</v>
      </c>
      <c r="AA11" s="36"/>
      <c r="AB11" s="36">
        <f>+'OCT-DEC 2023'!AB11+'JUL-SEP 2023'!AB11+'JAN-MAR 2024'!AB11+'APR-JUN 2024'!AB11</f>
        <v>-306665.74500000005</v>
      </c>
      <c r="AC11" s="36"/>
      <c r="AD11" s="36">
        <f t="shared" ref="AD11:AD16" si="13">+Z11+AB11</f>
        <v>-2181482.0849999995</v>
      </c>
      <c r="AE11" s="37"/>
      <c r="AF11" s="116">
        <f t="shared" ref="AF11:AF16" si="14">+T11+Z11</f>
        <v>-3662491.55</v>
      </c>
      <c r="AG11" s="117">
        <f t="shared" ref="AG11:AG16" si="15">+V11+AB11</f>
        <v>-449906.72000000009</v>
      </c>
      <c r="AH11" s="118">
        <f t="shared" ref="AH11:AH16" si="16">+AF11+AG11</f>
        <v>-4112398.27</v>
      </c>
      <c r="AI11" s="32"/>
      <c r="AJ11" s="35">
        <f>+'OCT-DEC 2023'!AJ11+'JUL-SEP 2023'!AJ11+'JAN-MAR 2024'!AJ11+'APR-JUN 2024'!AJ11</f>
        <v>-49702.030000000028</v>
      </c>
      <c r="AK11" s="36"/>
      <c r="AL11" s="36">
        <f>+'OCT-DEC 2023'!AL11+'JUL-SEP 2023'!AL11+'JAN-MAR 2024'!AL11+'APR-JUN 2024'!AL11</f>
        <v>-26392.010000000009</v>
      </c>
      <c r="AM11" s="36"/>
      <c r="AN11" s="36">
        <f t="shared" ref="AN11:AN16" si="17">+AJ11+AL11</f>
        <v>-76094.040000000037</v>
      </c>
      <c r="AO11" s="37"/>
      <c r="AP11" s="36">
        <f>+'OCT-DEC 2023'!AP11+'JUL-SEP 2023'!AP11+'JAN-MAR 2024'!AP11+'APR-JUN 2024'!AP11</f>
        <v>544461.70000000007</v>
      </c>
      <c r="AQ11" s="36"/>
      <c r="AR11" s="36">
        <f>+'OCT-DEC 2023'!AR11+'JUL-SEP 2023'!AR11+'JAN-MAR 2024'!AR11+'APR-JUN 2024'!AR11</f>
        <v>-678326.3399999995</v>
      </c>
      <c r="AS11" s="39"/>
      <c r="AT11" s="36">
        <f t="shared" ref="AT11:AT16" si="18">+AP11+AR11</f>
        <v>-133864.63999999943</v>
      </c>
      <c r="AU11" s="37"/>
      <c r="AV11" s="116">
        <f t="shared" ref="AV11:AV16" si="19">+AJ11+AP11</f>
        <v>494759.67000000004</v>
      </c>
      <c r="AW11" s="117">
        <f t="shared" ref="AW11:AW16" si="20">+AL11+AR11</f>
        <v>-704718.34999999951</v>
      </c>
      <c r="AX11" s="118">
        <f t="shared" ref="AX11:AX16" si="21">+AV11+AW11</f>
        <v>-209958.67999999947</v>
      </c>
      <c r="AY11" s="32"/>
      <c r="AZ11" s="35">
        <f>+'OCT-DEC 2023'!AZ11+'JUL-SEP 2023'!AZ11+'JAN-MAR 2024'!AZ11+'APR-JUN 2024'!AZ11</f>
        <v>-4899003.67</v>
      </c>
      <c r="BA11" s="36"/>
      <c r="BB11" s="36">
        <f>+'OCT-DEC 2023'!BB11+'JUL-SEP 2023'!BB11+'JAN-MAR 2024'!BB11+'APR-JUN 2024'!BB11</f>
        <v>-836074.46</v>
      </c>
      <c r="BC11" s="36"/>
      <c r="BD11" s="36">
        <f t="shared" ref="BD11:BD16" si="22">+AZ11+BB11</f>
        <v>-5735078.1299999999</v>
      </c>
      <c r="BE11" s="37"/>
      <c r="BF11" s="38">
        <f>+'OCT-DEC 2023'!BF11+'JUL-SEP 2023'!BF11+'JAN-MAR 2024'!BF11+'APR-JUN 2024'!BF11</f>
        <v>0</v>
      </c>
      <c r="BG11" s="36"/>
      <c r="BH11" s="36">
        <f>+'OCT-DEC 2023'!BH11+'JUL-SEP 2023'!BH11+'JAN-MAR 2024'!BH11+'APR-JUN 2024'!BH11</f>
        <v>-1838301.4700000004</v>
      </c>
      <c r="BI11" s="36"/>
      <c r="BJ11" s="36">
        <f t="shared" ref="BJ11:BJ16" si="23">+BF11+BH11</f>
        <v>-1838301.4700000004</v>
      </c>
      <c r="BK11" s="37"/>
      <c r="BL11" s="116">
        <f t="shared" ref="BL11:BL16" si="24">+AZ11+BF11</f>
        <v>-4899003.67</v>
      </c>
      <c r="BM11" s="117">
        <f t="shared" ref="BM11:BM16" si="25">+BB11+BH11</f>
        <v>-2674375.9300000006</v>
      </c>
      <c r="BN11" s="118">
        <f t="shared" ref="BN11:BN16" si="26">+BL11+BM11</f>
        <v>-7573379.6000000006</v>
      </c>
      <c r="BO11" s="32"/>
      <c r="BP11" s="35">
        <f>+'OCT-DEC 2023'!BP11+'JUL-SEP 2023'!BP11+'JAN-MAR 2024'!BP11+'APR-JUN 2024'!BP11</f>
        <v>-3246137.7700000028</v>
      </c>
      <c r="BQ11" s="36"/>
      <c r="BR11" s="36">
        <f>+'OCT-DEC 2023'!BR11+'JUL-SEP 2023'!BR11+'JAN-MAR 2024'!BR11+'APR-JUN 2024'!BR11</f>
        <v>-9562472.0500000007</v>
      </c>
      <c r="BS11" s="36"/>
      <c r="BT11" s="36">
        <f t="shared" ref="BT11:BT16" si="27">+BP11+BR11</f>
        <v>-12808609.820000004</v>
      </c>
      <c r="BU11" s="37"/>
      <c r="BV11" s="38">
        <f>+'OCT-DEC 2023'!BV11+'JUL-SEP 2023'!BV11+'JAN-MAR 2024'!BV11+'APR-JUN 2024'!BV11</f>
        <v>8268474</v>
      </c>
      <c r="BW11" s="36"/>
      <c r="BX11" s="36">
        <f>+'OCT-DEC 2023'!BX11+'JUL-SEP 2023'!BX11+'JAN-MAR 2024'!BX11+'APR-JUN 2024'!BX11</f>
        <v>0</v>
      </c>
      <c r="BY11" s="36"/>
      <c r="BZ11" s="36">
        <f t="shared" ref="BZ11:BZ16" si="28">+BV11+BX11</f>
        <v>8268474</v>
      </c>
      <c r="CA11" s="37"/>
      <c r="CB11" s="116">
        <f t="shared" ref="CB11:CB16" si="29">+BP11+BV11</f>
        <v>5022336.2299999967</v>
      </c>
      <c r="CC11" s="117">
        <f t="shared" ref="CC11:CC16" si="30">+BR11+BX11</f>
        <v>-9562472.0500000007</v>
      </c>
      <c r="CD11" s="118">
        <f t="shared" ref="CD11:CD16" si="31">+CB11+CC11</f>
        <v>-4540135.820000004</v>
      </c>
      <c r="CE11" s="32"/>
      <c r="CF11" s="38">
        <f t="shared" si="0"/>
        <v>-9179182.6800000034</v>
      </c>
      <c r="CG11" s="36"/>
      <c r="CH11" s="36">
        <f t="shared" si="1"/>
        <v>-16362917.045</v>
      </c>
      <c r="CI11" s="39"/>
      <c r="CJ11" s="36">
        <f t="shared" si="2"/>
        <v>-25542099.725000001</v>
      </c>
      <c r="CK11" s="40"/>
      <c r="CL11" s="38">
        <f t="shared" ref="CL11:CL16" si="32">+J11+Z11+AP11+BF11+BV11</f>
        <v>2564628.3600000003</v>
      </c>
      <c r="CM11" s="39"/>
      <c r="CN11" s="36">
        <f t="shared" ref="CN11:CN16" si="33">+L11+AB11+AR11+BH11+BX11</f>
        <v>-25423244.044999994</v>
      </c>
      <c r="CO11" s="39"/>
      <c r="CP11" s="36">
        <f t="shared" ref="CP11:CP16" si="34">+CL11+CN11</f>
        <v>-22858615.684999995</v>
      </c>
      <c r="CQ11" s="40"/>
      <c r="CR11" s="152"/>
      <c r="CS11" s="26" t="s">
        <v>272</v>
      </c>
      <c r="CT11" s="38">
        <f t="shared" ref="CT11:CT16" si="35">+CJ11</f>
        <v>-25542099.725000001</v>
      </c>
      <c r="CU11" s="36">
        <f t="shared" ref="CU11:CU16" si="36">+CP11</f>
        <v>-22858615.684999995</v>
      </c>
      <c r="CV11" s="37">
        <f t="shared" ref="CV11:CV16" si="37">+CT11+CU11</f>
        <v>-48400715.409999996</v>
      </c>
      <c r="CW11"/>
    </row>
    <row r="12" spans="1:101" s="19" customFormat="1" ht="15.6" x14ac:dyDescent="0.3">
      <c r="A12" s="26"/>
      <c r="B12" s="26" t="s">
        <v>273</v>
      </c>
      <c r="C12" s="34"/>
      <c r="D12" s="35">
        <f>+'JUL-SEP 2023'!D12+'OCT-DEC 2023'!D12+'JAN-MAR 2024'!D12+'APR-JUN 2024'!D12</f>
        <v>0</v>
      </c>
      <c r="E12" s="36"/>
      <c r="F12" s="36">
        <f>+'JUL-SEP 2023'!F12+'OCT-DEC 2023'!F12+'JAN-MAR 2024'!F12+'APR-JUN 2024'!F12</f>
        <v>4240986.33</v>
      </c>
      <c r="G12" s="36"/>
      <c r="H12" s="36">
        <f t="shared" ref="H12" si="38">+D12+F12</f>
        <v>4240986.33</v>
      </c>
      <c r="I12" s="203"/>
      <c r="J12" s="38">
        <f>+'JUL-SEP 2023'!J12+'OCT-DEC 2023'!J12+'JAN-MAR 2024'!J12+'APR-JUN 2024'!J12</f>
        <v>0</v>
      </c>
      <c r="K12" s="36"/>
      <c r="L12" s="36">
        <f>+'JUL-SEP 2023'!L12+'OCT-DEC 2023'!L12+'JAN-MAR 2024'!L12+'APR-JUN 2024'!L12</f>
        <v>-871020.63</v>
      </c>
      <c r="M12" s="36"/>
      <c r="N12" s="36">
        <f>+J12+L12</f>
        <v>-871020.63</v>
      </c>
      <c r="O12" s="37"/>
      <c r="P12" s="116">
        <f t="shared" ref="P12" si="39">+D12+J12</f>
        <v>0</v>
      </c>
      <c r="Q12" s="117">
        <f t="shared" ref="Q12" si="40">+F12+L12</f>
        <v>3369965.7</v>
      </c>
      <c r="R12" s="118">
        <f t="shared" ref="R12" si="41">+P12+Q12</f>
        <v>3369965.7</v>
      </c>
      <c r="S12" s="32"/>
      <c r="T12" s="38">
        <f>+'JUL-SEP 2023'!T12+'OCT-DEC 2023'!T12+'JAN-MAR 2024'!T12+'APR-JUN 2024'!T12</f>
        <v>7609371.6200000132</v>
      </c>
      <c r="U12" s="36"/>
      <c r="V12" s="36">
        <f>+'JUL-SEP 2023'!V12+'OCT-DEC 2023'!V12+'JAN-MAR 2024'!V12+'APR-JUN 2024'!V12</f>
        <v>-7796694.3850000035</v>
      </c>
      <c r="W12" s="36"/>
      <c r="X12" s="36">
        <f t="shared" ref="X12" si="42">+T12+V12</f>
        <v>-187322.76499999035</v>
      </c>
      <c r="Y12" s="37"/>
      <c r="Z12" s="244">
        <f>+'OCT-DEC 2023'!Z12+'JUL-SEP 2023'!Z12+'JAN-MAR 2024'!Z12+'APR-JUN 2024'!Z12</f>
        <v>2470322.3099999689</v>
      </c>
      <c r="AA12" s="36"/>
      <c r="AB12" s="36">
        <f>+'OCT-DEC 2023'!AB12+'JUL-SEP 2023'!AB12+'JAN-MAR 2024'!AB12+'APR-JUN 2024'!AB12</f>
        <v>221152.8450000044</v>
      </c>
      <c r="AC12" s="36"/>
      <c r="AD12" s="36">
        <f t="shared" ref="AD12" si="43">+Z12+AB12</f>
        <v>2691475.1549999733</v>
      </c>
      <c r="AE12" s="37"/>
      <c r="AF12" s="116">
        <f t="shared" ref="AF12" si="44">+T12+Z12</f>
        <v>10079693.929999981</v>
      </c>
      <c r="AG12" s="117">
        <f t="shared" ref="AG12" si="45">+V12+AB12</f>
        <v>-7575541.5399999991</v>
      </c>
      <c r="AH12" s="118">
        <f t="shared" ref="AH12" si="46">+AF12+AG12</f>
        <v>2504152.389999982</v>
      </c>
      <c r="AI12" s="32"/>
      <c r="AJ12" s="35">
        <f>+'OCT-DEC 2023'!AJ12+'JUL-SEP 2023'!AJ12+'JAN-MAR 2024'!AJ12+'APR-JUN 2024'!AJ12</f>
        <v>-168865.81999999995</v>
      </c>
      <c r="AK12" s="36"/>
      <c r="AL12" s="36">
        <f>+'OCT-DEC 2023'!AL12+'JUL-SEP 2023'!AL12+'JAN-MAR 2024'!AL12+'APR-JUN 2024'!AL12</f>
        <v>-3502397.46</v>
      </c>
      <c r="AM12" s="36"/>
      <c r="AN12" s="36">
        <f t="shared" ref="AN12" si="47">+AJ12+AL12</f>
        <v>-3671263.28</v>
      </c>
      <c r="AO12" s="37"/>
      <c r="AP12" s="36">
        <f>+'OCT-DEC 2023'!AP12+'JUL-SEP 2023'!AP12+'JAN-MAR 2024'!AP12+'APR-JUN 2024'!AP12</f>
        <v>411393.86999999988</v>
      </c>
      <c r="AQ12" s="36"/>
      <c r="AR12" s="36">
        <f>+'OCT-DEC 2023'!AR12+'JUL-SEP 2023'!AR12+'JAN-MAR 2024'!AR12+'APR-JUN 2024'!AR12</f>
        <v>-572554.68000000052</v>
      </c>
      <c r="AS12" s="39"/>
      <c r="AT12" s="36">
        <f t="shared" ref="AT12" si="48">+AP12+AR12</f>
        <v>-161160.81000000064</v>
      </c>
      <c r="AU12" s="37"/>
      <c r="AV12" s="116">
        <f t="shared" ref="AV12" si="49">+AJ12+AP12</f>
        <v>242528.04999999993</v>
      </c>
      <c r="AW12" s="117">
        <f t="shared" ref="AW12" si="50">+AL12+AR12</f>
        <v>-4074952.1400000006</v>
      </c>
      <c r="AX12" s="118">
        <f t="shared" ref="AX12" si="51">+AV12+AW12</f>
        <v>-3832424.0900000008</v>
      </c>
      <c r="AY12" s="32"/>
      <c r="AZ12" s="35">
        <f>+'OCT-DEC 2023'!AZ12+'JUL-SEP 2023'!AZ12+'JAN-MAR 2024'!AZ12+'APR-JUN 2024'!AZ12</f>
        <v>589127</v>
      </c>
      <c r="BA12" s="36"/>
      <c r="BB12" s="36">
        <f>+'OCT-DEC 2023'!BB12+'JUL-SEP 2023'!BB12+'JAN-MAR 2024'!BB12+'APR-JUN 2024'!BB12</f>
        <v>4959080.32</v>
      </c>
      <c r="BC12" s="36"/>
      <c r="BD12" s="36">
        <f t="shared" ref="BD12" si="52">+AZ12+BB12</f>
        <v>5548207.3200000003</v>
      </c>
      <c r="BE12" s="37"/>
      <c r="BF12" s="38">
        <f>+'OCT-DEC 2023'!BF12+'JUL-SEP 2023'!BF12+'JAN-MAR 2024'!BF12+'APR-JUN 2024'!BF12</f>
        <v>0</v>
      </c>
      <c r="BG12" s="36"/>
      <c r="BH12" s="36">
        <f>+'OCT-DEC 2023'!BH12+'JUL-SEP 2023'!BH12+'JAN-MAR 2024'!BH12+'APR-JUN 2024'!BH12</f>
        <v>13571294.32</v>
      </c>
      <c r="BI12" s="36"/>
      <c r="BJ12" s="36">
        <f t="shared" ref="BJ12" si="53">+BF12+BH12</f>
        <v>13571294.32</v>
      </c>
      <c r="BK12" s="37"/>
      <c r="BL12" s="116">
        <f t="shared" ref="BL12" si="54">+AZ12+BF12</f>
        <v>589127</v>
      </c>
      <c r="BM12" s="117">
        <f t="shared" ref="BM12" si="55">+BB12+BH12</f>
        <v>18530374.640000001</v>
      </c>
      <c r="BN12" s="118">
        <f t="shared" ref="BN12" si="56">+BL12+BM12</f>
        <v>19119501.640000001</v>
      </c>
      <c r="BO12" s="32"/>
      <c r="BP12" s="35">
        <f>+'OCT-DEC 2023'!BP12+'JUL-SEP 2023'!BP12+'JAN-MAR 2024'!BP12+'APR-JUN 2024'!BP12</f>
        <v>4861721.3400000138</v>
      </c>
      <c r="BQ12" s="36"/>
      <c r="BR12" s="36">
        <f>+'OCT-DEC 2023'!BR12+'JUL-SEP 2023'!BR12+'JAN-MAR 2024'!BR12+'APR-JUN 2024'!BR12</f>
        <v>6602512.4500000011</v>
      </c>
      <c r="BS12" s="36"/>
      <c r="BT12" s="36">
        <f t="shared" ref="BT12" si="57">+BP12+BR12</f>
        <v>11464233.790000014</v>
      </c>
      <c r="BU12" s="37"/>
      <c r="BV12" s="38">
        <f>+'OCT-DEC 2023'!BV12+'JUL-SEP 2023'!BV12+'JAN-MAR 2024'!BV12+'APR-JUN 2024'!BV12</f>
        <v>0</v>
      </c>
      <c r="BW12" s="36"/>
      <c r="BX12" s="36">
        <f>+'OCT-DEC 2023'!BX12+'JUL-SEP 2023'!BX12+'JAN-MAR 2024'!BX12+'APR-JUN 2024'!BX12</f>
        <v>-2222849.64</v>
      </c>
      <c r="BY12" s="36"/>
      <c r="BZ12" s="36">
        <f t="shared" ref="BZ12" si="58">+BV12+BX12</f>
        <v>-2222849.64</v>
      </c>
      <c r="CA12" s="37"/>
      <c r="CB12" s="116">
        <f t="shared" ref="CB12" si="59">+BP12+BV12</f>
        <v>4861721.3400000138</v>
      </c>
      <c r="CC12" s="117">
        <f t="shared" ref="CC12" si="60">+BR12+BX12</f>
        <v>4379662.8100000005</v>
      </c>
      <c r="CD12" s="118">
        <f t="shared" ref="CD12" si="61">+CB12+CC12</f>
        <v>9241384.1500000134</v>
      </c>
      <c r="CE12" s="32"/>
      <c r="CF12" s="38">
        <f t="shared" si="0"/>
        <v>12891354.140000027</v>
      </c>
      <c r="CG12" s="36"/>
      <c r="CH12" s="36">
        <f t="shared" si="1"/>
        <v>4503487.254999998</v>
      </c>
      <c r="CI12" s="39"/>
      <c r="CJ12" s="36">
        <f t="shared" ref="CJ12" si="62">+CF12+CH12</f>
        <v>17394841.395000026</v>
      </c>
      <c r="CK12" s="40"/>
      <c r="CL12" s="38">
        <f t="shared" si="32"/>
        <v>2881716.179999969</v>
      </c>
      <c r="CM12" s="39"/>
      <c r="CN12" s="36">
        <f t="shared" si="33"/>
        <v>10126022.215000004</v>
      </c>
      <c r="CO12" s="39"/>
      <c r="CP12" s="36">
        <f t="shared" ref="CP12" si="63">+CL12+CN12</f>
        <v>13007738.394999973</v>
      </c>
      <c r="CQ12" s="40"/>
      <c r="CR12" s="152"/>
      <c r="CS12" s="26" t="s">
        <v>273</v>
      </c>
      <c r="CT12" s="38">
        <f t="shared" ref="CT12" si="64">+CJ12</f>
        <v>17394841.395000026</v>
      </c>
      <c r="CU12" s="36">
        <f t="shared" ref="CU12" si="65">+CP12</f>
        <v>13007738.394999973</v>
      </c>
      <c r="CV12" s="37">
        <f t="shared" ref="CV12" si="66">+CT12+CU12</f>
        <v>30402579.789999999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f>+'JUL-SEP 2023'!D13+'OCT-DEC 2023'!D13+'JAN-MAR 2024'!D13+'APR-JUN 2024'!D13</f>
        <v>0</v>
      </c>
      <c r="E13" s="36"/>
      <c r="F13" s="36">
        <f>+'JUL-SEP 2023'!F13+'OCT-DEC 2023'!F13+'JAN-MAR 2024'!F13+'APR-JUN 2024'!F13</f>
        <v>0</v>
      </c>
      <c r="G13" s="36"/>
      <c r="H13" s="36">
        <f t="shared" si="8"/>
        <v>0</v>
      </c>
      <c r="I13" s="203"/>
      <c r="J13" s="38">
        <f>+'JUL-SEP 2023'!J13+'OCT-DEC 2023'!J13+'JAN-MAR 2024'!J13+'APR-JUN 2024'!J13</f>
        <v>0</v>
      </c>
      <c r="K13" s="36"/>
      <c r="L13" s="36">
        <f>+'JUL-SEP 2023'!L13+'OCT-DEC 2023'!L13+'JAN-MAR 2024'!L13+'APR-JUN 2024'!L13</f>
        <v>0</v>
      </c>
      <c r="M13" s="36"/>
      <c r="N13" s="36">
        <f t="shared" ref="N13:N16" si="67">+J13+L13</f>
        <v>0</v>
      </c>
      <c r="O13" s="37"/>
      <c r="P13" s="116">
        <f t="shared" si="9"/>
        <v>0</v>
      </c>
      <c r="Q13" s="117">
        <f t="shared" si="10"/>
        <v>0</v>
      </c>
      <c r="R13" s="118">
        <f t="shared" si="11"/>
        <v>0</v>
      </c>
      <c r="S13" s="32"/>
      <c r="T13" s="38">
        <f>+'JUL-SEP 2023'!T13+'OCT-DEC 2023'!T13+'JAN-MAR 2024'!T13+'APR-JUN 2024'!T13</f>
        <v>0</v>
      </c>
      <c r="U13" s="36"/>
      <c r="V13" s="36">
        <f>+'JUL-SEP 2023'!V13+'OCT-DEC 2023'!V13+'JAN-MAR 2024'!V13+'APR-JUN 2024'!V13</f>
        <v>0</v>
      </c>
      <c r="W13" s="36"/>
      <c r="X13" s="36">
        <f t="shared" si="12"/>
        <v>0</v>
      </c>
      <c r="Y13" s="37"/>
      <c r="Z13" s="244">
        <f>+'OCT-DEC 2023'!Z13+'JUL-SEP 2023'!Z13+'JAN-MAR 2024'!Z13+'APR-JUN 2024'!Z13</f>
        <v>0</v>
      </c>
      <c r="AA13" s="36"/>
      <c r="AB13" s="36">
        <f>+'OCT-DEC 2023'!AB13+'JUL-SEP 2023'!AB13+'JAN-MAR 2024'!AB13+'APR-JUN 2024'!AB13</f>
        <v>0</v>
      </c>
      <c r="AC13" s="36"/>
      <c r="AD13" s="36">
        <f t="shared" si="13"/>
        <v>0</v>
      </c>
      <c r="AE13" s="37"/>
      <c r="AF13" s="116">
        <f t="shared" si="14"/>
        <v>0</v>
      </c>
      <c r="AG13" s="117">
        <f t="shared" si="15"/>
        <v>0</v>
      </c>
      <c r="AH13" s="118">
        <f t="shared" si="16"/>
        <v>0</v>
      </c>
      <c r="AI13" s="32"/>
      <c r="AJ13" s="35">
        <f>+'OCT-DEC 2023'!AJ13+'JUL-SEP 2023'!AJ13+'JAN-MAR 2024'!AJ13+'APR-JUN 2024'!AJ13</f>
        <v>0</v>
      </c>
      <c r="AK13" s="36"/>
      <c r="AL13" s="36">
        <f>+'OCT-DEC 2023'!AL13+'JUL-SEP 2023'!AL13+'JAN-MAR 2024'!AL13+'APR-JUN 2024'!AL13</f>
        <v>0</v>
      </c>
      <c r="AM13" s="36"/>
      <c r="AN13" s="36">
        <f t="shared" si="17"/>
        <v>0</v>
      </c>
      <c r="AO13" s="37"/>
      <c r="AP13" s="36">
        <f>+'OCT-DEC 2023'!AP13+'JUL-SEP 2023'!AP13+'JAN-MAR 2024'!AP13+'APR-JUN 2024'!AP13</f>
        <v>0</v>
      </c>
      <c r="AQ13" s="36"/>
      <c r="AR13" s="36">
        <f>+'OCT-DEC 2023'!AR13+'JUL-SEP 2023'!AR13+'JAN-MAR 2024'!AR13+'APR-JUN 2024'!AR13</f>
        <v>0</v>
      </c>
      <c r="AS13" s="39"/>
      <c r="AT13" s="36">
        <f t="shared" si="18"/>
        <v>0</v>
      </c>
      <c r="AU13" s="37"/>
      <c r="AV13" s="116">
        <f t="shared" si="19"/>
        <v>0</v>
      </c>
      <c r="AW13" s="117">
        <f t="shared" si="20"/>
        <v>0</v>
      </c>
      <c r="AX13" s="118">
        <f t="shared" si="21"/>
        <v>0</v>
      </c>
      <c r="AY13" s="32"/>
      <c r="AZ13" s="35">
        <f>+'OCT-DEC 2023'!AZ13+'JUL-SEP 2023'!AZ13+'JAN-MAR 2024'!AZ13+'APR-JUN 2024'!AZ13</f>
        <v>0</v>
      </c>
      <c r="BA13" s="36"/>
      <c r="BB13" s="36">
        <f>+'OCT-DEC 2023'!BB13+'JUL-SEP 2023'!BB13+'JAN-MAR 2024'!BB13+'APR-JUN 2024'!BB13</f>
        <v>0</v>
      </c>
      <c r="BC13" s="36"/>
      <c r="BD13" s="36">
        <f t="shared" si="22"/>
        <v>0</v>
      </c>
      <c r="BE13" s="37"/>
      <c r="BF13" s="38">
        <f>+'OCT-DEC 2023'!BF13+'JUL-SEP 2023'!BF13+'JAN-MAR 2024'!BF13+'APR-JUN 2024'!BF13</f>
        <v>0</v>
      </c>
      <c r="BG13" s="36"/>
      <c r="BH13" s="36">
        <f>+'OCT-DEC 2023'!BH13+'JUL-SEP 2023'!BH13+'JAN-MAR 2024'!BH13+'APR-JUN 2024'!BH13</f>
        <v>0</v>
      </c>
      <c r="BI13" s="36"/>
      <c r="BJ13" s="36">
        <f t="shared" si="23"/>
        <v>0</v>
      </c>
      <c r="BK13" s="37"/>
      <c r="BL13" s="116">
        <f t="shared" si="24"/>
        <v>0</v>
      </c>
      <c r="BM13" s="117">
        <f t="shared" si="25"/>
        <v>0</v>
      </c>
      <c r="BN13" s="118">
        <f t="shared" si="26"/>
        <v>0</v>
      </c>
      <c r="BO13" s="32"/>
      <c r="BP13" s="35">
        <f>+'OCT-DEC 2023'!BP13+'JUL-SEP 2023'!BP13+'JAN-MAR 2024'!BP13+'APR-JUN 2024'!BP13</f>
        <v>0</v>
      </c>
      <c r="BQ13" s="36"/>
      <c r="BR13" s="36">
        <f>+'OCT-DEC 2023'!BR13+'JUL-SEP 2023'!BR13+'JAN-MAR 2024'!BR13+'APR-JUN 2024'!BR13</f>
        <v>0</v>
      </c>
      <c r="BS13" s="36"/>
      <c r="BT13" s="36">
        <f t="shared" si="27"/>
        <v>0</v>
      </c>
      <c r="BU13" s="37"/>
      <c r="BV13" s="38">
        <f>+'OCT-DEC 2023'!BV13+'JUL-SEP 2023'!BV13+'JAN-MAR 2024'!BV13+'APR-JUN 2024'!BV13</f>
        <v>0</v>
      </c>
      <c r="BW13" s="36"/>
      <c r="BX13" s="36">
        <f>+'OCT-DEC 2023'!BX13+'JUL-SEP 2023'!BX13+'JAN-MAR 2024'!BX13+'APR-JUN 2024'!BX13</f>
        <v>0</v>
      </c>
      <c r="BY13" s="36"/>
      <c r="BZ13" s="36">
        <f t="shared" si="28"/>
        <v>0</v>
      </c>
      <c r="CA13" s="37"/>
      <c r="CB13" s="116">
        <f t="shared" si="29"/>
        <v>0</v>
      </c>
      <c r="CC13" s="117">
        <f t="shared" si="30"/>
        <v>0</v>
      </c>
      <c r="CD13" s="118">
        <f t="shared" si="31"/>
        <v>0</v>
      </c>
      <c r="CE13" s="32"/>
      <c r="CF13" s="38">
        <f t="shared" si="0"/>
        <v>0</v>
      </c>
      <c r="CG13" s="36"/>
      <c r="CH13" s="36">
        <f t="shared" si="1"/>
        <v>0</v>
      </c>
      <c r="CI13" s="39"/>
      <c r="CJ13" s="36">
        <f t="shared" si="2"/>
        <v>0</v>
      </c>
      <c r="CK13" s="40"/>
      <c r="CL13" s="38">
        <f t="shared" si="32"/>
        <v>0</v>
      </c>
      <c r="CM13" s="39"/>
      <c r="CN13" s="36">
        <f t="shared" si="33"/>
        <v>0</v>
      </c>
      <c r="CO13" s="39"/>
      <c r="CP13" s="36">
        <f t="shared" si="34"/>
        <v>0</v>
      </c>
      <c r="CQ13" s="40"/>
      <c r="CR13" s="152"/>
      <c r="CS13" s="161" t="s">
        <v>2</v>
      </c>
      <c r="CT13" s="38">
        <f t="shared" si="35"/>
        <v>0</v>
      </c>
      <c r="CU13" s="36">
        <f t="shared" si="36"/>
        <v>0</v>
      </c>
      <c r="CV13" s="37">
        <f t="shared" si="37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f>+'JUL-SEP 2023'!D14+'OCT-DEC 2023'!D14+'JAN-MAR 2024'!D14+'APR-JUN 2024'!D14</f>
        <v>0</v>
      </c>
      <c r="E14" s="36"/>
      <c r="F14" s="36">
        <f>+'JUL-SEP 2023'!F14+'OCT-DEC 2023'!F14+'JAN-MAR 2024'!F14+'APR-JUN 2024'!F14</f>
        <v>0</v>
      </c>
      <c r="G14" s="36"/>
      <c r="H14" s="36">
        <f t="shared" si="8"/>
        <v>0</v>
      </c>
      <c r="I14" s="203"/>
      <c r="J14" s="38">
        <f>+'JUL-SEP 2023'!J14+'OCT-DEC 2023'!J14+'JAN-MAR 2024'!J14+'APR-JUN 2024'!J14</f>
        <v>0</v>
      </c>
      <c r="K14" s="36"/>
      <c r="L14" s="36">
        <f>+'JUL-SEP 2023'!L14+'OCT-DEC 2023'!L14+'JAN-MAR 2024'!L14+'APR-JUN 2024'!L14</f>
        <v>0</v>
      </c>
      <c r="M14" s="36"/>
      <c r="N14" s="36">
        <f t="shared" si="67"/>
        <v>0</v>
      </c>
      <c r="O14" s="37"/>
      <c r="P14" s="116">
        <f t="shared" si="9"/>
        <v>0</v>
      </c>
      <c r="Q14" s="117">
        <f t="shared" si="10"/>
        <v>0</v>
      </c>
      <c r="R14" s="118">
        <f t="shared" si="11"/>
        <v>0</v>
      </c>
      <c r="S14" s="32"/>
      <c r="T14" s="38">
        <f>+'JUL-SEP 2023'!T14+'OCT-DEC 2023'!T14+'JAN-MAR 2024'!T14+'APR-JUN 2024'!T14</f>
        <v>0</v>
      </c>
      <c r="U14" s="36"/>
      <c r="V14" s="36">
        <f>+'JUL-SEP 2023'!V14+'OCT-DEC 2023'!V14+'JAN-MAR 2024'!V14+'APR-JUN 2024'!V14</f>
        <v>0</v>
      </c>
      <c r="W14" s="36"/>
      <c r="X14" s="36">
        <f t="shared" si="12"/>
        <v>0</v>
      </c>
      <c r="Y14" s="37"/>
      <c r="Z14" s="244">
        <f>+'OCT-DEC 2023'!Z14+'JUL-SEP 2023'!Z14+'JAN-MAR 2024'!Z14+'APR-JUN 2024'!Z14</f>
        <v>0</v>
      </c>
      <c r="AA14" s="36"/>
      <c r="AB14" s="36">
        <f>+'OCT-DEC 2023'!AB14+'JUL-SEP 2023'!AB14+'JAN-MAR 2024'!AB14+'APR-JUN 2024'!AB14</f>
        <v>0</v>
      </c>
      <c r="AC14" s="36"/>
      <c r="AD14" s="36">
        <f t="shared" si="13"/>
        <v>0</v>
      </c>
      <c r="AE14" s="37"/>
      <c r="AF14" s="116">
        <f t="shared" si="14"/>
        <v>0</v>
      </c>
      <c r="AG14" s="117">
        <f t="shared" si="15"/>
        <v>0</v>
      </c>
      <c r="AH14" s="118">
        <f t="shared" si="16"/>
        <v>0</v>
      </c>
      <c r="AI14" s="32"/>
      <c r="AJ14" s="35">
        <f>+'OCT-DEC 2023'!AJ14+'JUL-SEP 2023'!AJ14+'JAN-MAR 2024'!AJ14+'APR-JUN 2024'!AJ14</f>
        <v>0</v>
      </c>
      <c r="AK14" s="36"/>
      <c r="AL14" s="36">
        <f>+'OCT-DEC 2023'!AL14+'JUL-SEP 2023'!AL14+'JAN-MAR 2024'!AL14+'APR-JUN 2024'!AL14</f>
        <v>0</v>
      </c>
      <c r="AM14" s="36"/>
      <c r="AN14" s="36">
        <f t="shared" si="17"/>
        <v>0</v>
      </c>
      <c r="AO14" s="37"/>
      <c r="AP14" s="36">
        <f>+'OCT-DEC 2023'!AP14+'JUL-SEP 2023'!AP14+'JAN-MAR 2024'!AP14+'APR-JUN 2024'!AP14</f>
        <v>0</v>
      </c>
      <c r="AQ14" s="36"/>
      <c r="AR14" s="36">
        <f>+'OCT-DEC 2023'!AR14+'JUL-SEP 2023'!AR14+'JAN-MAR 2024'!AR14+'APR-JUN 2024'!AR14</f>
        <v>0</v>
      </c>
      <c r="AS14" s="39"/>
      <c r="AT14" s="36">
        <f t="shared" si="18"/>
        <v>0</v>
      </c>
      <c r="AU14" s="37"/>
      <c r="AV14" s="116">
        <f t="shared" si="19"/>
        <v>0</v>
      </c>
      <c r="AW14" s="117">
        <f t="shared" si="20"/>
        <v>0</v>
      </c>
      <c r="AX14" s="118">
        <f t="shared" si="21"/>
        <v>0</v>
      </c>
      <c r="AY14" s="32"/>
      <c r="AZ14" s="35">
        <f>+'OCT-DEC 2023'!AZ14+'JUL-SEP 2023'!AZ14+'JAN-MAR 2024'!AZ14+'APR-JUN 2024'!AZ14</f>
        <v>0</v>
      </c>
      <c r="BA14" s="36"/>
      <c r="BB14" s="36">
        <f>+'OCT-DEC 2023'!BB14+'JUL-SEP 2023'!BB14+'JAN-MAR 2024'!BB14+'APR-JUN 2024'!BB14</f>
        <v>0</v>
      </c>
      <c r="BC14" s="36"/>
      <c r="BD14" s="36">
        <f t="shared" si="22"/>
        <v>0</v>
      </c>
      <c r="BE14" s="37"/>
      <c r="BF14" s="38">
        <f>+'OCT-DEC 2023'!BF14+'JUL-SEP 2023'!BF14+'JAN-MAR 2024'!BF14+'APR-JUN 2024'!BF14</f>
        <v>0</v>
      </c>
      <c r="BG14" s="36"/>
      <c r="BH14" s="36">
        <f>+'OCT-DEC 2023'!BH14+'JUL-SEP 2023'!BH14+'JAN-MAR 2024'!BH14+'APR-JUN 2024'!BH14</f>
        <v>0</v>
      </c>
      <c r="BI14" s="36"/>
      <c r="BJ14" s="36">
        <f t="shared" si="23"/>
        <v>0</v>
      </c>
      <c r="BK14" s="37"/>
      <c r="BL14" s="116">
        <f t="shared" si="24"/>
        <v>0</v>
      </c>
      <c r="BM14" s="117">
        <f t="shared" si="25"/>
        <v>0</v>
      </c>
      <c r="BN14" s="118">
        <f t="shared" si="26"/>
        <v>0</v>
      </c>
      <c r="BO14" s="32"/>
      <c r="BP14" s="35">
        <f>+'OCT-DEC 2023'!BP14+'JUL-SEP 2023'!BP14+'JAN-MAR 2024'!BP14+'APR-JUN 2024'!BP14</f>
        <v>0</v>
      </c>
      <c r="BQ14" s="36"/>
      <c r="BR14" s="36">
        <f>+'OCT-DEC 2023'!BR14+'JUL-SEP 2023'!BR14+'JAN-MAR 2024'!BR14+'APR-JUN 2024'!BR14</f>
        <v>0</v>
      </c>
      <c r="BS14" s="36"/>
      <c r="BT14" s="36">
        <f t="shared" si="27"/>
        <v>0</v>
      </c>
      <c r="BU14" s="37"/>
      <c r="BV14" s="38">
        <f>+'OCT-DEC 2023'!BV14+'JUL-SEP 2023'!BV14+'JAN-MAR 2024'!BV14+'APR-JUN 2024'!BV14</f>
        <v>0</v>
      </c>
      <c r="BW14" s="36"/>
      <c r="BX14" s="36">
        <f>+'OCT-DEC 2023'!BX14+'JUL-SEP 2023'!BX14+'JAN-MAR 2024'!BX14+'APR-JUN 2024'!BX14</f>
        <v>0</v>
      </c>
      <c r="BY14" s="36"/>
      <c r="BZ14" s="36">
        <f t="shared" si="28"/>
        <v>0</v>
      </c>
      <c r="CA14" s="37"/>
      <c r="CB14" s="116">
        <f t="shared" si="29"/>
        <v>0</v>
      </c>
      <c r="CC14" s="117">
        <f t="shared" si="30"/>
        <v>0</v>
      </c>
      <c r="CD14" s="118">
        <f t="shared" si="31"/>
        <v>0</v>
      </c>
      <c r="CE14" s="32"/>
      <c r="CF14" s="38">
        <f t="shared" si="0"/>
        <v>0</v>
      </c>
      <c r="CG14" s="36"/>
      <c r="CH14" s="36">
        <f t="shared" si="1"/>
        <v>0</v>
      </c>
      <c r="CI14" s="39"/>
      <c r="CJ14" s="36">
        <f t="shared" si="2"/>
        <v>0</v>
      </c>
      <c r="CK14" s="40"/>
      <c r="CL14" s="38">
        <f t="shared" si="32"/>
        <v>0</v>
      </c>
      <c r="CM14" s="39"/>
      <c r="CN14" s="36">
        <f t="shared" si="33"/>
        <v>0</v>
      </c>
      <c r="CO14" s="39"/>
      <c r="CP14" s="36">
        <f t="shared" si="34"/>
        <v>0</v>
      </c>
      <c r="CQ14" s="40"/>
      <c r="CR14" s="152"/>
      <c r="CS14" s="161" t="s">
        <v>3</v>
      </c>
      <c r="CT14" s="38">
        <f t="shared" si="35"/>
        <v>0</v>
      </c>
      <c r="CU14" s="36">
        <f t="shared" si="36"/>
        <v>0</v>
      </c>
      <c r="CV14" s="37">
        <f t="shared" si="37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f>+'JUL-SEP 2023'!D15+'OCT-DEC 2023'!D15+'JAN-MAR 2024'!D15+'APR-JUN 2024'!D15</f>
        <v>0</v>
      </c>
      <c r="E15" s="36"/>
      <c r="F15" s="36">
        <f>+'JUL-SEP 2023'!F15+'OCT-DEC 2023'!F15+'JAN-MAR 2024'!F15+'APR-JUN 2024'!F15</f>
        <v>0</v>
      </c>
      <c r="G15" s="36"/>
      <c r="H15" s="36">
        <f t="shared" si="8"/>
        <v>0</v>
      </c>
      <c r="I15" s="203"/>
      <c r="J15" s="38">
        <f>+'JUL-SEP 2023'!J15+'OCT-DEC 2023'!J15+'JAN-MAR 2024'!J15+'APR-JUN 2024'!J15</f>
        <v>0</v>
      </c>
      <c r="K15" s="36"/>
      <c r="L15" s="36">
        <f>+'JUL-SEP 2023'!L15+'OCT-DEC 2023'!L15+'JAN-MAR 2024'!L15+'APR-JUN 2024'!L15</f>
        <v>0</v>
      </c>
      <c r="M15" s="36"/>
      <c r="N15" s="36">
        <f t="shared" si="67"/>
        <v>0</v>
      </c>
      <c r="O15" s="37"/>
      <c r="P15" s="116">
        <f t="shared" si="9"/>
        <v>0</v>
      </c>
      <c r="Q15" s="117">
        <f t="shared" si="10"/>
        <v>0</v>
      </c>
      <c r="R15" s="118">
        <f t="shared" si="11"/>
        <v>0</v>
      </c>
      <c r="S15" s="32"/>
      <c r="T15" s="38">
        <f>+'JUL-SEP 2023'!T15+'OCT-DEC 2023'!T15+'JAN-MAR 2024'!T15+'APR-JUN 2024'!T15</f>
        <v>0</v>
      </c>
      <c r="U15" s="36"/>
      <c r="V15" s="36">
        <f>+'JUL-SEP 2023'!V15+'OCT-DEC 2023'!V15+'JAN-MAR 2024'!V15+'APR-JUN 2024'!V15</f>
        <v>0</v>
      </c>
      <c r="W15" s="36"/>
      <c r="X15" s="36">
        <f t="shared" si="12"/>
        <v>0</v>
      </c>
      <c r="Y15" s="37"/>
      <c r="Z15" s="244">
        <f>+'OCT-DEC 2023'!Z15+'JUL-SEP 2023'!Z15+'JAN-MAR 2024'!Z15+'APR-JUN 2024'!Z15</f>
        <v>0</v>
      </c>
      <c r="AA15" s="36"/>
      <c r="AB15" s="36">
        <f>+'OCT-DEC 2023'!AB15+'JUL-SEP 2023'!AB15+'JAN-MAR 2024'!AB15+'APR-JUN 2024'!AB15</f>
        <v>0</v>
      </c>
      <c r="AC15" s="36"/>
      <c r="AD15" s="36">
        <f t="shared" si="13"/>
        <v>0</v>
      </c>
      <c r="AE15" s="37"/>
      <c r="AF15" s="116">
        <f t="shared" si="14"/>
        <v>0</v>
      </c>
      <c r="AG15" s="117">
        <f t="shared" si="15"/>
        <v>0</v>
      </c>
      <c r="AH15" s="118">
        <f t="shared" si="16"/>
        <v>0</v>
      </c>
      <c r="AI15" s="32"/>
      <c r="AJ15" s="35">
        <f>+'OCT-DEC 2023'!AJ15+'JUL-SEP 2023'!AJ15+'JAN-MAR 2024'!AJ15+'APR-JUN 2024'!AJ15</f>
        <v>30921713.825149097</v>
      </c>
      <c r="AK15" s="36"/>
      <c r="AL15" s="36">
        <f>+'OCT-DEC 2023'!AL15+'JUL-SEP 2023'!AL15+'JAN-MAR 2024'!AL15+'APR-JUN 2024'!AL15</f>
        <v>33331949.605980322</v>
      </c>
      <c r="AM15" s="36"/>
      <c r="AN15" s="36">
        <f t="shared" si="17"/>
        <v>64253663.431129418</v>
      </c>
      <c r="AO15" s="37"/>
      <c r="AP15" s="36">
        <f>+'OCT-DEC 2023'!AP15+'JUL-SEP 2023'!AP15+'JAN-MAR 2024'!AP15+'APR-JUN 2024'!AP15</f>
        <v>33698747.726152904</v>
      </c>
      <c r="AQ15" s="36"/>
      <c r="AR15" s="36">
        <f>+'OCT-DEC 2023'!AR15+'JUL-SEP 2023'!AR15+'JAN-MAR 2024'!AR15+'APR-JUN 2024'!AR15</f>
        <v>45974940.106875673</v>
      </c>
      <c r="AS15" s="39"/>
      <c r="AT15" s="36">
        <f t="shared" si="18"/>
        <v>79673687.833028585</v>
      </c>
      <c r="AU15" s="37"/>
      <c r="AV15" s="116">
        <f t="shared" si="19"/>
        <v>64620461.551302001</v>
      </c>
      <c r="AW15" s="117">
        <f t="shared" si="20"/>
        <v>79306889.712855995</v>
      </c>
      <c r="AX15" s="118">
        <f t="shared" si="21"/>
        <v>143927351.26415801</v>
      </c>
      <c r="AY15" s="32"/>
      <c r="AZ15" s="35">
        <f>+'OCT-DEC 2023'!AZ15+'JUL-SEP 2023'!AZ15+'JAN-MAR 2024'!AZ15+'APR-JUN 2024'!AZ15</f>
        <v>0</v>
      </c>
      <c r="BA15" s="36"/>
      <c r="BB15" s="36">
        <f>+'OCT-DEC 2023'!BB15+'JUL-SEP 2023'!BB15+'JAN-MAR 2024'!BB15+'APR-JUN 2024'!BB15</f>
        <v>0</v>
      </c>
      <c r="BC15" s="36"/>
      <c r="BD15" s="36">
        <f t="shared" si="22"/>
        <v>0</v>
      </c>
      <c r="BE15" s="37"/>
      <c r="BF15" s="38">
        <f>+'OCT-DEC 2023'!BF15+'JUL-SEP 2023'!BF15+'JAN-MAR 2024'!BF15+'APR-JUN 2024'!BF15</f>
        <v>2420.8582754931394</v>
      </c>
      <c r="BG15" s="36"/>
      <c r="BH15" s="36">
        <f>+'OCT-DEC 2023'!BH15+'JUL-SEP 2023'!BH15+'JAN-MAR 2024'!BH15+'APR-JUN 2024'!BH15</f>
        <v>2283.501724506863</v>
      </c>
      <c r="BI15" s="36"/>
      <c r="BJ15" s="36">
        <f t="shared" si="23"/>
        <v>4704.3600000000024</v>
      </c>
      <c r="BK15" s="37"/>
      <c r="BL15" s="116">
        <f t="shared" si="24"/>
        <v>2420.8582754931394</v>
      </c>
      <c r="BM15" s="117">
        <f t="shared" si="25"/>
        <v>2283.501724506863</v>
      </c>
      <c r="BN15" s="118">
        <f t="shared" si="26"/>
        <v>4704.3600000000024</v>
      </c>
      <c r="BO15" s="32"/>
      <c r="BP15" s="35">
        <f>+'OCT-DEC 2023'!BP15+'JUL-SEP 2023'!BP15+'JAN-MAR 2024'!BP15+'APR-JUN 2024'!BP15</f>
        <v>6.759999999999998</v>
      </c>
      <c r="BQ15" s="36"/>
      <c r="BR15" s="36">
        <f>+'OCT-DEC 2023'!BR15+'JUL-SEP 2023'!BR15+'JAN-MAR 2024'!BR15+'APR-JUN 2024'!BR15</f>
        <v>0</v>
      </c>
      <c r="BS15" s="36"/>
      <c r="BT15" s="36">
        <f t="shared" si="27"/>
        <v>6.759999999999998</v>
      </c>
      <c r="BU15" s="37"/>
      <c r="BV15" s="38">
        <f>+'OCT-DEC 2023'!BV15+'JUL-SEP 2023'!BV15+'JAN-MAR 2024'!BV15+'APR-JUN 2024'!BV15</f>
        <v>0</v>
      </c>
      <c r="BW15" s="36"/>
      <c r="BX15" s="36">
        <f>+'OCT-DEC 2023'!BX15+'JUL-SEP 2023'!BX15+'JAN-MAR 2024'!BX15+'APR-JUN 2024'!BX15</f>
        <v>0</v>
      </c>
      <c r="BY15" s="36"/>
      <c r="BZ15" s="36">
        <f t="shared" si="28"/>
        <v>0</v>
      </c>
      <c r="CA15" s="37"/>
      <c r="CB15" s="116">
        <f t="shared" si="29"/>
        <v>6.759999999999998</v>
      </c>
      <c r="CC15" s="117">
        <f t="shared" si="30"/>
        <v>0</v>
      </c>
      <c r="CD15" s="118">
        <f t="shared" si="31"/>
        <v>6.759999999999998</v>
      </c>
      <c r="CE15" s="32"/>
      <c r="CF15" s="38">
        <f t="shared" si="0"/>
        <v>30921720.585149098</v>
      </c>
      <c r="CG15" s="36"/>
      <c r="CH15" s="36">
        <f t="shared" si="1"/>
        <v>33331949.605980322</v>
      </c>
      <c r="CI15" s="39"/>
      <c r="CJ15" s="36">
        <f t="shared" si="2"/>
        <v>64253670.191129416</v>
      </c>
      <c r="CK15" s="40"/>
      <c r="CL15" s="38">
        <f t="shared" si="32"/>
        <v>33701168.5844284</v>
      </c>
      <c r="CM15" s="39"/>
      <c r="CN15" s="36">
        <f t="shared" si="33"/>
        <v>45977223.608600177</v>
      </c>
      <c r="CO15" s="39"/>
      <c r="CP15" s="36">
        <f t="shared" si="34"/>
        <v>79678392.193028569</v>
      </c>
      <c r="CQ15" s="40"/>
      <c r="CR15" s="152"/>
      <c r="CS15" s="161" t="s">
        <v>4</v>
      </c>
      <c r="CT15" s="38">
        <f t="shared" si="35"/>
        <v>64253670.191129416</v>
      </c>
      <c r="CU15" s="36">
        <f t="shared" si="36"/>
        <v>79678392.193028569</v>
      </c>
      <c r="CV15" s="37">
        <f t="shared" si="37"/>
        <v>143932062.38415799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f>+'JUL-SEP 2023'!D16+'OCT-DEC 2023'!D16+'JAN-MAR 2024'!D16+'APR-JUN 2024'!D16</f>
        <v>0</v>
      </c>
      <c r="E16" s="36"/>
      <c r="F16" s="36">
        <f>+'JUL-SEP 2023'!F16+'OCT-DEC 2023'!F16+'JAN-MAR 2024'!F16+'APR-JUN 2024'!F16</f>
        <v>0</v>
      </c>
      <c r="G16" s="36"/>
      <c r="H16" s="36">
        <f t="shared" si="8"/>
        <v>0</v>
      </c>
      <c r="I16" s="203"/>
      <c r="J16" s="38">
        <f>+'JUL-SEP 2023'!J16+'OCT-DEC 2023'!J16+'JAN-MAR 2024'!J16+'APR-JUN 2024'!J16</f>
        <v>0</v>
      </c>
      <c r="K16" s="36"/>
      <c r="L16" s="36">
        <f>+'JUL-SEP 2023'!L16+'OCT-DEC 2023'!L16+'JAN-MAR 2024'!L16+'APR-JUN 2024'!L16</f>
        <v>0</v>
      </c>
      <c r="M16" s="36"/>
      <c r="N16" s="36">
        <f t="shared" si="67"/>
        <v>0</v>
      </c>
      <c r="O16" s="37"/>
      <c r="P16" s="116">
        <f t="shared" si="9"/>
        <v>0</v>
      </c>
      <c r="Q16" s="117">
        <f t="shared" si="10"/>
        <v>0</v>
      </c>
      <c r="R16" s="118">
        <f t="shared" si="11"/>
        <v>0</v>
      </c>
      <c r="S16" s="32"/>
      <c r="T16" s="38">
        <f>+'JUL-SEP 2023'!T16+'OCT-DEC 2023'!T16+'JAN-MAR 2024'!T16+'APR-JUN 2024'!T16</f>
        <v>0</v>
      </c>
      <c r="U16" s="36"/>
      <c r="V16" s="36">
        <f>+'JUL-SEP 2023'!V16+'OCT-DEC 2023'!V16+'JAN-MAR 2024'!V16+'APR-JUN 2024'!V16</f>
        <v>0</v>
      </c>
      <c r="W16" s="36"/>
      <c r="X16" s="36">
        <f t="shared" si="12"/>
        <v>0</v>
      </c>
      <c r="Y16" s="37"/>
      <c r="Z16" s="244">
        <f>+'OCT-DEC 2023'!Z16+'JUL-SEP 2023'!Z16+'JAN-MAR 2024'!Z16+'APR-JUN 2024'!Z16</f>
        <v>0</v>
      </c>
      <c r="AA16" s="36"/>
      <c r="AB16" s="36">
        <f>+'OCT-DEC 2023'!AB16+'JUL-SEP 2023'!AB16+'JAN-MAR 2024'!AB16+'APR-JUN 2024'!AB16</f>
        <v>0</v>
      </c>
      <c r="AC16" s="36"/>
      <c r="AD16" s="36">
        <f t="shared" si="13"/>
        <v>0</v>
      </c>
      <c r="AE16" s="37"/>
      <c r="AF16" s="116">
        <f t="shared" si="14"/>
        <v>0</v>
      </c>
      <c r="AG16" s="117">
        <f t="shared" si="15"/>
        <v>0</v>
      </c>
      <c r="AH16" s="118">
        <f t="shared" si="16"/>
        <v>0</v>
      </c>
      <c r="AI16" s="32"/>
      <c r="AJ16" s="35">
        <f>+'OCT-DEC 2023'!AJ16+'JUL-SEP 2023'!AJ16+'JAN-MAR 2024'!AJ16+'APR-JUN 2024'!AJ16</f>
        <v>5676.42</v>
      </c>
      <c r="AK16" s="36"/>
      <c r="AL16" s="36">
        <f>+'OCT-DEC 2023'!AL16+'JUL-SEP 2023'!AL16+'JAN-MAR 2024'!AL16+'APR-JUN 2024'!AL16</f>
        <v>12034.2</v>
      </c>
      <c r="AM16" s="36"/>
      <c r="AN16" s="36">
        <f t="shared" si="17"/>
        <v>17710.620000000003</v>
      </c>
      <c r="AO16" s="37"/>
      <c r="AP16" s="36">
        <f>+'OCT-DEC 2023'!AP16+'JUL-SEP 2023'!AP16+'JAN-MAR 2024'!AP16+'APR-JUN 2024'!AP16</f>
        <v>11023.849999999999</v>
      </c>
      <c r="AQ16" s="36"/>
      <c r="AR16" s="36">
        <f>+'OCT-DEC 2023'!AR16+'JUL-SEP 2023'!AR16+'JAN-MAR 2024'!AR16+'APR-JUN 2024'!AR16</f>
        <v>24857.279999999999</v>
      </c>
      <c r="AS16" s="39"/>
      <c r="AT16" s="36">
        <f t="shared" si="18"/>
        <v>35881.129999999997</v>
      </c>
      <c r="AU16" s="37"/>
      <c r="AV16" s="116">
        <f t="shared" si="19"/>
        <v>16700.269999999997</v>
      </c>
      <c r="AW16" s="117">
        <f t="shared" si="20"/>
        <v>36891.479999999996</v>
      </c>
      <c r="AX16" s="118">
        <f t="shared" si="21"/>
        <v>53591.749999999993</v>
      </c>
      <c r="AY16" s="32"/>
      <c r="AZ16" s="35">
        <f>+'OCT-DEC 2023'!AZ16+'JUL-SEP 2023'!AZ16+'JAN-MAR 2024'!AZ16+'APR-JUN 2024'!AZ16</f>
        <v>0</v>
      </c>
      <c r="BA16" s="36"/>
      <c r="BB16" s="36">
        <f>+'OCT-DEC 2023'!BB16+'JUL-SEP 2023'!BB16+'JAN-MAR 2024'!BB16+'APR-JUN 2024'!BB16</f>
        <v>0</v>
      </c>
      <c r="BC16" s="36"/>
      <c r="BD16" s="36">
        <f t="shared" si="22"/>
        <v>0</v>
      </c>
      <c r="BE16" s="37"/>
      <c r="BF16" s="38">
        <f>+'OCT-DEC 2023'!BF16+'JUL-SEP 2023'!BF16+'JAN-MAR 2024'!BF16+'APR-JUN 2024'!BF16</f>
        <v>0</v>
      </c>
      <c r="BG16" s="36"/>
      <c r="BH16" s="36">
        <f>+'OCT-DEC 2023'!BH16+'JUL-SEP 2023'!BH16+'JAN-MAR 2024'!BH16+'APR-JUN 2024'!BH16</f>
        <v>0</v>
      </c>
      <c r="BI16" s="36"/>
      <c r="BJ16" s="244">
        <f t="shared" si="23"/>
        <v>0</v>
      </c>
      <c r="BK16" s="37"/>
      <c r="BL16" s="116">
        <f t="shared" si="24"/>
        <v>0</v>
      </c>
      <c r="BM16" s="117">
        <f t="shared" si="25"/>
        <v>0</v>
      </c>
      <c r="BN16" s="118">
        <f t="shared" si="26"/>
        <v>0</v>
      </c>
      <c r="BO16" s="32"/>
      <c r="BP16" s="35">
        <f>+'OCT-DEC 2023'!BP16+'JUL-SEP 2023'!BP16+'JAN-MAR 2024'!BP16+'APR-JUN 2024'!BP16</f>
        <v>0</v>
      </c>
      <c r="BQ16" s="36"/>
      <c r="BR16" s="36">
        <f>+'OCT-DEC 2023'!BR16+'JUL-SEP 2023'!BR16+'JAN-MAR 2024'!BR16+'APR-JUN 2024'!BR16</f>
        <v>0</v>
      </c>
      <c r="BS16" s="36"/>
      <c r="BT16" s="36">
        <f t="shared" si="27"/>
        <v>0</v>
      </c>
      <c r="BU16" s="37"/>
      <c r="BV16" s="38">
        <f>+'OCT-DEC 2023'!BV16+'JUL-SEP 2023'!BV16+'JAN-MAR 2024'!BV16+'APR-JUN 2024'!BV16</f>
        <v>0</v>
      </c>
      <c r="BW16" s="36"/>
      <c r="BX16" s="36">
        <f>+'OCT-DEC 2023'!BX16+'JUL-SEP 2023'!BX16+'JAN-MAR 2024'!BX16+'APR-JUN 2024'!BX16</f>
        <v>0</v>
      </c>
      <c r="BY16" s="36"/>
      <c r="BZ16" s="36">
        <f t="shared" si="28"/>
        <v>0</v>
      </c>
      <c r="CA16" s="37"/>
      <c r="CB16" s="116">
        <f t="shared" si="29"/>
        <v>0</v>
      </c>
      <c r="CC16" s="117">
        <f t="shared" si="30"/>
        <v>0</v>
      </c>
      <c r="CD16" s="118">
        <f t="shared" si="31"/>
        <v>0</v>
      </c>
      <c r="CE16" s="32"/>
      <c r="CF16" s="38">
        <f t="shared" si="0"/>
        <v>5676.42</v>
      </c>
      <c r="CG16" s="36"/>
      <c r="CH16" s="36">
        <f t="shared" si="1"/>
        <v>12034.2</v>
      </c>
      <c r="CI16" s="39"/>
      <c r="CJ16" s="36">
        <f t="shared" si="2"/>
        <v>17710.620000000003</v>
      </c>
      <c r="CK16" s="40"/>
      <c r="CL16" s="38">
        <f t="shared" si="32"/>
        <v>11023.849999999999</v>
      </c>
      <c r="CM16" s="39"/>
      <c r="CN16" s="36">
        <f t="shared" si="33"/>
        <v>24857.279999999999</v>
      </c>
      <c r="CO16" s="39"/>
      <c r="CP16" s="36">
        <f t="shared" si="34"/>
        <v>35881.129999999997</v>
      </c>
      <c r="CQ16" s="40"/>
      <c r="CR16" s="152"/>
      <c r="CS16" s="161" t="s">
        <v>5</v>
      </c>
      <c r="CT16" s="38">
        <f t="shared" si="35"/>
        <v>17710.620000000003</v>
      </c>
      <c r="CU16" s="36">
        <f t="shared" si="36"/>
        <v>35881.129999999997</v>
      </c>
      <c r="CV16" s="37">
        <f t="shared" si="37"/>
        <v>53591.75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f>SUM(D10:D16)</f>
        <v>508691621</v>
      </c>
      <c r="E17" s="46">
        <f>+D17/$D$111</f>
        <v>2341.5896603787482</v>
      </c>
      <c r="F17" s="43">
        <f>SUM(F10:F16)</f>
        <v>177800687.78</v>
      </c>
      <c r="G17" s="235">
        <f>+F17/$F$111</f>
        <v>2519.3868445439475</v>
      </c>
      <c r="H17" s="43">
        <f>SUM(H10:H16)</f>
        <v>686492308.78000009</v>
      </c>
      <c r="I17" s="201">
        <f>+H17/$H$111</f>
        <v>2385.1860006601464</v>
      </c>
      <c r="J17" s="45">
        <f>SUM(J10:J16)</f>
        <v>281112069</v>
      </c>
      <c r="K17" s="46">
        <f>+J17/$J$111</f>
        <v>388.11498120256636</v>
      </c>
      <c r="L17" s="43">
        <f>SUM(L10:L16)</f>
        <v>405225663.88</v>
      </c>
      <c r="M17" s="235">
        <f>+L17/$L$111</f>
        <v>641.12506823784042</v>
      </c>
      <c r="N17" s="43">
        <f>+J17+L17</f>
        <v>686337732.88</v>
      </c>
      <c r="O17" s="47">
        <f>+N17/$N$111</f>
        <v>506.01629579276812</v>
      </c>
      <c r="P17" s="122">
        <f>SUM(P10:P16)</f>
        <v>789803690</v>
      </c>
      <c r="Q17" s="123">
        <f t="shared" ref="Q17:R17" si="68">SUM(Q10:Q16)</f>
        <v>583026351.66000009</v>
      </c>
      <c r="R17" s="124">
        <f t="shared" si="68"/>
        <v>1372830041.6600001</v>
      </c>
      <c r="S17" s="32"/>
      <c r="T17" s="45">
        <f>SUM(T10:T16)</f>
        <v>932059453.67999971</v>
      </c>
      <c r="U17" s="46">
        <f>+T17/$T$111</f>
        <v>2379.7971522896419</v>
      </c>
      <c r="V17" s="43">
        <f>SUM(V10:V16)</f>
        <v>276371155.17000008</v>
      </c>
      <c r="W17" s="46">
        <f>+V17/$V$111</f>
        <v>2235.1264884471375</v>
      </c>
      <c r="X17" s="43">
        <f>SUM(X10:X16)</f>
        <v>1208430608.8499997</v>
      </c>
      <c r="Y17" s="47">
        <f>+X17/$X$111</f>
        <v>2345.0829196940053</v>
      </c>
      <c r="Z17" s="245">
        <f>SUM(Z10:Z16)</f>
        <v>617386608.33000076</v>
      </c>
      <c r="AA17" s="46">
        <f>+Z17/$Z$111</f>
        <v>303.91066207591177</v>
      </c>
      <c r="AB17" s="43">
        <f>SUM(AB10:AB16)</f>
        <v>461747988.64999998</v>
      </c>
      <c r="AC17" s="46">
        <f>+AB17/$AB$111</f>
        <v>508.60640538447723</v>
      </c>
      <c r="AD17" s="43">
        <f>SUM(AD10:AD16)</f>
        <v>1079134596.9800007</v>
      </c>
      <c r="AE17" s="46">
        <f>+AD17/$AD$111</f>
        <v>367.13462735720219</v>
      </c>
      <c r="AF17" s="122">
        <f>SUM(AF10:AF16)</f>
        <v>1549446062.0100007</v>
      </c>
      <c r="AG17" s="123">
        <f t="shared" ref="AG17:AH17" si="69">SUM(AG10:AG16)</f>
        <v>738119143.82000005</v>
      </c>
      <c r="AH17" s="124">
        <f t="shared" si="69"/>
        <v>2287565205.8300004</v>
      </c>
      <c r="AI17" s="32"/>
      <c r="AJ17" s="42">
        <f>SUM(AJ10:AJ16)</f>
        <v>281568607.63514912</v>
      </c>
      <c r="AK17" s="46">
        <f>+AJ17/$AJ$111</f>
        <v>2429.7033950188038</v>
      </c>
      <c r="AL17" s="43">
        <f>SUM(AL10:AL16)</f>
        <v>145507534.3959803</v>
      </c>
      <c r="AM17" s="46">
        <f>+AL17/$AL$111</f>
        <v>2487.903676024695</v>
      </c>
      <c r="AN17" s="43">
        <f>SUM(AN10:AN16)</f>
        <v>427076142.03112942</v>
      </c>
      <c r="AO17" s="47">
        <f>+AN17/$AN$111</f>
        <v>2449.2243137150999</v>
      </c>
      <c r="AP17" s="45">
        <f>SUM(AP10:AP16)</f>
        <v>137035824.5361529</v>
      </c>
      <c r="AQ17" s="46">
        <f>+AP17/$AP$111</f>
        <v>408.64741616315649</v>
      </c>
      <c r="AR17" s="43">
        <f>SUM(AR10:AR16)</f>
        <v>181115602.74687567</v>
      </c>
      <c r="AS17" s="46">
        <f>+AR17/$AR$111</f>
        <v>583.47782990356427</v>
      </c>
      <c r="AT17" s="43">
        <f>SUM(AT10:AT16)</f>
        <v>318151427.2830286</v>
      </c>
      <c r="AU17" s="47">
        <f>+AT17/$AT$111</f>
        <v>492.68742600899208</v>
      </c>
      <c r="AV17" s="122">
        <f>SUM(AV10:AV16)</f>
        <v>418604432.17130202</v>
      </c>
      <c r="AW17" s="123">
        <f t="shared" ref="AW17" si="70">SUM(AW10:AW16)</f>
        <v>326623137.14285606</v>
      </c>
      <c r="AX17" s="124">
        <f t="shared" ref="AX17" si="71">SUM(AX10:AX16)</f>
        <v>745227569.31415808</v>
      </c>
      <c r="AY17" s="32"/>
      <c r="AZ17" s="42">
        <f>SUM(AZ10:AZ16)</f>
        <v>1072548371.9410321</v>
      </c>
      <c r="BA17" s="46">
        <f>+AZ17/$AZ$111</f>
        <v>2413.9694940706399</v>
      </c>
      <c r="BB17" s="43">
        <f>SUM(BB10:BB16)</f>
        <v>326720675.27896833</v>
      </c>
      <c r="BC17" s="46">
        <f>+BB17/$BB$111</f>
        <v>2487.0643937562295</v>
      </c>
      <c r="BD17" s="43">
        <f>SUM(BD10:BD16)</f>
        <v>1399269047.22</v>
      </c>
      <c r="BE17" s="47">
        <f>+BD17/$BD$111</f>
        <v>2430.6495608127475</v>
      </c>
      <c r="BF17" s="45">
        <f>SUM(BF10:BF16)</f>
        <v>776184140.53362322</v>
      </c>
      <c r="BG17" s="46">
        <f>+BF17/$BF$111</f>
        <v>323.22137807622437</v>
      </c>
      <c r="BH17" s="43">
        <f>SUM(BH10:BH16)</f>
        <v>752835247.18637705</v>
      </c>
      <c r="BI17" s="46">
        <f>+BH17/$BH$111</f>
        <v>610.68589208560968</v>
      </c>
      <c r="BJ17" s="245">
        <f>SUM(BJ10:BJ16)</f>
        <v>1529019387.72</v>
      </c>
      <c r="BK17" s="47">
        <f>+BJ17/$BJ$111</f>
        <v>420.73402372095313</v>
      </c>
      <c r="BL17" s="122">
        <f>SUM(BL10:BL16)</f>
        <v>1848732512.4746552</v>
      </c>
      <c r="BM17" s="123">
        <f t="shared" ref="BM17" si="72">SUM(BM10:BM16)</f>
        <v>1079555922.4653454</v>
      </c>
      <c r="BN17" s="124">
        <f t="shared" ref="BN17" si="73">SUM(BN10:BN16)</f>
        <v>2928288434.940001</v>
      </c>
      <c r="BO17" s="32"/>
      <c r="BP17" s="42">
        <f>SUM(BP10:BP16)</f>
        <v>402279916.35999995</v>
      </c>
      <c r="BQ17" s="46">
        <f>+BP17/$BP$111</f>
        <v>1994.9116371192094</v>
      </c>
      <c r="BR17" s="43">
        <f>SUM(BR10:BR16)</f>
        <v>95159426.789999947</v>
      </c>
      <c r="BS17" s="46">
        <f>+BR17/$BR$111</f>
        <v>2099.4909385548804</v>
      </c>
      <c r="BT17" s="43">
        <f>SUM(BT10:BT16)</f>
        <v>497439343.14999986</v>
      </c>
      <c r="BU17" s="47">
        <f>+BT17/$BT$111</f>
        <v>2014.1038600604097</v>
      </c>
      <c r="BV17" s="45">
        <f>SUM(BV10:BV16)</f>
        <v>174887496.6099999</v>
      </c>
      <c r="BW17" s="46">
        <f>+BV17/$BV$111</f>
        <v>272.60320633282709</v>
      </c>
      <c r="BX17" s="43">
        <f>SUM(BX10:BX16)</f>
        <v>232714736.51999965</v>
      </c>
      <c r="BY17" s="46">
        <f>+BX17/$BX$111</f>
        <v>510.95337493303282</v>
      </c>
      <c r="BZ17" s="43">
        <f>SUM(BZ10:BZ16)</f>
        <v>407602233.12999952</v>
      </c>
      <c r="CA17" s="47">
        <f>+BZ17/$BZ$111</f>
        <v>371.56150980220519</v>
      </c>
      <c r="CB17" s="122">
        <f>SUM(CB10:CB16)</f>
        <v>577167412.96999991</v>
      </c>
      <c r="CC17" s="123">
        <f t="shared" ref="CC17" si="74">SUM(CC10:CC16)</f>
        <v>327874163.30999959</v>
      </c>
      <c r="CD17" s="124">
        <f t="shared" ref="CD17" si="75">SUM(CD10:CD16)</f>
        <v>905041576.27999938</v>
      </c>
      <c r="CE17" s="32"/>
      <c r="CF17" s="45">
        <f>SUM(CF10:CF16)</f>
        <v>3197147970.6161809</v>
      </c>
      <c r="CG17" s="46">
        <f>+CF17/$CF$111</f>
        <v>2332.416292320002</v>
      </c>
      <c r="CH17" s="43">
        <f>SUM(CH10:CH16)</f>
        <v>1021559479.4149488</v>
      </c>
      <c r="CI17" s="46">
        <f>+CH17/$CH$111</f>
        <v>2379.0337689361431</v>
      </c>
      <c r="CJ17" s="43">
        <f t="shared" si="2"/>
        <v>4218707450.0311298</v>
      </c>
      <c r="CK17" s="47">
        <f>+CJ17/CJ111</f>
        <v>2343.5362742972679</v>
      </c>
      <c r="CL17" s="45">
        <f>SUM(CL10:CL16)</f>
        <v>1986606139.0097766</v>
      </c>
      <c r="CM17" s="46">
        <f>+CL17/$CL$111</f>
        <v>323.86469830428462</v>
      </c>
      <c r="CN17" s="43">
        <f>SUM(CN10:CN16)</f>
        <v>2033639238.983252</v>
      </c>
      <c r="CO17" s="46">
        <f>+CN17/$CN$111</f>
        <v>574.70944018436126</v>
      </c>
      <c r="CP17" s="43">
        <f>SUM(CP10:CP16)</f>
        <v>4020245377.9930291</v>
      </c>
      <c r="CQ17" s="47">
        <f>+CP17/$CP$111</f>
        <v>415.63173905141144</v>
      </c>
      <c r="CR17" s="153"/>
      <c r="CS17" s="161" t="s">
        <v>92</v>
      </c>
      <c r="CT17" s="45">
        <f>SUM(CT10:CT16)</f>
        <v>4218707450.0311294</v>
      </c>
      <c r="CU17" s="43">
        <f>SUM(CU10:CU16)</f>
        <v>4020245377.9930291</v>
      </c>
      <c r="CV17" s="44">
        <f>SUM(CV10:CV16)</f>
        <v>8238952828.0241585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244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9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9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f>+'JUL-SEP 2023'!D21+'OCT-DEC 2023'!D21+'JAN-MAR 2024'!D21+'APR-JUN 2024'!D21</f>
        <v>692818.95</v>
      </c>
      <c r="E21" s="39">
        <f t="shared" ref="E21:E64" si="76">+D21/$D$111</f>
        <v>3.1891574833595713</v>
      </c>
      <c r="F21" s="36">
        <f>+'JUL-SEP 2023'!F21+'OCT-DEC 2023'!F21+'JAN-MAR 2024'!F21+'APR-JUN 2024'!F21</f>
        <v>19176.03</v>
      </c>
      <c r="G21" s="39">
        <f t="shared" ref="G21:G64" si="77">+F21/$F$111</f>
        <v>0.27171907103283122</v>
      </c>
      <c r="H21" s="36">
        <f t="shared" ref="H21:H61" si="78">+D21+F21</f>
        <v>711994.98</v>
      </c>
      <c r="I21" s="202">
        <f t="shared" ref="I21:I64" si="79">+H21/$H$111</f>
        <v>2.4737938606396468</v>
      </c>
      <c r="J21" s="38">
        <f>+'JUL-SEP 2023'!J21+'OCT-DEC 2023'!J21+'JAN-MAR 2024'!J21+'APR-JUN 2024'!J21</f>
        <v>0</v>
      </c>
      <c r="K21" s="39">
        <f t="shared" ref="K21:K64" si="80">+J21/$J$111</f>
        <v>0</v>
      </c>
      <c r="L21" s="36">
        <f>+'JUL-SEP 2023'!L21+'OCT-DEC 2023'!L21+'JAN-MAR 2024'!L21+'APR-JUN 2024'!L21</f>
        <v>0</v>
      </c>
      <c r="M21" s="39">
        <f t="shared" ref="M21:M64" si="81">+L21/$L$111</f>
        <v>0</v>
      </c>
      <c r="N21" s="36">
        <f t="shared" ref="N21:N63" si="82">+J21+L21</f>
        <v>0</v>
      </c>
      <c r="O21" s="40">
        <f t="shared" ref="O21:O64" si="83">+N21/$N$111</f>
        <v>0</v>
      </c>
      <c r="P21" s="116">
        <f t="shared" ref="P21:P61" si="84">+D21+J21</f>
        <v>692818.95</v>
      </c>
      <c r="Q21" s="117">
        <f t="shared" ref="Q21:Q61" si="85">+F21+L21</f>
        <v>19176.03</v>
      </c>
      <c r="R21" s="118">
        <f t="shared" ref="R21:R61" si="86">+P21+Q21</f>
        <v>711994.98</v>
      </c>
      <c r="S21" s="32"/>
      <c r="T21" s="38">
        <f>+'JUL-SEP 2023'!T21+'OCT-DEC 2023'!T21+'JAN-MAR 2024'!T21+'APR-JUN 2024'!T21</f>
        <v>197264.41041397463</v>
      </c>
      <c r="U21" s="39">
        <f t="shared" ref="U21:U64" si="87">+T21/$T$111</f>
        <v>0.50366881672383768</v>
      </c>
      <c r="V21" s="36">
        <f>+'JUL-SEP 2023'!V21+'OCT-DEC 2023'!V21+'JAN-MAR 2024'!V21+'APR-JUN 2024'!V21</f>
        <v>1923.0028981510234</v>
      </c>
      <c r="W21" s="39">
        <f t="shared" ref="W21:W64" si="88">+V21/$V$111</f>
        <v>1.5552110394350326E-2</v>
      </c>
      <c r="X21" s="36">
        <f t="shared" ref="X21:X61" si="89">+T21+V21</f>
        <v>199187.41331212566</v>
      </c>
      <c r="Y21" s="40">
        <f t="shared" ref="Y21:Y64" si="90">+X21/$X$111</f>
        <v>0.38654350308191993</v>
      </c>
      <c r="Z21" s="244">
        <f>+'OCT-DEC 2023'!Z21+'JUL-SEP 2023'!Z21+'JAN-MAR 2024'!Z21+'APR-JUN 2024'!Z21</f>
        <v>0</v>
      </c>
      <c r="AA21" s="39">
        <f t="shared" ref="AA21:AA64" si="91">+Z21/$Z$111</f>
        <v>0</v>
      </c>
      <c r="AB21" s="36">
        <f>+'OCT-DEC 2023'!AB21+'JUL-SEP 2023'!AB21+'JAN-MAR 2024'!AB21+'APR-JUN 2024'!AB21</f>
        <v>0</v>
      </c>
      <c r="AC21" s="39">
        <f t="shared" ref="AC21:AC64" si="92">+AB21/$AB$111</f>
        <v>0</v>
      </c>
      <c r="AD21" s="36">
        <f t="shared" ref="AD21:AD61" si="93">+Z21+AB21</f>
        <v>0</v>
      </c>
      <c r="AE21" s="40">
        <f t="shared" ref="AE21:AE64" si="94">+AD21/$AD$111</f>
        <v>0</v>
      </c>
      <c r="AF21" s="116">
        <f t="shared" ref="AF21:AF61" si="95">+T21+Z21</f>
        <v>197264.41041397463</v>
      </c>
      <c r="AG21" s="117">
        <f t="shared" ref="AG21:AG61" si="96">+V21+AB21</f>
        <v>1923.0028981510234</v>
      </c>
      <c r="AH21" s="118">
        <f t="shared" ref="AH21:AH61" si="97">+AF21+AG21</f>
        <v>199187.41331212566</v>
      </c>
      <c r="AI21" s="32"/>
      <c r="AJ21" s="35">
        <f>+'OCT-DEC 2023'!AJ21+'JUL-SEP 2023'!AJ21+'JAN-MAR 2024'!AJ21+'APR-JUN 2024'!AJ21</f>
        <v>81186.003992843223</v>
      </c>
      <c r="AK21" s="39">
        <f t="shared" ref="AK21:AK64" si="98">+AJ21/$AJ$111</f>
        <v>0.70056783384397792</v>
      </c>
      <c r="AL21" s="36">
        <f>+'OCT-DEC 2023'!AL21+'JUL-SEP 2023'!AL21+'JAN-MAR 2024'!AL21+'APR-JUN 2024'!AL21</f>
        <v>19242.767168695227</v>
      </c>
      <c r="AM21" s="39">
        <f t="shared" ref="AM21:AM64" si="99">+AL21/$AL$111</f>
        <v>0.32901492953348199</v>
      </c>
      <c r="AN21" s="36">
        <f t="shared" ref="AN21:AN61" si="100">+AJ21+AL21</f>
        <v>100428.77116153845</v>
      </c>
      <c r="AO21" s="40">
        <f t="shared" ref="AO21:AO64" si="101">+AN21/$AN$111</f>
        <v>0.57594551396748583</v>
      </c>
      <c r="AP21" s="36">
        <f>+'OCT-DEC 2023'!AP21+'JUL-SEP 2023'!AP21+'JAN-MAR 2024'!AP21+'APR-JUN 2024'!AP21</f>
        <v>0</v>
      </c>
      <c r="AQ21" s="39">
        <f t="shared" ref="AQ21:AQ64" si="102">+AP21/$AP$111</f>
        <v>0</v>
      </c>
      <c r="AR21" s="36">
        <f>+'OCT-DEC 2023'!AR21+'JUL-SEP 2023'!AR21+'JAN-MAR 2024'!AR21+'APR-JUN 2024'!AR21</f>
        <v>0</v>
      </c>
      <c r="AS21" s="39">
        <f t="shared" ref="AS21:AS64" si="103">+AR21/$AR$111</f>
        <v>0</v>
      </c>
      <c r="AT21" s="36">
        <f t="shared" ref="AT21:AT61" si="104">+AP21+AR21</f>
        <v>0</v>
      </c>
      <c r="AU21" s="40">
        <f t="shared" ref="AU21:AU64" si="105">+AT21/$AT$111</f>
        <v>0</v>
      </c>
      <c r="AV21" s="116">
        <f t="shared" ref="AV21:AV61" si="106">+AJ21+AP21</f>
        <v>81186.003992843223</v>
      </c>
      <c r="AW21" s="117">
        <f t="shared" ref="AW21:AW61" si="107">+AL21+AR21</f>
        <v>19242.767168695227</v>
      </c>
      <c r="AX21" s="118">
        <f t="shared" ref="AX21:AX61" si="108">+AV21+AW21</f>
        <v>100428.77116153845</v>
      </c>
      <c r="AY21" s="32"/>
      <c r="AZ21" s="35">
        <f>+'OCT-DEC 2023'!AZ21+'JUL-SEP 2023'!AZ21+'JAN-MAR 2024'!AZ21+'APR-JUN 2024'!AZ21</f>
        <v>727694.18278908078</v>
      </c>
      <c r="BA21" s="39">
        <f t="shared" ref="BA21:BA64" si="109">+AZ21/$AZ$111</f>
        <v>1.6378110341881005</v>
      </c>
      <c r="BB21" s="36">
        <f>+'OCT-DEC 2023'!BB21+'JUL-SEP 2023'!BB21+'JAN-MAR 2024'!BB21+'APR-JUN 2024'!BB21</f>
        <v>34018.377992175578</v>
      </c>
      <c r="BC21" s="39">
        <f t="shared" ref="BC21:BC61" si="110">+BB21/$BB$111</f>
        <v>0.25895482912258372</v>
      </c>
      <c r="BD21" s="36">
        <f t="shared" ref="BD21:BD61" si="111">+AZ21+BB21</f>
        <v>761712.5607812563</v>
      </c>
      <c r="BE21" s="40">
        <f t="shared" ref="BE21:BE33" si="112">+BD21/$BD$111</f>
        <v>1.3231596203795815</v>
      </c>
      <c r="BF21" s="38">
        <f>+'OCT-DEC 2023'!BF21+'JUL-SEP 2023'!BF21+'JAN-MAR 2024'!BF21+'APR-JUN 2024'!BF21</f>
        <v>0</v>
      </c>
      <c r="BG21" s="39">
        <f t="shared" ref="BG21:BG33" si="113">+BF21/$BF$111</f>
        <v>0</v>
      </c>
      <c r="BH21" s="36">
        <f>+'OCT-DEC 2023'!BH21+'JUL-SEP 2023'!BH21+'JAN-MAR 2024'!BH21+'APR-JUN 2024'!BH21</f>
        <v>0</v>
      </c>
      <c r="BI21" s="39">
        <f t="shared" ref="BI21:BI33" si="114">+BH21/$BH$111</f>
        <v>0</v>
      </c>
      <c r="BJ21" s="36">
        <f t="shared" ref="BJ21:BJ61" si="115">+BF21+BH21</f>
        <v>0</v>
      </c>
      <c r="BK21" s="40">
        <f t="shared" ref="BK21:BK43" si="116">+BJ21/$BJ$111</f>
        <v>0</v>
      </c>
      <c r="BL21" s="116">
        <f t="shared" ref="BL21:BL61" si="117">+AZ21+BF21</f>
        <v>727694.18278908078</v>
      </c>
      <c r="BM21" s="117">
        <f t="shared" ref="BM21:BM61" si="118">+BB21+BH21</f>
        <v>34018.377992175578</v>
      </c>
      <c r="BN21" s="118">
        <f t="shared" ref="BN21:BN61" si="119">+BL21+BM21</f>
        <v>761712.5607812563</v>
      </c>
      <c r="BO21" s="32"/>
      <c r="BP21" s="35">
        <f>+'OCT-DEC 2023'!BP21+'JUL-SEP 2023'!BP21+'JAN-MAR 2024'!BP21+'APR-JUN 2024'!BP21</f>
        <v>399085.22093084385</v>
      </c>
      <c r="BQ21" s="39">
        <f t="shared" ref="BQ21:BQ33" si="120">+BP21/$BP$111</f>
        <v>1.9790690985546648</v>
      </c>
      <c r="BR21" s="36">
        <f>+'OCT-DEC 2023'!BR21+'JUL-SEP 2023'!BR21+'JAN-MAR 2024'!BR21+'APR-JUN 2024'!BR21</f>
        <v>1331.6531543974372</v>
      </c>
      <c r="BS21" s="39">
        <f t="shared" ref="BS21:BS33" si="121">+BR21/$BR$111</f>
        <v>2.9380102689408431E-2</v>
      </c>
      <c r="BT21" s="36">
        <f t="shared" ref="BT21:BT61" si="122">+BP21+BR21</f>
        <v>400416.87408524129</v>
      </c>
      <c r="BU21" s="40">
        <f t="shared" ref="BU21:BU34" si="123">+BT21/$BT$111</f>
        <v>1.6212653519149127</v>
      </c>
      <c r="BV21" s="38">
        <f>+'OCT-DEC 2023'!BV21+'JUL-SEP 2023'!BV21+'JAN-MAR 2024'!BV21+'APR-JUN 2024'!BV21</f>
        <v>0</v>
      </c>
      <c r="BW21" s="39">
        <f t="shared" ref="BW21:BW64" si="124">+BV21/$BV$111</f>
        <v>0</v>
      </c>
      <c r="BX21" s="36">
        <f>+'OCT-DEC 2023'!BX21+'JUL-SEP 2023'!BX21+'JAN-MAR 2024'!BX21+'APR-JUN 2024'!BX21</f>
        <v>0</v>
      </c>
      <c r="BY21" s="39">
        <f t="shared" ref="BY21:BY64" si="125">+BX21/$BX$111</f>
        <v>0</v>
      </c>
      <c r="BZ21" s="36">
        <f t="shared" ref="BZ21:BZ61" si="126">+BV21+BX21</f>
        <v>0</v>
      </c>
      <c r="CA21" s="40">
        <f t="shared" ref="CA21:CA64" si="127">+BZ21/$BZ$111</f>
        <v>0</v>
      </c>
      <c r="CB21" s="116">
        <f t="shared" ref="CB21:CB61" si="128">+BP21+BV21</f>
        <v>399085.22093084385</v>
      </c>
      <c r="CC21" s="117">
        <f t="shared" ref="CC21:CC61" si="129">+BR21+BX21</f>
        <v>1331.6531543974372</v>
      </c>
      <c r="CD21" s="118">
        <f t="shared" ref="CD21:CD61" si="130">+CB21+CC21</f>
        <v>400416.87408524129</v>
      </c>
      <c r="CE21" s="32"/>
      <c r="CF21" s="38">
        <f>+D21+T21+AJ21+AZ21+BP21</f>
        <v>2098048.7681267424</v>
      </c>
      <c r="CG21" s="39">
        <f t="shared" ref="CG21:CG55" si="131">+CF21/$CF$111</f>
        <v>1.530590130277143</v>
      </c>
      <c r="CH21" s="36">
        <f t="shared" ref="CH21:CH61" si="132">+F21+V21+AL21+BB21+BR21</f>
        <v>75691.831213419267</v>
      </c>
      <c r="CI21" s="39">
        <f t="shared" ref="CI21:CI55" si="133">+CH21/$CH$111</f>
        <v>0.17627306693142136</v>
      </c>
      <c r="CJ21" s="36">
        <f t="shared" ref="CJ21:CJ64" si="134">+CF21+CH21</f>
        <v>2173740.5993401618</v>
      </c>
      <c r="CK21" s="40">
        <f t="shared" ref="CK21:CK55" si="135">+CJ21/$CJ$111</f>
        <v>1.2075357217359934</v>
      </c>
      <c r="CL21" s="38">
        <f t="shared" ref="CL21:CL61" si="136">+J21+Z21+AP21+BF21+BV21</f>
        <v>0</v>
      </c>
      <c r="CM21" s="39">
        <f t="shared" ref="CM21:CM55" si="137">+CL21/$CL$111</f>
        <v>0</v>
      </c>
      <c r="CN21" s="36">
        <f t="shared" ref="CN21:CN61" si="138">+L21+AB21+AR21+BH21+BX21</f>
        <v>0</v>
      </c>
      <c r="CO21" s="39">
        <f t="shared" ref="CO21:CO55" si="139">+CN21/$CN$111</f>
        <v>0</v>
      </c>
      <c r="CP21" s="36">
        <f t="shared" ref="CP21:CP61" si="140">+CL21+CN21</f>
        <v>0</v>
      </c>
      <c r="CQ21" s="40">
        <f t="shared" ref="CQ21:CQ55" si="141">+CP21/$CP$111</f>
        <v>0</v>
      </c>
      <c r="CR21" s="152"/>
      <c r="CS21" s="161" t="s">
        <v>19</v>
      </c>
      <c r="CT21" s="38">
        <f t="shared" ref="CT21:CT56" si="142">+CJ21</f>
        <v>2173740.5993401618</v>
      </c>
      <c r="CU21" s="36">
        <f t="shared" ref="CU21:CU61" si="143">+CP21</f>
        <v>0</v>
      </c>
      <c r="CV21" s="37">
        <f t="shared" ref="CV21:CV63" si="144">+CT21+CU21</f>
        <v>2173740.5993401618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f>+'JUL-SEP 2023'!D22+'OCT-DEC 2023'!D22+'JAN-MAR 2024'!D22+'APR-JUN 2024'!D22</f>
        <v>4873669.82</v>
      </c>
      <c r="E22" s="39">
        <f t="shared" si="76"/>
        <v>22.43428904171385</v>
      </c>
      <c r="F22" s="36">
        <f>+'JUL-SEP 2023'!F22+'OCT-DEC 2023'!F22+'JAN-MAR 2024'!F22+'APR-JUN 2024'!F22</f>
        <v>7573158.9299999997</v>
      </c>
      <c r="G22" s="39">
        <f t="shared" si="77"/>
        <v>107.30957915916852</v>
      </c>
      <c r="H22" s="36">
        <f t="shared" si="78"/>
        <v>12446828.75</v>
      </c>
      <c r="I22" s="202">
        <f t="shared" si="79"/>
        <v>43.245934888730609</v>
      </c>
      <c r="J22" s="38">
        <f>+'JUL-SEP 2023'!J22+'OCT-DEC 2023'!J22+'JAN-MAR 2024'!J22+'APR-JUN 2024'!J22</f>
        <v>3843155.46</v>
      </c>
      <c r="K22" s="39">
        <f t="shared" si="80"/>
        <v>5.3060198177277123</v>
      </c>
      <c r="L22" s="36">
        <f>+'JUL-SEP 2023'!L22+'OCT-DEC 2023'!L22+'JAN-MAR 2024'!L22+'APR-JUN 2024'!L22</f>
        <v>20322941.43</v>
      </c>
      <c r="M22" s="39">
        <f t="shared" si="81"/>
        <v>32.153805576738698</v>
      </c>
      <c r="N22" s="36">
        <f t="shared" si="82"/>
        <v>24166096.890000001</v>
      </c>
      <c r="O22" s="40">
        <f t="shared" si="83"/>
        <v>17.816940911487038</v>
      </c>
      <c r="P22" s="116">
        <f t="shared" si="84"/>
        <v>8716825.2800000012</v>
      </c>
      <c r="Q22" s="117">
        <f t="shared" si="85"/>
        <v>27896100.359999999</v>
      </c>
      <c r="R22" s="118">
        <f t="shared" si="86"/>
        <v>36612925.640000001</v>
      </c>
      <c r="S22" s="32"/>
      <c r="T22" s="38">
        <f>+'JUL-SEP 2023'!T22+'OCT-DEC 2023'!T22+'JAN-MAR 2024'!T22+'APR-JUN 2024'!T22</f>
        <v>4832151.6695914939</v>
      </c>
      <c r="U22" s="39">
        <f t="shared" si="87"/>
        <v>12.337776026328003</v>
      </c>
      <c r="V22" s="36">
        <f>+'JUL-SEP 2023'!V22+'OCT-DEC 2023'!V22+'JAN-MAR 2024'!V22+'APR-JUN 2024'!V22</f>
        <v>15812431.971331066</v>
      </c>
      <c r="W22" s="39">
        <f t="shared" si="88"/>
        <v>127.88160010457881</v>
      </c>
      <c r="X22" s="36">
        <f t="shared" si="89"/>
        <v>20644583.640922561</v>
      </c>
      <c r="Y22" s="40">
        <f t="shared" si="90"/>
        <v>40.062921384119981</v>
      </c>
      <c r="Z22" s="244">
        <f>+'OCT-DEC 2023'!Z22+'JUL-SEP 2023'!Z22+'JAN-MAR 2024'!Z22+'APR-JUN 2024'!Z22</f>
        <v>10100859.503296345</v>
      </c>
      <c r="AA22" s="39">
        <f t="shared" si="91"/>
        <v>4.9721825154032713</v>
      </c>
      <c r="AB22" s="36">
        <f>+'OCT-DEC 2023'!AB22+'JUL-SEP 2023'!AB22+'JAN-MAR 2024'!AB22+'APR-JUN 2024'!AB22</f>
        <v>21440155.301483084</v>
      </c>
      <c r="AC22" s="39">
        <f t="shared" si="92"/>
        <v>23.61591298026817</v>
      </c>
      <c r="AD22" s="36">
        <f t="shared" si="93"/>
        <v>31541014.804779429</v>
      </c>
      <c r="AE22" s="40">
        <f t="shared" si="94"/>
        <v>10.730634296432717</v>
      </c>
      <c r="AF22" s="116">
        <f t="shared" si="95"/>
        <v>14933011.172887839</v>
      </c>
      <c r="AG22" s="117">
        <f t="shared" si="96"/>
        <v>37252587.272814147</v>
      </c>
      <c r="AH22" s="118">
        <f t="shared" si="97"/>
        <v>52185598.445701987</v>
      </c>
      <c r="AI22" s="32"/>
      <c r="AJ22" s="35">
        <f>+'OCT-DEC 2023'!AJ22+'JUL-SEP 2023'!AJ22+'JAN-MAR 2024'!AJ22+'APR-JUN 2024'!AJ22</f>
        <v>1439235.8437594601</v>
      </c>
      <c r="AK22" s="39">
        <f t="shared" si="98"/>
        <v>12.41941083271025</v>
      </c>
      <c r="AL22" s="36">
        <f>+'OCT-DEC 2023'!AL22+'JUL-SEP 2023'!AL22+'JAN-MAR 2024'!AL22+'APR-JUN 2024'!AL22</f>
        <v>4203910.8805381749</v>
      </c>
      <c r="AM22" s="39">
        <f t="shared" si="99"/>
        <v>71.878926247959768</v>
      </c>
      <c r="AN22" s="36">
        <f t="shared" si="100"/>
        <v>5643146.7242976353</v>
      </c>
      <c r="AO22" s="40">
        <f t="shared" si="101"/>
        <v>32.36268852968157</v>
      </c>
      <c r="AP22" s="36">
        <f>+'OCT-DEC 2023'!AP22+'JUL-SEP 2023'!AP22+'JAN-MAR 2024'!AP22+'APR-JUN 2024'!AP22</f>
        <v>1430050.9566974933</v>
      </c>
      <c r="AQ22" s="39">
        <f t="shared" si="102"/>
        <v>4.2644806963007493</v>
      </c>
      <c r="AR22" s="36">
        <f>+'OCT-DEC 2023'!AR22+'JUL-SEP 2023'!AR22+'JAN-MAR 2024'!AR22+'APR-JUN 2024'!AR22</f>
        <v>6750259.850616076</v>
      </c>
      <c r="AS22" s="39">
        <f t="shared" si="103"/>
        <v>21.746480751452371</v>
      </c>
      <c r="AT22" s="36">
        <f t="shared" si="104"/>
        <v>8180310.8073135689</v>
      </c>
      <c r="AU22" s="40">
        <f t="shared" si="105"/>
        <v>12.667981124671998</v>
      </c>
      <c r="AV22" s="116">
        <f t="shared" si="106"/>
        <v>2869286.8004569532</v>
      </c>
      <c r="AW22" s="117">
        <f t="shared" si="107"/>
        <v>10954170.731154252</v>
      </c>
      <c r="AX22" s="118">
        <f t="shared" si="108"/>
        <v>13823457.531611204</v>
      </c>
      <c r="AY22" s="32"/>
      <c r="AZ22" s="35">
        <f>+'OCT-DEC 2023'!AZ22+'JUL-SEP 2023'!AZ22+'JAN-MAR 2024'!AZ22+'APR-JUN 2024'!AZ22</f>
        <v>10175429.216559375</v>
      </c>
      <c r="BA22" s="39">
        <f t="shared" si="109"/>
        <v>22.901695028818626</v>
      </c>
      <c r="BB22" s="36">
        <f>+'OCT-DEC 2023'!BB22+'JUL-SEP 2023'!BB22+'JAN-MAR 2024'!BB22+'APR-JUN 2024'!BB22</f>
        <v>15267833.587433083</v>
      </c>
      <c r="BC22" s="39">
        <f t="shared" si="110"/>
        <v>116.22186215389655</v>
      </c>
      <c r="BD22" s="36">
        <f t="shared" si="111"/>
        <v>25443262.803992458</v>
      </c>
      <c r="BE22" s="40">
        <f t="shared" si="112"/>
        <v>44.197115403242542</v>
      </c>
      <c r="BF22" s="38">
        <f>+'OCT-DEC 2023'!BF22+'JUL-SEP 2023'!BF22+'JAN-MAR 2024'!BF22+'APR-JUN 2024'!BF22</f>
        <v>11839485.941014532</v>
      </c>
      <c r="BG22" s="39">
        <f t="shared" si="113"/>
        <v>4.9302411138391848</v>
      </c>
      <c r="BH22" s="36">
        <f>+'OCT-DEC 2023'!BH22+'JUL-SEP 2023'!BH22+'JAN-MAR 2024'!BH22+'APR-JUN 2024'!BH22</f>
        <v>35873021.260731637</v>
      </c>
      <c r="BI22" s="39">
        <f t="shared" si="114"/>
        <v>29.099524859245147</v>
      </c>
      <c r="BJ22" s="36">
        <f t="shared" si="115"/>
        <v>47712507.201746166</v>
      </c>
      <c r="BK22" s="40">
        <f t="shared" si="116"/>
        <v>13.128855852337759</v>
      </c>
      <c r="BL22" s="116">
        <f t="shared" si="117"/>
        <v>22014915.157573909</v>
      </c>
      <c r="BM22" s="117">
        <f t="shared" si="118"/>
        <v>51140854.848164722</v>
      </c>
      <c r="BN22" s="118">
        <f t="shared" si="119"/>
        <v>73155770.005738631</v>
      </c>
      <c r="BO22" s="32"/>
      <c r="BP22" s="35">
        <f>+'OCT-DEC 2023'!BP22+'JUL-SEP 2023'!BP22+'JAN-MAR 2024'!BP22+'APR-JUN 2024'!BP22</f>
        <v>0</v>
      </c>
      <c r="BQ22" s="39">
        <f t="shared" si="120"/>
        <v>0</v>
      </c>
      <c r="BR22" s="36">
        <f>+'OCT-DEC 2023'!BR22+'JUL-SEP 2023'!BR22+'JAN-MAR 2024'!BR22+'APR-JUN 2024'!BR22</f>
        <v>0</v>
      </c>
      <c r="BS22" s="39">
        <f t="shared" si="121"/>
        <v>0</v>
      </c>
      <c r="BT22" s="36">
        <f t="shared" si="122"/>
        <v>0</v>
      </c>
      <c r="BU22" s="40">
        <f t="shared" si="123"/>
        <v>0</v>
      </c>
      <c r="BV22" s="38">
        <f>+'OCT-DEC 2023'!BV22+'JUL-SEP 2023'!BV22+'JAN-MAR 2024'!BV22+'APR-JUN 2024'!BV22</f>
        <v>0</v>
      </c>
      <c r="BW22" s="39">
        <f t="shared" si="124"/>
        <v>0</v>
      </c>
      <c r="BX22" s="36">
        <f>+'OCT-DEC 2023'!BX22+'JUL-SEP 2023'!BX22+'JAN-MAR 2024'!BX22+'APR-JUN 2024'!BX22</f>
        <v>0</v>
      </c>
      <c r="BY22" s="39">
        <f t="shared" si="125"/>
        <v>0</v>
      </c>
      <c r="BZ22" s="36">
        <f t="shared" si="126"/>
        <v>0</v>
      </c>
      <c r="CA22" s="40">
        <f t="shared" si="127"/>
        <v>0</v>
      </c>
      <c r="CB22" s="116">
        <f t="shared" si="128"/>
        <v>0</v>
      </c>
      <c r="CC22" s="117">
        <f t="shared" si="129"/>
        <v>0</v>
      </c>
      <c r="CD22" s="118">
        <f t="shared" si="130"/>
        <v>0</v>
      </c>
      <c r="CE22" s="32"/>
      <c r="CF22" s="38">
        <f t="shared" ref="CF22:CF63" si="145">+D22+T22+AJ22+AZ22+BP22</f>
        <v>21320486.549910329</v>
      </c>
      <c r="CG22" s="39">
        <f t="shared" si="131"/>
        <v>15.553940776665485</v>
      </c>
      <c r="CH22" s="36">
        <f t="shared" si="132"/>
        <v>42857335.369302325</v>
      </c>
      <c r="CI22" s="39">
        <f t="shared" si="133"/>
        <v>99.80725561724897</v>
      </c>
      <c r="CJ22" s="36">
        <f t="shared" si="134"/>
        <v>64177821.919212654</v>
      </c>
      <c r="CK22" s="40">
        <f t="shared" si="135"/>
        <v>35.65145378164474</v>
      </c>
      <c r="CL22" s="38">
        <f t="shared" si="136"/>
        <v>27213551.861008372</v>
      </c>
      <c r="CM22" s="39">
        <f t="shared" si="137"/>
        <v>4.4364650799108931</v>
      </c>
      <c r="CN22" s="36">
        <f t="shared" si="138"/>
        <v>84386377.842830807</v>
      </c>
      <c r="CO22" s="39">
        <f t="shared" si="139"/>
        <v>23.847714500968422</v>
      </c>
      <c r="CP22" s="36">
        <f t="shared" si="140"/>
        <v>111599929.70383918</v>
      </c>
      <c r="CQ22" s="40">
        <f t="shared" si="141"/>
        <v>11.53772183029729</v>
      </c>
      <c r="CR22" s="152"/>
      <c r="CS22" s="161" t="s">
        <v>20</v>
      </c>
      <c r="CT22" s="38">
        <f t="shared" si="142"/>
        <v>64177821.919212654</v>
      </c>
      <c r="CU22" s="36">
        <f t="shared" si="143"/>
        <v>111599929.70383918</v>
      </c>
      <c r="CV22" s="37">
        <f t="shared" si="144"/>
        <v>175777751.62305182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f>+'JUL-SEP 2023'!D23+'OCT-DEC 2023'!D23+'JAN-MAR 2024'!D23+'APR-JUN 2024'!D23</f>
        <v>37455.21</v>
      </c>
      <c r="E23" s="39">
        <f t="shared" si="76"/>
        <v>0.17241237882177479</v>
      </c>
      <c r="F23" s="36">
        <f>+'JUL-SEP 2023'!F23+'OCT-DEC 2023'!F23+'JAN-MAR 2024'!F23+'APR-JUN 2024'!F23</f>
        <v>6389.43</v>
      </c>
      <c r="G23" s="39">
        <f t="shared" si="77"/>
        <v>9.053646578719908E-2</v>
      </c>
      <c r="H23" s="36">
        <f t="shared" si="78"/>
        <v>43844.639999999999</v>
      </c>
      <c r="I23" s="202">
        <f t="shared" si="79"/>
        <v>0.15233618817643277</v>
      </c>
      <c r="J23" s="38">
        <f>+'JUL-SEP 2023'!J23+'OCT-DEC 2023'!J23+'JAN-MAR 2024'!J23+'APR-JUN 2024'!J23</f>
        <v>90349.290000000008</v>
      </c>
      <c r="K23" s="39">
        <f t="shared" si="80"/>
        <v>0.12473997688806174</v>
      </c>
      <c r="L23" s="36">
        <f>+'JUL-SEP 2023'!L23+'OCT-DEC 2023'!L23+'JAN-MAR 2024'!L23+'APR-JUN 2024'!L23</f>
        <v>5078.6100000000006</v>
      </c>
      <c r="M23" s="39">
        <f t="shared" si="81"/>
        <v>8.0350887740604452E-3</v>
      </c>
      <c r="N23" s="36">
        <f t="shared" si="82"/>
        <v>95427.900000000009</v>
      </c>
      <c r="O23" s="40">
        <f t="shared" si="83"/>
        <v>7.0356138326618037E-2</v>
      </c>
      <c r="P23" s="116">
        <f t="shared" si="84"/>
        <v>127804.5</v>
      </c>
      <c r="Q23" s="117">
        <f t="shared" si="85"/>
        <v>11468.04</v>
      </c>
      <c r="R23" s="118">
        <f t="shared" si="86"/>
        <v>139272.54</v>
      </c>
      <c r="S23" s="32"/>
      <c r="T23" s="38">
        <f>+'JUL-SEP 2023'!T23+'OCT-DEC 2023'!T23+'JAN-MAR 2024'!T23+'APR-JUN 2024'!T23</f>
        <v>3835.0659802319296</v>
      </c>
      <c r="U23" s="39">
        <f t="shared" si="87"/>
        <v>9.7919494969601548E-3</v>
      </c>
      <c r="V23" s="36">
        <f>+'JUL-SEP 2023'!V23+'OCT-DEC 2023'!V23+'JAN-MAR 2024'!V23+'APR-JUN 2024'!V23</f>
        <v>207.45295992978978</v>
      </c>
      <c r="W23" s="39">
        <f t="shared" si="88"/>
        <v>1.6777568757514398E-3</v>
      </c>
      <c r="X23" s="36">
        <f t="shared" si="89"/>
        <v>4042.5189401617195</v>
      </c>
      <c r="Y23" s="40">
        <f t="shared" si="90"/>
        <v>7.844920552065808E-3</v>
      </c>
      <c r="Z23" s="244">
        <f>+'OCT-DEC 2023'!Z23+'JUL-SEP 2023'!Z23+'JAN-MAR 2024'!Z23+'APR-JUN 2024'!Z23</f>
        <v>138521.70433572808</v>
      </c>
      <c r="AA23" s="39">
        <f t="shared" si="91"/>
        <v>6.8187781057364297E-2</v>
      </c>
      <c r="AB23" s="36">
        <f>+'OCT-DEC 2023'!AB23+'JUL-SEP 2023'!AB23+'JAN-MAR 2024'!AB23+'APR-JUN 2024'!AB23</f>
        <v>41640.843073732016</v>
      </c>
      <c r="AC23" s="39">
        <f t="shared" si="92"/>
        <v>4.5866576646776153E-2</v>
      </c>
      <c r="AD23" s="36">
        <f t="shared" si="93"/>
        <v>180162.54740946009</v>
      </c>
      <c r="AE23" s="40">
        <f t="shared" si="94"/>
        <v>6.1293475245815167E-2</v>
      </c>
      <c r="AF23" s="116">
        <f t="shared" si="95"/>
        <v>142356.77031596002</v>
      </c>
      <c r="AG23" s="117">
        <f t="shared" si="96"/>
        <v>41848.296033661805</v>
      </c>
      <c r="AH23" s="118">
        <f t="shared" si="97"/>
        <v>184205.06634962183</v>
      </c>
      <c r="AI23" s="32"/>
      <c r="AJ23" s="35">
        <f>+'OCT-DEC 2023'!AJ23+'JUL-SEP 2023'!AJ23+'JAN-MAR 2024'!AJ23+'APR-JUN 2024'!AJ23</f>
        <v>50.702203139722513</v>
      </c>
      <c r="AK23" s="39">
        <f t="shared" si="98"/>
        <v>4.3751793262104583E-4</v>
      </c>
      <c r="AL23" s="36">
        <f>+'OCT-DEC 2023'!AL23+'JUL-SEP 2023'!AL23+'JAN-MAR 2024'!AL23+'APR-JUN 2024'!AL23</f>
        <v>464.20488541659358</v>
      </c>
      <c r="AM23" s="39">
        <f t="shared" si="99"/>
        <v>7.9370257055807122E-3</v>
      </c>
      <c r="AN23" s="36">
        <f t="shared" si="100"/>
        <v>514.90708855631613</v>
      </c>
      <c r="AO23" s="40">
        <f t="shared" si="101"/>
        <v>2.9529229954139203E-3</v>
      </c>
      <c r="AP23" s="36">
        <f>+'OCT-DEC 2023'!AP23+'JUL-SEP 2023'!AP23+'JAN-MAR 2024'!AP23+'APR-JUN 2024'!AP23</f>
        <v>18438.263480488651</v>
      </c>
      <c r="AQ23" s="39">
        <f t="shared" si="102"/>
        <v>5.4983788037480323E-2</v>
      </c>
      <c r="AR23" s="36">
        <f>+'OCT-DEC 2023'!AR23+'JUL-SEP 2023'!AR23+'JAN-MAR 2024'!AR23+'APR-JUN 2024'!AR23</f>
        <v>1666.5481193146459</v>
      </c>
      <c r="AS23" s="39">
        <f t="shared" si="103"/>
        <v>5.3689128122582476E-3</v>
      </c>
      <c r="AT23" s="36">
        <f t="shared" si="104"/>
        <v>20104.811599803295</v>
      </c>
      <c r="AU23" s="40">
        <f t="shared" si="105"/>
        <v>3.1134192802759125E-2</v>
      </c>
      <c r="AV23" s="116">
        <f t="shared" si="106"/>
        <v>18488.965683628372</v>
      </c>
      <c r="AW23" s="117">
        <f t="shared" si="107"/>
        <v>2130.7530047312393</v>
      </c>
      <c r="AX23" s="118">
        <f t="shared" si="108"/>
        <v>20619.718688359611</v>
      </c>
      <c r="AY23" s="32"/>
      <c r="AZ23" s="35">
        <f>+'OCT-DEC 2023'!AZ23+'JUL-SEP 2023'!AZ23+'JAN-MAR 2024'!AZ23+'APR-JUN 2024'!AZ23</f>
        <v>8692.2774445028772</v>
      </c>
      <c r="BA23" s="39">
        <f t="shared" si="109"/>
        <v>1.9563586253042088E-2</v>
      </c>
      <c r="BB23" s="36">
        <f>+'OCT-DEC 2023'!BB23+'JUL-SEP 2023'!BB23+'JAN-MAR 2024'!BB23+'APR-JUN 2024'!BB23</f>
        <v>1753.8847202691109</v>
      </c>
      <c r="BC23" s="39">
        <f t="shared" si="110"/>
        <v>1.3350928081946219E-2</v>
      </c>
      <c r="BD23" s="36">
        <f t="shared" si="111"/>
        <v>10446.162164771988</v>
      </c>
      <c r="BE23" s="40">
        <f t="shared" si="112"/>
        <v>1.8145873753462424E-2</v>
      </c>
      <c r="BF23" s="38">
        <f>+'OCT-DEC 2023'!BF23+'JUL-SEP 2023'!BF23+'JAN-MAR 2024'!BF23+'APR-JUN 2024'!BF23</f>
        <v>216121.761358786</v>
      </c>
      <c r="BG23" s="39">
        <f t="shared" si="113"/>
        <v>8.9998197451731723E-2</v>
      </c>
      <c r="BH23" s="36">
        <f>+'OCT-DEC 2023'!BH23+'JUL-SEP 2023'!BH23+'JAN-MAR 2024'!BH23+'APR-JUN 2024'!BH23</f>
        <v>12462.953462846179</v>
      </c>
      <c r="BI23" s="39">
        <f t="shared" si="114"/>
        <v>1.0109715082980749E-2</v>
      </c>
      <c r="BJ23" s="36">
        <f t="shared" si="115"/>
        <v>228584.71482163217</v>
      </c>
      <c r="BK23" s="40">
        <f t="shared" si="116"/>
        <v>6.2898722933409618E-2</v>
      </c>
      <c r="BL23" s="116">
        <f t="shared" si="117"/>
        <v>224814.03880328889</v>
      </c>
      <c r="BM23" s="117">
        <f t="shared" si="118"/>
        <v>14216.838183115289</v>
      </c>
      <c r="BN23" s="118">
        <f t="shared" si="119"/>
        <v>239030.87698640418</v>
      </c>
      <c r="BO23" s="32"/>
      <c r="BP23" s="35">
        <f>+'OCT-DEC 2023'!BP23+'JUL-SEP 2023'!BP23+'JAN-MAR 2024'!BP23+'APR-JUN 2024'!BP23</f>
        <v>3134.0621605831702</v>
      </c>
      <c r="BQ23" s="39">
        <f t="shared" si="120"/>
        <v>1.5541857351902378E-2</v>
      </c>
      <c r="BR23" s="36">
        <f>+'OCT-DEC 2023'!BR23+'JUL-SEP 2023'!BR23+'JAN-MAR 2024'!BR23+'APR-JUN 2024'!BR23</f>
        <v>588.32293261991572</v>
      </c>
      <c r="BS23" s="39">
        <f t="shared" si="121"/>
        <v>1.2980097796357766E-2</v>
      </c>
      <c r="BT23" s="36">
        <f t="shared" si="122"/>
        <v>3722.3850932030859</v>
      </c>
      <c r="BU23" s="40">
        <f t="shared" si="123"/>
        <v>1.507172741379024E-2</v>
      </c>
      <c r="BV23" s="38">
        <f>+'OCT-DEC 2023'!BV23+'JUL-SEP 2023'!BV23+'JAN-MAR 2024'!BV23+'APR-JUN 2024'!BV23</f>
        <v>46334.688717415047</v>
      </c>
      <c r="BW23" s="39">
        <f t="shared" si="124"/>
        <v>7.2223486261959471E-2</v>
      </c>
      <c r="BX23" s="36">
        <f>+'OCT-DEC 2023'!BX23+'JUL-SEP 2023'!BX23+'JAN-MAR 2024'!BX23+'APR-JUN 2024'!BX23</f>
        <v>2764.3694387191672</v>
      </c>
      <c r="BY23" s="39">
        <f t="shared" si="125"/>
        <v>6.0695077389476106E-3</v>
      </c>
      <c r="BZ23" s="36">
        <f t="shared" si="126"/>
        <v>49099.058156134211</v>
      </c>
      <c r="CA23" s="40">
        <f t="shared" si="127"/>
        <v>4.4757655124379639E-2</v>
      </c>
      <c r="CB23" s="116">
        <f t="shared" si="128"/>
        <v>49468.750877998216</v>
      </c>
      <c r="CC23" s="117">
        <f t="shared" si="129"/>
        <v>3352.6923713390829</v>
      </c>
      <c r="CD23" s="118">
        <f t="shared" si="130"/>
        <v>52821.443249337302</v>
      </c>
      <c r="CE23" s="32"/>
      <c r="CF23" s="38">
        <f t="shared" si="145"/>
        <v>53167.317788457694</v>
      </c>
      <c r="CG23" s="39">
        <f t="shared" si="131"/>
        <v>3.878716886689916E-2</v>
      </c>
      <c r="CH23" s="36">
        <f t="shared" si="132"/>
        <v>9403.2954982354095</v>
      </c>
      <c r="CI23" s="39">
        <f t="shared" si="133"/>
        <v>2.1898634372615362E-2</v>
      </c>
      <c r="CJ23" s="36">
        <f t="shared" si="134"/>
        <v>62570.6132866931</v>
      </c>
      <c r="CK23" s="40">
        <f t="shared" si="135"/>
        <v>3.4758632514636643E-2</v>
      </c>
      <c r="CL23" s="38">
        <f t="shared" si="136"/>
        <v>509765.70789241773</v>
      </c>
      <c r="CM23" s="39">
        <f t="shared" si="137"/>
        <v>8.3104100984375068E-2</v>
      </c>
      <c r="CN23" s="36">
        <f t="shared" si="138"/>
        <v>63613.324094612006</v>
      </c>
      <c r="CO23" s="39">
        <f t="shared" si="139"/>
        <v>1.7977218956966579E-2</v>
      </c>
      <c r="CP23" s="36">
        <f t="shared" si="140"/>
        <v>573379.03198702971</v>
      </c>
      <c r="CQ23" s="40">
        <f t="shared" si="141"/>
        <v>5.9278601625892414E-2</v>
      </c>
      <c r="CR23" s="152"/>
      <c r="CS23" s="161" t="s">
        <v>21</v>
      </c>
      <c r="CT23" s="38">
        <f t="shared" si="142"/>
        <v>62570.6132866931</v>
      </c>
      <c r="CU23" s="36">
        <f t="shared" si="143"/>
        <v>573379.03198702971</v>
      </c>
      <c r="CV23" s="37">
        <f t="shared" si="144"/>
        <v>635949.64527372282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f>+'JUL-SEP 2023'!D24+'OCT-DEC 2023'!D24+'JAN-MAR 2024'!D24+'APR-JUN 2024'!D24</f>
        <v>21006087.25</v>
      </c>
      <c r="E24" s="39">
        <f t="shared" si="76"/>
        <v>96.694411071523916</v>
      </c>
      <c r="F24" s="36">
        <f>+'JUL-SEP 2023'!F24+'OCT-DEC 2023'!F24+'JAN-MAR 2024'!F24+'APR-JUN 2024'!F24</f>
        <v>6908825.4500000011</v>
      </c>
      <c r="G24" s="39">
        <f t="shared" si="77"/>
        <v>97.896156462103093</v>
      </c>
      <c r="H24" s="36">
        <f t="shared" si="78"/>
        <v>27914912.700000003</v>
      </c>
      <c r="I24" s="202">
        <f t="shared" si="79"/>
        <v>96.98908222295573</v>
      </c>
      <c r="J24" s="38">
        <f>+'JUL-SEP 2023'!J24+'OCT-DEC 2023'!J24+'JAN-MAR 2024'!J24+'APR-JUN 2024'!J24</f>
        <v>13251146.140000001</v>
      </c>
      <c r="K24" s="39">
        <f t="shared" si="80"/>
        <v>18.295081934168255</v>
      </c>
      <c r="L24" s="36">
        <f>+'JUL-SEP 2023'!L24+'OCT-DEC 2023'!L24+'JAN-MAR 2024'!L24+'APR-JUN 2024'!L24</f>
        <v>11972445.359999999</v>
      </c>
      <c r="M24" s="39">
        <f t="shared" si="81"/>
        <v>18.942124185591737</v>
      </c>
      <c r="N24" s="36">
        <f t="shared" si="82"/>
        <v>25223591.5</v>
      </c>
      <c r="O24" s="40">
        <f t="shared" si="83"/>
        <v>18.596600078887903</v>
      </c>
      <c r="P24" s="116">
        <f t="shared" si="84"/>
        <v>34257233.390000001</v>
      </c>
      <c r="Q24" s="117">
        <f t="shared" si="85"/>
        <v>18881270.810000002</v>
      </c>
      <c r="R24" s="118">
        <f t="shared" si="86"/>
        <v>53138504.200000003</v>
      </c>
      <c r="S24" s="32"/>
      <c r="T24" s="38">
        <f>+'JUL-SEP 2023'!T24+'OCT-DEC 2023'!T24+'JAN-MAR 2024'!T24+'APR-JUN 2024'!T24</f>
        <v>23861351.288821176</v>
      </c>
      <c r="U24" s="39">
        <f t="shared" si="87"/>
        <v>60.924413805061022</v>
      </c>
      <c r="V24" s="36">
        <f>+'JUL-SEP 2023'!V24+'OCT-DEC 2023'!V24+'JAN-MAR 2024'!V24+'APR-JUN 2024'!V24</f>
        <v>8347237.2186490428</v>
      </c>
      <c r="W24" s="39">
        <f t="shared" si="88"/>
        <v>67.507519014703249</v>
      </c>
      <c r="X24" s="36">
        <f t="shared" si="89"/>
        <v>32208588.50747022</v>
      </c>
      <c r="Y24" s="40">
        <f t="shared" si="90"/>
        <v>62.504052961883119</v>
      </c>
      <c r="Z24" s="244">
        <f>+'OCT-DEC 2023'!Z24+'JUL-SEP 2023'!Z24+'JAN-MAR 2024'!Z24+'APR-JUN 2024'!Z24</f>
        <v>22719903.788036145</v>
      </c>
      <c r="AA24" s="39">
        <f t="shared" si="91"/>
        <v>11.183950071739114</v>
      </c>
      <c r="AB24" s="36">
        <f>+'OCT-DEC 2023'!AB24+'JUL-SEP 2023'!AB24+'JAN-MAR 2024'!AB24+'APR-JUN 2024'!AB24</f>
        <v>9394276.0575796179</v>
      </c>
      <c r="AC24" s="39">
        <f t="shared" si="92"/>
        <v>10.347611888476882</v>
      </c>
      <c r="AD24" s="36">
        <f t="shared" si="93"/>
        <v>32114179.845615763</v>
      </c>
      <c r="AE24" s="40">
        <f t="shared" si="94"/>
        <v>10.92563196796555</v>
      </c>
      <c r="AF24" s="116">
        <f t="shared" si="95"/>
        <v>46581255.076857321</v>
      </c>
      <c r="AG24" s="117">
        <f t="shared" si="96"/>
        <v>17741513.276228659</v>
      </c>
      <c r="AH24" s="118">
        <f t="shared" si="97"/>
        <v>64322768.35308598</v>
      </c>
      <c r="AI24" s="32"/>
      <c r="AJ24" s="35">
        <f>+'OCT-DEC 2023'!AJ24+'JUL-SEP 2023'!AJ24+'JAN-MAR 2024'!AJ24+'APR-JUN 2024'!AJ24</f>
        <v>14471581.185395299</v>
      </c>
      <c r="AK24" s="39">
        <f t="shared" si="98"/>
        <v>124.87773488941976</v>
      </c>
      <c r="AL24" s="36">
        <f>+'OCT-DEC 2023'!AL24+'JUL-SEP 2023'!AL24+'JAN-MAR 2024'!AL24+'APR-JUN 2024'!AL24</f>
        <v>11459025.473765381</v>
      </c>
      <c r="AM24" s="39">
        <f t="shared" si="99"/>
        <v>195.92766600152825</v>
      </c>
      <c r="AN24" s="36">
        <f t="shared" si="100"/>
        <v>25930606.659160681</v>
      </c>
      <c r="AO24" s="40">
        <f t="shared" si="101"/>
        <v>148.70854643612898</v>
      </c>
      <c r="AP24" s="36">
        <f>+'OCT-DEC 2023'!AP24+'JUL-SEP 2023'!AP24+'JAN-MAR 2024'!AP24+'APR-JUN 2024'!AP24</f>
        <v>7893238.9362410689</v>
      </c>
      <c r="AQ24" s="39">
        <f t="shared" si="102"/>
        <v>23.538017940720071</v>
      </c>
      <c r="AR24" s="36">
        <f>+'OCT-DEC 2023'!AR24+'JUL-SEP 2023'!AR24+'JAN-MAR 2024'!AR24+'APR-JUN 2024'!AR24</f>
        <v>12705881.873171931</v>
      </c>
      <c r="AS24" s="39">
        <f t="shared" si="103"/>
        <v>40.932974685403138</v>
      </c>
      <c r="AT24" s="36">
        <f t="shared" si="104"/>
        <v>20599120.809413001</v>
      </c>
      <c r="AU24" s="40">
        <f t="shared" si="105"/>
        <v>31.899677132705225</v>
      </c>
      <c r="AV24" s="116">
        <f t="shared" si="106"/>
        <v>22364820.121636368</v>
      </c>
      <c r="AW24" s="117">
        <f t="shared" si="107"/>
        <v>24164907.346937314</v>
      </c>
      <c r="AX24" s="118">
        <f t="shared" si="108"/>
        <v>46529727.468573682</v>
      </c>
      <c r="AY24" s="32"/>
      <c r="AZ24" s="35">
        <f>+'OCT-DEC 2023'!AZ24+'JUL-SEP 2023'!AZ24+'JAN-MAR 2024'!AZ24+'APR-JUN 2024'!AZ24</f>
        <v>47110601.036319494</v>
      </c>
      <c r="BA24" s="39">
        <f t="shared" si="109"/>
        <v>106.03116532935299</v>
      </c>
      <c r="BB24" s="36">
        <f>+'OCT-DEC 2023'!BB24+'JUL-SEP 2023'!BB24+'JAN-MAR 2024'!BB24+'APR-JUN 2024'!BB24</f>
        <v>20934425.619301416</v>
      </c>
      <c r="BC24" s="39">
        <f t="shared" si="110"/>
        <v>159.35711603511825</v>
      </c>
      <c r="BD24" s="36">
        <f t="shared" si="111"/>
        <v>68045026.655620903</v>
      </c>
      <c r="BE24" s="40">
        <f t="shared" si="112"/>
        <v>118.20000912946132</v>
      </c>
      <c r="BF24" s="38">
        <f>+'OCT-DEC 2023'!BF24+'JUL-SEP 2023'!BF24+'JAN-MAR 2024'!BF24+'APR-JUN 2024'!BF24</f>
        <v>63037624.430910707</v>
      </c>
      <c r="BG24" s="39">
        <f t="shared" si="113"/>
        <v>26.250353202530817</v>
      </c>
      <c r="BH24" s="36">
        <f>+'OCT-DEC 2023'!BH24+'JUL-SEP 2023'!BH24+'JAN-MAR 2024'!BH24+'APR-JUN 2024'!BH24</f>
        <v>32769922.042437177</v>
      </c>
      <c r="BI24" s="39">
        <f t="shared" si="114"/>
        <v>26.582348728827906</v>
      </c>
      <c r="BJ24" s="36">
        <f t="shared" si="115"/>
        <v>95807546.473347887</v>
      </c>
      <c r="BK24" s="40">
        <f t="shared" si="116"/>
        <v>26.362971492906606</v>
      </c>
      <c r="BL24" s="116">
        <f t="shared" si="117"/>
        <v>110148225.4672302</v>
      </c>
      <c r="BM24" s="117">
        <f t="shared" si="118"/>
        <v>53704347.661738589</v>
      </c>
      <c r="BN24" s="118">
        <f t="shared" si="119"/>
        <v>163852573.12896878</v>
      </c>
      <c r="BO24" s="32"/>
      <c r="BP24" s="35">
        <f>+'OCT-DEC 2023'!BP24+'JUL-SEP 2023'!BP24+'JAN-MAR 2024'!BP24+'APR-JUN 2024'!BP24</f>
        <v>18757076.849345885</v>
      </c>
      <c r="BQ24" s="39">
        <f t="shared" si="120"/>
        <v>93.016602030943673</v>
      </c>
      <c r="BR24" s="36">
        <f>+'OCT-DEC 2023'!BR24+'JUL-SEP 2023'!BR24+'JAN-MAR 2024'!BR24+'APR-JUN 2024'!BR24</f>
        <v>2060496.1405599741</v>
      </c>
      <c r="BS24" s="39">
        <f t="shared" si="121"/>
        <v>45.460477453060655</v>
      </c>
      <c r="BT24" s="36">
        <f t="shared" si="122"/>
        <v>20817572.98990586</v>
      </c>
      <c r="BU24" s="40">
        <f t="shared" si="123"/>
        <v>84.289179562170958</v>
      </c>
      <c r="BV24" s="38">
        <f>+'OCT-DEC 2023'!BV24+'JUL-SEP 2023'!BV24+'JAN-MAR 2024'!BV24+'APR-JUN 2024'!BV24</f>
        <v>8531440.7749455869</v>
      </c>
      <c r="BW24" s="39">
        <f t="shared" si="124"/>
        <v>13.298252619368817</v>
      </c>
      <c r="BX24" s="36">
        <f>+'OCT-DEC 2023'!BX24+'JUL-SEP 2023'!BX24+'JAN-MAR 2024'!BX24+'APR-JUN 2024'!BX24</f>
        <v>13335560.940418702</v>
      </c>
      <c r="BY24" s="39">
        <f t="shared" si="125"/>
        <v>29.279838359297361</v>
      </c>
      <c r="BZ24" s="36">
        <f t="shared" si="126"/>
        <v>21867001.715364289</v>
      </c>
      <c r="CA24" s="40">
        <f t="shared" si="127"/>
        <v>19.93349278245201</v>
      </c>
      <c r="CB24" s="116">
        <f t="shared" si="128"/>
        <v>27288517.624291472</v>
      </c>
      <c r="CC24" s="117">
        <f t="shared" si="129"/>
        <v>15396057.080978677</v>
      </c>
      <c r="CD24" s="118">
        <f t="shared" si="130"/>
        <v>42684574.705270149</v>
      </c>
      <c r="CE24" s="32"/>
      <c r="CF24" s="38">
        <f t="shared" si="145"/>
        <v>125206697.60988185</v>
      </c>
      <c r="CG24" s="39">
        <f t="shared" si="131"/>
        <v>91.342078657869877</v>
      </c>
      <c r="CH24" s="36">
        <f t="shared" si="132"/>
        <v>49710009.902275816</v>
      </c>
      <c r="CI24" s="39">
        <f t="shared" si="133"/>
        <v>115.7659388363693</v>
      </c>
      <c r="CJ24" s="36">
        <f t="shared" si="134"/>
        <v>174916707.51215768</v>
      </c>
      <c r="CK24" s="40">
        <f t="shared" si="135"/>
        <v>97.168067207969614</v>
      </c>
      <c r="CL24" s="38">
        <f t="shared" si="136"/>
        <v>115433354.07013351</v>
      </c>
      <c r="CM24" s="39">
        <f t="shared" si="137"/>
        <v>18.81841984481629</v>
      </c>
      <c r="CN24" s="36">
        <f t="shared" si="138"/>
        <v>80178086.273607433</v>
      </c>
      <c r="CO24" s="39">
        <f t="shared" si="139"/>
        <v>22.658445113596589</v>
      </c>
      <c r="CP24" s="36">
        <f t="shared" si="140"/>
        <v>195611440.34374094</v>
      </c>
      <c r="CQ24" s="40">
        <f t="shared" si="141"/>
        <v>20.223224078179999</v>
      </c>
      <c r="CR24" s="152"/>
      <c r="CS24" s="161" t="s">
        <v>22</v>
      </c>
      <c r="CT24" s="38">
        <f t="shared" si="142"/>
        <v>174916707.51215768</v>
      </c>
      <c r="CU24" s="36">
        <f t="shared" si="143"/>
        <v>195611440.34374094</v>
      </c>
      <c r="CV24" s="37">
        <f t="shared" si="144"/>
        <v>370528147.85589862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f>+'JUL-SEP 2023'!D25+'OCT-DEC 2023'!D25+'JAN-MAR 2024'!D25+'APR-JUN 2024'!D25</f>
        <v>55269980.090000004</v>
      </c>
      <c r="E25" s="39">
        <f t="shared" si="76"/>
        <v>254.41664176356323</v>
      </c>
      <c r="F25" s="36">
        <f>+'JUL-SEP 2023'!F25+'OCT-DEC 2023'!F25+'JAN-MAR 2024'!F25+'APR-JUN 2024'!F25</f>
        <v>0</v>
      </c>
      <c r="G25" s="39">
        <f t="shared" si="77"/>
        <v>0</v>
      </c>
      <c r="H25" s="36">
        <f t="shared" si="78"/>
        <v>55269980.090000004</v>
      </c>
      <c r="I25" s="202">
        <f t="shared" si="79"/>
        <v>192.03300762642672</v>
      </c>
      <c r="J25" s="38">
        <f>+'JUL-SEP 2023'!J25+'OCT-DEC 2023'!J25+'JAN-MAR 2024'!J25+'APR-JUN 2024'!J25</f>
        <v>0</v>
      </c>
      <c r="K25" s="39">
        <f t="shared" si="80"/>
        <v>0</v>
      </c>
      <c r="L25" s="36">
        <f>+'JUL-SEP 2023'!L25+'OCT-DEC 2023'!L25+'JAN-MAR 2024'!L25+'APR-JUN 2024'!L25</f>
        <v>0</v>
      </c>
      <c r="M25" s="39">
        <f t="shared" si="81"/>
        <v>0</v>
      </c>
      <c r="N25" s="36">
        <f t="shared" si="82"/>
        <v>0</v>
      </c>
      <c r="O25" s="40">
        <f t="shared" si="83"/>
        <v>0</v>
      </c>
      <c r="P25" s="116">
        <f t="shared" si="84"/>
        <v>55269980.090000004</v>
      </c>
      <c r="Q25" s="117">
        <f t="shared" si="85"/>
        <v>0</v>
      </c>
      <c r="R25" s="118">
        <f t="shared" si="86"/>
        <v>55269980.090000004</v>
      </c>
      <c r="S25" s="32"/>
      <c r="T25" s="38">
        <f>+'JUL-SEP 2023'!T25+'OCT-DEC 2023'!T25+'JAN-MAR 2024'!T25+'APR-JUN 2024'!T25</f>
        <v>83696819.615342185</v>
      </c>
      <c r="U25" s="39">
        <f t="shared" si="87"/>
        <v>213.7003730715609</v>
      </c>
      <c r="V25" s="36">
        <f>+'JUL-SEP 2023'!V25+'OCT-DEC 2023'!V25+'JAN-MAR 2024'!V25+'APR-JUN 2024'!V25</f>
        <v>6944511.1100566555</v>
      </c>
      <c r="W25" s="39">
        <f t="shared" si="88"/>
        <v>56.163099661595773</v>
      </c>
      <c r="X25" s="36">
        <f t="shared" si="89"/>
        <v>90641330.725398839</v>
      </c>
      <c r="Y25" s="40">
        <f t="shared" si="90"/>
        <v>175.89875243622956</v>
      </c>
      <c r="Z25" s="244">
        <f>+'OCT-DEC 2023'!Z25+'JUL-SEP 2023'!Z25+'JAN-MAR 2024'!Z25+'APR-JUN 2024'!Z25</f>
        <v>-14994.322732736618</v>
      </c>
      <c r="AA25" s="39">
        <f t="shared" si="91"/>
        <v>-7.3810064675878789E-3</v>
      </c>
      <c r="AB25" s="36">
        <f>+'OCT-DEC 2023'!AB25+'JUL-SEP 2023'!AB25+'JAN-MAR 2024'!AB25+'APR-JUN 2024'!AB25</f>
        <v>29307.926342750747</v>
      </c>
      <c r="AC25" s="39">
        <f t="shared" si="92"/>
        <v>3.2282109360216887E-2</v>
      </c>
      <c r="AD25" s="36">
        <f t="shared" si="93"/>
        <v>14313.603610014128</v>
      </c>
      <c r="AE25" s="40">
        <f t="shared" si="94"/>
        <v>4.8696608766020597E-3</v>
      </c>
      <c r="AF25" s="116">
        <f t="shared" si="95"/>
        <v>83681825.292609453</v>
      </c>
      <c r="AG25" s="117">
        <f t="shared" si="96"/>
        <v>6973819.0363994064</v>
      </c>
      <c r="AH25" s="118">
        <f t="shared" si="97"/>
        <v>90655644.329008862</v>
      </c>
      <c r="AI25" s="32"/>
      <c r="AJ25" s="35">
        <f>+'OCT-DEC 2023'!AJ25+'JUL-SEP 2023'!AJ25+'JAN-MAR 2024'!AJ25+'APR-JUN 2024'!AJ25</f>
        <v>12385426.330439849</v>
      </c>
      <c r="AK25" s="39">
        <f t="shared" si="98"/>
        <v>106.87594990283424</v>
      </c>
      <c r="AL25" s="36">
        <f>+'OCT-DEC 2023'!AL25+'JUL-SEP 2023'!AL25+'JAN-MAR 2024'!AL25+'APR-JUN 2024'!AL25</f>
        <v>1199169.8308381536</v>
      </c>
      <c r="AM25" s="39">
        <f t="shared" si="99"/>
        <v>20.503536416204796</v>
      </c>
      <c r="AN25" s="36">
        <f t="shared" si="100"/>
        <v>13584596.161278002</v>
      </c>
      <c r="AO25" s="40">
        <f t="shared" si="101"/>
        <v>77.905834430286987</v>
      </c>
      <c r="AP25" s="36">
        <f>+'OCT-DEC 2023'!AP25+'JUL-SEP 2023'!AP25+'JAN-MAR 2024'!AP25+'APR-JUN 2024'!AP25</f>
        <v>29087.840756000001</v>
      </c>
      <c r="AQ25" s="39">
        <f t="shared" si="102"/>
        <v>8.6741339404783208E-2</v>
      </c>
      <c r="AR25" s="36">
        <f>+'OCT-DEC 2023'!AR25+'JUL-SEP 2023'!AR25+'JAN-MAR 2024'!AR25+'APR-JUN 2024'!AR25</f>
        <v>0</v>
      </c>
      <c r="AS25" s="39">
        <f t="shared" si="103"/>
        <v>0</v>
      </c>
      <c r="AT25" s="36">
        <f t="shared" si="104"/>
        <v>29087.840756000001</v>
      </c>
      <c r="AU25" s="40">
        <f t="shared" si="105"/>
        <v>4.5045258833567949E-2</v>
      </c>
      <c r="AV25" s="116">
        <f t="shared" si="106"/>
        <v>12414514.171195848</v>
      </c>
      <c r="AW25" s="117">
        <f t="shared" si="107"/>
        <v>1199169.8308381536</v>
      </c>
      <c r="AX25" s="118">
        <f t="shared" si="108"/>
        <v>13613684.002034001</v>
      </c>
      <c r="AY25" s="32"/>
      <c r="AZ25" s="35">
        <f>+'OCT-DEC 2023'!AZ25+'JUL-SEP 2023'!AZ25+'JAN-MAR 2024'!AZ25+'APR-JUN 2024'!AZ25</f>
        <v>74958697.827527642</v>
      </c>
      <c r="BA25" s="39">
        <f t="shared" si="109"/>
        <v>168.70848402244303</v>
      </c>
      <c r="BB25" s="36">
        <f>+'OCT-DEC 2023'!BB25+'JUL-SEP 2023'!BB25+'JAN-MAR 2024'!BB25+'APR-JUN 2024'!BB25</f>
        <v>8708103.230000101</v>
      </c>
      <c r="BC25" s="39">
        <f t="shared" si="110"/>
        <v>66.28785724072911</v>
      </c>
      <c r="BD25" s="36">
        <f t="shared" si="111"/>
        <v>83666801.057527751</v>
      </c>
      <c r="BE25" s="40">
        <f t="shared" si="112"/>
        <v>145.33636233083439</v>
      </c>
      <c r="BF25" s="38">
        <f>+'OCT-DEC 2023'!BF25+'JUL-SEP 2023'!BF25+'JAN-MAR 2024'!BF25+'APR-JUN 2024'!BF25</f>
        <v>868680.99499999615</v>
      </c>
      <c r="BG25" s="39">
        <f t="shared" si="113"/>
        <v>0.36173924929655488</v>
      </c>
      <c r="BH25" s="36">
        <f>+'OCT-DEC 2023'!BH25+'JUL-SEP 2023'!BH25+'JAN-MAR 2024'!BH25+'APR-JUN 2024'!BH25</f>
        <v>0</v>
      </c>
      <c r="BI25" s="39">
        <f t="shared" si="114"/>
        <v>0</v>
      </c>
      <c r="BJ25" s="36">
        <f t="shared" si="115"/>
        <v>868680.99499999615</v>
      </c>
      <c r="BK25" s="40">
        <f t="shared" si="116"/>
        <v>0.23903140358557595</v>
      </c>
      <c r="BL25" s="116">
        <f t="shared" si="117"/>
        <v>75827378.822527632</v>
      </c>
      <c r="BM25" s="117">
        <f t="shared" si="118"/>
        <v>8708103.230000101</v>
      </c>
      <c r="BN25" s="118">
        <f t="shared" si="119"/>
        <v>84535482.052527726</v>
      </c>
      <c r="BO25" s="32"/>
      <c r="BP25" s="35">
        <f>+'OCT-DEC 2023'!BP25+'JUL-SEP 2023'!BP25+'JAN-MAR 2024'!BP25+'APR-JUN 2024'!BP25</f>
        <v>27709808.62595816</v>
      </c>
      <c r="BQ25" s="39">
        <f t="shared" si="120"/>
        <v>137.41332202326848</v>
      </c>
      <c r="BR25" s="36">
        <f>+'OCT-DEC 2023'!BR25+'JUL-SEP 2023'!BR25+'JAN-MAR 2024'!BR25+'APR-JUN 2024'!BR25</f>
        <v>1789161.3820734695</v>
      </c>
      <c r="BS25" s="39">
        <f t="shared" si="121"/>
        <v>39.474051452255253</v>
      </c>
      <c r="BT25" s="36">
        <f t="shared" si="122"/>
        <v>29498970.008031629</v>
      </c>
      <c r="BU25" s="40">
        <f t="shared" si="123"/>
        <v>119.43966672347995</v>
      </c>
      <c r="BV25" s="38">
        <f>+'OCT-DEC 2023'!BV25+'JUL-SEP 2023'!BV25+'JAN-MAR 2024'!BV25+'APR-JUN 2024'!BV25</f>
        <v>0</v>
      </c>
      <c r="BW25" s="39">
        <f t="shared" si="124"/>
        <v>0</v>
      </c>
      <c r="BX25" s="36">
        <f>+'OCT-DEC 2023'!BX25+'JUL-SEP 2023'!BX25+'JAN-MAR 2024'!BX25+'APR-JUN 2024'!BX25</f>
        <v>0</v>
      </c>
      <c r="BY25" s="39">
        <f t="shared" si="125"/>
        <v>0</v>
      </c>
      <c r="BZ25" s="36">
        <f t="shared" si="126"/>
        <v>0</v>
      </c>
      <c r="CA25" s="40">
        <f t="shared" si="127"/>
        <v>0</v>
      </c>
      <c r="CB25" s="116">
        <f t="shared" si="128"/>
        <v>27709808.62595816</v>
      </c>
      <c r="CC25" s="117">
        <f t="shared" si="129"/>
        <v>1789161.3820734695</v>
      </c>
      <c r="CD25" s="118">
        <f t="shared" si="130"/>
        <v>29498970.008031629</v>
      </c>
      <c r="CE25" s="32"/>
      <c r="CF25" s="38">
        <f t="shared" si="145"/>
        <v>254020732.48926783</v>
      </c>
      <c r="CG25" s="39">
        <f t="shared" si="131"/>
        <v>185.31581912702057</v>
      </c>
      <c r="CH25" s="36">
        <f t="shared" si="132"/>
        <v>18640945.552968379</v>
      </c>
      <c r="CI25" s="39">
        <f t="shared" si="133"/>
        <v>43.411509411874633</v>
      </c>
      <c r="CJ25" s="36">
        <f t="shared" si="134"/>
        <v>272661678.04223621</v>
      </c>
      <c r="CK25" s="40">
        <f t="shared" si="135"/>
        <v>151.46642441348436</v>
      </c>
      <c r="CL25" s="38">
        <f t="shared" si="136"/>
        <v>882774.51302325958</v>
      </c>
      <c r="CM25" s="39">
        <f t="shared" si="137"/>
        <v>0.1439135295703336</v>
      </c>
      <c r="CN25" s="36">
        <f t="shared" si="138"/>
        <v>29307.926342750747</v>
      </c>
      <c r="CO25" s="39">
        <f t="shared" si="139"/>
        <v>8.2824630930252684E-3</v>
      </c>
      <c r="CP25" s="36">
        <f t="shared" si="140"/>
        <v>912082.43936601037</v>
      </c>
      <c r="CQ25" s="40">
        <f t="shared" si="141"/>
        <v>9.4295341400578006E-2</v>
      </c>
      <c r="CR25" s="152"/>
      <c r="CS25" s="161" t="s">
        <v>23</v>
      </c>
      <c r="CT25" s="38">
        <f t="shared" si="142"/>
        <v>272661678.04223621</v>
      </c>
      <c r="CU25" s="36">
        <f t="shared" si="143"/>
        <v>912082.43936601037</v>
      </c>
      <c r="CV25" s="37">
        <f t="shared" si="144"/>
        <v>273573760.48160219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f>+'JUL-SEP 2023'!D26+'OCT-DEC 2023'!D26+'JAN-MAR 2024'!D26+'APR-JUN 2024'!D26</f>
        <v>658717.96</v>
      </c>
      <c r="E26" s="39">
        <f t="shared" si="76"/>
        <v>3.0321851207409245</v>
      </c>
      <c r="F26" s="36">
        <f>+'JUL-SEP 2023'!F26+'OCT-DEC 2023'!F26+'JAN-MAR 2024'!F26+'APR-JUN 2024'!F26</f>
        <v>10493.689999999999</v>
      </c>
      <c r="G26" s="39">
        <f t="shared" si="77"/>
        <v>0.14869270117467018</v>
      </c>
      <c r="H26" s="36">
        <f t="shared" si="78"/>
        <v>669211.64999999991</v>
      </c>
      <c r="I26" s="202">
        <f t="shared" si="79"/>
        <v>2.3251451453190413</v>
      </c>
      <c r="J26" s="38">
        <f>+'JUL-SEP 2023'!J26+'OCT-DEC 2023'!J26+'JAN-MAR 2024'!J26+'APR-JUN 2024'!J26</f>
        <v>0</v>
      </c>
      <c r="K26" s="39">
        <f t="shared" si="80"/>
        <v>0</v>
      </c>
      <c r="L26" s="36">
        <f>+'JUL-SEP 2023'!L26+'OCT-DEC 2023'!L26+'JAN-MAR 2024'!L26+'APR-JUN 2024'!L26</f>
        <v>0</v>
      </c>
      <c r="M26" s="39">
        <f t="shared" si="81"/>
        <v>0</v>
      </c>
      <c r="N26" s="36">
        <f t="shared" si="82"/>
        <v>0</v>
      </c>
      <c r="O26" s="40">
        <f t="shared" si="83"/>
        <v>0</v>
      </c>
      <c r="P26" s="116">
        <f t="shared" si="84"/>
        <v>658717.96</v>
      </c>
      <c r="Q26" s="117">
        <f t="shared" si="85"/>
        <v>10493.689999999999</v>
      </c>
      <c r="R26" s="118">
        <f t="shared" si="86"/>
        <v>669211.64999999991</v>
      </c>
      <c r="S26" s="32"/>
      <c r="T26" s="38">
        <f>+'JUL-SEP 2023'!T26+'OCT-DEC 2023'!T26+'JAN-MAR 2024'!T26+'APR-JUN 2024'!T26</f>
        <v>21940910.115026474</v>
      </c>
      <c r="U26" s="39">
        <f t="shared" si="87"/>
        <v>56.021013685581629</v>
      </c>
      <c r="V26" s="36">
        <f>+'JUL-SEP 2023'!V26+'OCT-DEC 2023'!V26+'JAN-MAR 2024'!V26+'APR-JUN 2024'!V26</f>
        <v>1516546.4051713897</v>
      </c>
      <c r="W26" s="39">
        <f t="shared" si="88"/>
        <v>12.264930611419338</v>
      </c>
      <c r="X26" s="36">
        <f t="shared" si="89"/>
        <v>23457456.520197865</v>
      </c>
      <c r="Y26" s="40">
        <f t="shared" si="90"/>
        <v>45.521588266727726</v>
      </c>
      <c r="Z26" s="244">
        <f>+'OCT-DEC 2023'!Z26+'JUL-SEP 2023'!Z26+'JAN-MAR 2024'!Z26+'APR-JUN 2024'!Z26</f>
        <v>2684.7352629660536</v>
      </c>
      <c r="AA26" s="39">
        <f t="shared" si="91"/>
        <v>1.32157008308551E-3</v>
      </c>
      <c r="AB26" s="36">
        <f>+'OCT-DEC 2023'!AB26+'JUL-SEP 2023'!AB26+'JAN-MAR 2024'!AB26+'APR-JUN 2024'!AB26</f>
        <v>11618.080199960348</v>
      </c>
      <c r="AC26" s="39">
        <f t="shared" si="92"/>
        <v>1.2797088786994983E-2</v>
      </c>
      <c r="AD26" s="36">
        <f t="shared" si="93"/>
        <v>14302.815462926403</v>
      </c>
      <c r="AE26" s="40">
        <f t="shared" si="94"/>
        <v>4.8659906186268162E-3</v>
      </c>
      <c r="AF26" s="116">
        <f t="shared" si="95"/>
        <v>21943594.850289442</v>
      </c>
      <c r="AG26" s="117">
        <f t="shared" si="96"/>
        <v>1528164.4853713501</v>
      </c>
      <c r="AH26" s="118">
        <f t="shared" si="97"/>
        <v>23471759.335660793</v>
      </c>
      <c r="AI26" s="32"/>
      <c r="AJ26" s="35">
        <f>+'OCT-DEC 2023'!AJ26+'JUL-SEP 2023'!AJ26+'JAN-MAR 2024'!AJ26+'APR-JUN 2024'!AJ26</f>
        <v>3901407.279968</v>
      </c>
      <c r="AK26" s="39">
        <f t="shared" si="98"/>
        <v>33.665906839204048</v>
      </c>
      <c r="AL26" s="36">
        <f>+'OCT-DEC 2023'!AL26+'JUL-SEP 2023'!AL26+'JAN-MAR 2024'!AL26+'APR-JUN 2024'!AL26</f>
        <v>377033.12915399997</v>
      </c>
      <c r="AM26" s="39">
        <f t="shared" si="99"/>
        <v>6.4465535197141186</v>
      </c>
      <c r="AN26" s="36">
        <f t="shared" si="100"/>
        <v>4278440.4091219995</v>
      </c>
      <c r="AO26" s="40">
        <f t="shared" si="101"/>
        <v>24.536281106611149</v>
      </c>
      <c r="AP26" s="36">
        <f>+'OCT-DEC 2023'!AP26+'JUL-SEP 2023'!AP26+'JAN-MAR 2024'!AP26+'APR-JUN 2024'!AP26</f>
        <v>10050.675844000001</v>
      </c>
      <c r="AQ26" s="39">
        <f t="shared" si="102"/>
        <v>2.9971598508975968E-2</v>
      </c>
      <c r="AR26" s="36">
        <f>+'OCT-DEC 2023'!AR26+'JUL-SEP 2023'!AR26+'JAN-MAR 2024'!AR26+'APR-JUN 2024'!AR26</f>
        <v>0</v>
      </c>
      <c r="AS26" s="39">
        <f t="shared" si="103"/>
        <v>0</v>
      </c>
      <c r="AT26" s="36">
        <f t="shared" si="104"/>
        <v>10050.675844000001</v>
      </c>
      <c r="AU26" s="40">
        <f t="shared" si="105"/>
        <v>1.5564417401861722E-2</v>
      </c>
      <c r="AV26" s="116">
        <f t="shared" si="106"/>
        <v>3911457.9558120002</v>
      </c>
      <c r="AW26" s="117">
        <f t="shared" si="107"/>
        <v>377033.12915399997</v>
      </c>
      <c r="AX26" s="118">
        <f t="shared" si="108"/>
        <v>4288491.0849660002</v>
      </c>
      <c r="AY26" s="32"/>
      <c r="AZ26" s="35">
        <f>+'OCT-DEC 2023'!AZ26+'JUL-SEP 2023'!AZ26+'JAN-MAR 2024'!AZ26+'APR-JUN 2024'!AZ26</f>
        <v>21042473.795000888</v>
      </c>
      <c r="BA26" s="39">
        <f t="shared" si="109"/>
        <v>47.359998998446777</v>
      </c>
      <c r="BB26" s="36">
        <f>+'OCT-DEC 2023'!BB26+'JUL-SEP 2023'!BB26+'JAN-MAR 2024'!BB26+'APR-JUN 2024'!BB26</f>
        <v>1758766.7399999655</v>
      </c>
      <c r="BC26" s="39">
        <f t="shared" si="110"/>
        <v>13.38809101150939</v>
      </c>
      <c r="BD26" s="36">
        <f t="shared" si="111"/>
        <v>22801240.535000853</v>
      </c>
      <c r="BE26" s="40">
        <f t="shared" si="112"/>
        <v>39.607697606471774</v>
      </c>
      <c r="BF26" s="38">
        <f>+'OCT-DEC 2023'!BF26+'JUL-SEP 2023'!BF26+'JAN-MAR 2024'!BF26+'APR-JUN 2024'!BF26</f>
        <v>0</v>
      </c>
      <c r="BG26" s="39">
        <f t="shared" si="113"/>
        <v>0</v>
      </c>
      <c r="BH26" s="36">
        <f>+'OCT-DEC 2023'!BH26+'JUL-SEP 2023'!BH26+'JAN-MAR 2024'!BH26+'APR-JUN 2024'!BH26</f>
        <v>0</v>
      </c>
      <c r="BI26" s="39">
        <f t="shared" si="114"/>
        <v>0</v>
      </c>
      <c r="BJ26" s="36">
        <f t="shared" si="115"/>
        <v>0</v>
      </c>
      <c r="BK26" s="40">
        <f t="shared" si="116"/>
        <v>0</v>
      </c>
      <c r="BL26" s="116">
        <f t="shared" si="117"/>
        <v>21042473.795000888</v>
      </c>
      <c r="BM26" s="117">
        <f t="shared" si="118"/>
        <v>1758766.7399999655</v>
      </c>
      <c r="BN26" s="118">
        <f t="shared" si="119"/>
        <v>22801240.535000853</v>
      </c>
      <c r="BO26" s="32"/>
      <c r="BP26" s="35">
        <f>+'OCT-DEC 2023'!BP26+'JUL-SEP 2023'!BP26+'JAN-MAR 2024'!BP26+'APR-JUN 2024'!BP26</f>
        <v>6842391.0260886401</v>
      </c>
      <c r="BQ26" s="39">
        <f t="shared" si="120"/>
        <v>33.931511190454096</v>
      </c>
      <c r="BR26" s="36">
        <f>+'OCT-DEC 2023'!BR26+'JUL-SEP 2023'!BR26+'JAN-MAR 2024'!BR26+'APR-JUN 2024'!BR26</f>
        <v>404457.39650709176</v>
      </c>
      <c r="BS26" s="39">
        <f t="shared" si="121"/>
        <v>8.923494683002577</v>
      </c>
      <c r="BT26" s="36">
        <f t="shared" si="122"/>
        <v>7246848.4225957319</v>
      </c>
      <c r="BU26" s="40">
        <f t="shared" si="123"/>
        <v>29.342080762641739</v>
      </c>
      <c r="BV26" s="38">
        <f>+'OCT-DEC 2023'!BV26+'JUL-SEP 2023'!BV26+'JAN-MAR 2024'!BV26+'APR-JUN 2024'!BV26</f>
        <v>91484.134819198065</v>
      </c>
      <c r="BW26" s="39">
        <f t="shared" si="124"/>
        <v>0.14259949375290012</v>
      </c>
      <c r="BX26" s="36">
        <f>+'OCT-DEC 2023'!BX26+'JUL-SEP 2023'!BX26+'JAN-MAR 2024'!BX26+'APR-JUN 2024'!BX26</f>
        <v>19441.53</v>
      </c>
      <c r="BY26" s="39">
        <f t="shared" si="125"/>
        <v>4.2686232577746938E-2</v>
      </c>
      <c r="BZ26" s="36">
        <f t="shared" si="126"/>
        <v>110925.66481919806</v>
      </c>
      <c r="CA26" s="40">
        <f t="shared" si="127"/>
        <v>0.10111747224625575</v>
      </c>
      <c r="CB26" s="116">
        <f t="shared" si="128"/>
        <v>6933875.1609078385</v>
      </c>
      <c r="CC26" s="117">
        <f t="shared" si="129"/>
        <v>423898.92650709173</v>
      </c>
      <c r="CD26" s="118">
        <f t="shared" si="130"/>
        <v>7357774.0874149306</v>
      </c>
      <c r="CE26" s="32"/>
      <c r="CF26" s="38">
        <f t="shared" si="145"/>
        <v>54385900.176084004</v>
      </c>
      <c r="CG26" s="39">
        <f t="shared" si="131"/>
        <v>39.676161631874642</v>
      </c>
      <c r="CH26" s="36">
        <f t="shared" si="132"/>
        <v>4067297.3608324472</v>
      </c>
      <c r="CI26" s="39">
        <f t="shared" si="133"/>
        <v>9.4720258239558071</v>
      </c>
      <c r="CJ26" s="36">
        <f t="shared" si="134"/>
        <v>58453197.53691645</v>
      </c>
      <c r="CK26" s="40">
        <f t="shared" si="135"/>
        <v>32.471364843138531</v>
      </c>
      <c r="CL26" s="38">
        <f t="shared" si="136"/>
        <v>104219.54592616412</v>
      </c>
      <c r="CM26" s="39">
        <f t="shared" si="137"/>
        <v>1.6990298749207967E-2</v>
      </c>
      <c r="CN26" s="36">
        <f t="shared" si="138"/>
        <v>31059.610199960349</v>
      </c>
      <c r="CO26" s="39">
        <f t="shared" si="139"/>
        <v>8.7774915275966973E-3</v>
      </c>
      <c r="CP26" s="36">
        <f t="shared" si="140"/>
        <v>135279.15612612446</v>
      </c>
      <c r="CQ26" s="40">
        <f t="shared" si="141"/>
        <v>1.3985790824085863E-2</v>
      </c>
      <c r="CR26" s="152"/>
      <c r="CS26" s="161" t="s">
        <v>24</v>
      </c>
      <c r="CT26" s="38">
        <f t="shared" si="142"/>
        <v>58453197.53691645</v>
      </c>
      <c r="CU26" s="36">
        <f t="shared" si="143"/>
        <v>135279.15612612446</v>
      </c>
      <c r="CV26" s="37">
        <f t="shared" si="144"/>
        <v>58588476.693042576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f>+'JUL-SEP 2023'!D27+'OCT-DEC 2023'!D27+'JAN-MAR 2024'!D27+'APR-JUN 2024'!D27</f>
        <v>7043933.6099999994</v>
      </c>
      <c r="E27" s="39">
        <f t="shared" si="76"/>
        <v>32.424363658960971</v>
      </c>
      <c r="F27" s="36">
        <f>+'JUL-SEP 2023'!F27+'OCT-DEC 2023'!F27+'JAN-MAR 2024'!F27+'APR-JUN 2024'!F27</f>
        <v>2065799.29</v>
      </c>
      <c r="G27" s="39">
        <f t="shared" si="77"/>
        <v>29.271807773511117</v>
      </c>
      <c r="H27" s="36">
        <f t="shared" si="78"/>
        <v>9109732.8999999985</v>
      </c>
      <c r="I27" s="202">
        <f t="shared" si="79"/>
        <v>31.65134860934975</v>
      </c>
      <c r="J27" s="38">
        <f>+'JUL-SEP 2023'!J27+'OCT-DEC 2023'!J27+'JAN-MAR 2024'!J27+'APR-JUN 2024'!J27</f>
        <v>2257547.71</v>
      </c>
      <c r="K27" s="39">
        <f t="shared" si="80"/>
        <v>3.116863997150356</v>
      </c>
      <c r="L27" s="36">
        <f>+'JUL-SEP 2023'!L27+'OCT-DEC 2023'!L27+'JAN-MAR 2024'!L27+'APR-JUN 2024'!L27</f>
        <v>2505423.96</v>
      </c>
      <c r="M27" s="39">
        <f t="shared" si="81"/>
        <v>3.9639397266689236</v>
      </c>
      <c r="N27" s="36">
        <f t="shared" si="82"/>
        <v>4762971.67</v>
      </c>
      <c r="O27" s="40">
        <f t="shared" si="83"/>
        <v>3.5115966468955397</v>
      </c>
      <c r="P27" s="116">
        <f t="shared" si="84"/>
        <v>9301481.3200000003</v>
      </c>
      <c r="Q27" s="117">
        <f t="shared" si="85"/>
        <v>4571223.25</v>
      </c>
      <c r="R27" s="118">
        <f t="shared" si="86"/>
        <v>13872704.57</v>
      </c>
      <c r="S27" s="32"/>
      <c r="T27" s="38">
        <f>+'JUL-SEP 2023'!T27+'OCT-DEC 2023'!T27+'JAN-MAR 2024'!T27+'APR-JUN 2024'!T27</f>
        <v>15475639.974766659</v>
      </c>
      <c r="U27" s="39">
        <f t="shared" si="87"/>
        <v>39.513449272361285</v>
      </c>
      <c r="V27" s="36">
        <f>+'JUL-SEP 2023'!V27+'OCT-DEC 2023'!V27+'JAN-MAR 2024'!V27+'APR-JUN 2024'!V27</f>
        <v>3652837.9844292551</v>
      </c>
      <c r="W27" s="39">
        <f t="shared" si="88"/>
        <v>29.541993743817219</v>
      </c>
      <c r="X27" s="36">
        <f t="shared" si="89"/>
        <v>19128477.959195912</v>
      </c>
      <c r="Y27" s="40">
        <f t="shared" si="90"/>
        <v>37.120763586535155</v>
      </c>
      <c r="Z27" s="244">
        <f>+'OCT-DEC 2023'!Z27+'JUL-SEP 2023'!Z27+'JAN-MAR 2024'!Z27+'APR-JUN 2024'!Z27</f>
        <v>5517860.2996335588</v>
      </c>
      <c r="AA27" s="39">
        <f t="shared" si="91"/>
        <v>2.7161855380051918</v>
      </c>
      <c r="AB27" s="36">
        <f>+'OCT-DEC 2023'!AB27+'JUL-SEP 2023'!AB27+'JAN-MAR 2024'!AB27+'APR-JUN 2024'!AB27</f>
        <v>2893229.7838747222</v>
      </c>
      <c r="AC27" s="39">
        <f t="shared" si="92"/>
        <v>3.1868361887835386</v>
      </c>
      <c r="AD27" s="36">
        <f t="shared" si="93"/>
        <v>8411090.083508281</v>
      </c>
      <c r="AE27" s="40">
        <f t="shared" si="94"/>
        <v>2.8615544642147177</v>
      </c>
      <c r="AF27" s="116">
        <f t="shared" si="95"/>
        <v>20993500.274400219</v>
      </c>
      <c r="AG27" s="117">
        <f t="shared" si="96"/>
        <v>6546067.7683039773</v>
      </c>
      <c r="AH27" s="118">
        <f t="shared" si="97"/>
        <v>27539568.042704195</v>
      </c>
      <c r="AI27" s="32"/>
      <c r="AJ27" s="35">
        <f>+'OCT-DEC 2023'!AJ27+'JUL-SEP 2023'!AJ27+'JAN-MAR 2024'!AJ27+'APR-JUN 2024'!AJ27</f>
        <v>1800307.3134454628</v>
      </c>
      <c r="AK27" s="39">
        <f t="shared" si="98"/>
        <v>15.535157943543334</v>
      </c>
      <c r="AL27" s="36">
        <f>+'OCT-DEC 2023'!AL27+'JUL-SEP 2023'!AL27+'JAN-MAR 2024'!AL27+'APR-JUN 2024'!AL27</f>
        <v>743211.30126043479</v>
      </c>
      <c r="AM27" s="39">
        <f t="shared" si="99"/>
        <v>12.707507801190623</v>
      </c>
      <c r="AN27" s="36">
        <f t="shared" si="100"/>
        <v>2543518.6147058979</v>
      </c>
      <c r="AO27" s="40">
        <f t="shared" si="101"/>
        <v>14.586737633942937</v>
      </c>
      <c r="AP27" s="36">
        <f>+'OCT-DEC 2023'!AP27+'JUL-SEP 2023'!AP27+'JAN-MAR 2024'!AP27+'APR-JUN 2024'!AP27</f>
        <v>733857.71643403056</v>
      </c>
      <c r="AQ27" s="39">
        <f t="shared" si="102"/>
        <v>2.1883989873979561</v>
      </c>
      <c r="AR27" s="36">
        <f>+'OCT-DEC 2023'!AR27+'JUL-SEP 2023'!AR27+'JAN-MAR 2024'!AR27+'APR-JUN 2024'!AR27</f>
        <v>527818.4788376512</v>
      </c>
      <c r="AS27" s="39">
        <f t="shared" si="103"/>
        <v>1.7004077834509248</v>
      </c>
      <c r="AT27" s="36">
        <f t="shared" si="104"/>
        <v>1261676.1952716818</v>
      </c>
      <c r="AU27" s="40">
        <f t="shared" si="105"/>
        <v>1.9538243232592358</v>
      </c>
      <c r="AV27" s="116">
        <f t="shared" si="106"/>
        <v>2534165.0298794936</v>
      </c>
      <c r="AW27" s="117">
        <f t="shared" si="107"/>
        <v>1271029.780098086</v>
      </c>
      <c r="AX27" s="118">
        <f t="shared" si="108"/>
        <v>3805194.8099775799</v>
      </c>
      <c r="AY27" s="32"/>
      <c r="AZ27" s="35">
        <f>+'OCT-DEC 2023'!AZ27+'JUL-SEP 2023'!AZ27+'JAN-MAR 2024'!AZ27+'APR-JUN 2024'!AZ27</f>
        <v>21661912.398329675</v>
      </c>
      <c r="BA27" s="39">
        <f t="shared" si="109"/>
        <v>48.754160726723235</v>
      </c>
      <c r="BB27" s="36">
        <f>+'OCT-DEC 2023'!BB27+'JUL-SEP 2023'!BB27+'JAN-MAR 2024'!BB27+'APR-JUN 2024'!BB27</f>
        <v>4313438.7958607292</v>
      </c>
      <c r="BC27" s="39">
        <f t="shared" si="110"/>
        <v>32.834775560720487</v>
      </c>
      <c r="BD27" s="36">
        <f t="shared" si="111"/>
        <v>25975351.194190405</v>
      </c>
      <c r="BE27" s="40">
        <f t="shared" si="112"/>
        <v>45.121398274015476</v>
      </c>
      <c r="BF27" s="38">
        <f>+'OCT-DEC 2023'!BF27+'JUL-SEP 2023'!BF27+'JAN-MAR 2024'!BF27+'APR-JUN 2024'!BF27</f>
        <v>7472914.3131769178</v>
      </c>
      <c r="BG27" s="39">
        <f t="shared" si="113"/>
        <v>3.1118977268589951</v>
      </c>
      <c r="BH27" s="36">
        <f>+'OCT-DEC 2023'!BH27+'JUL-SEP 2023'!BH27+'JAN-MAR 2024'!BH27+'APR-JUN 2024'!BH27</f>
        <v>5187041.4165415354</v>
      </c>
      <c r="BI27" s="39">
        <f t="shared" si="114"/>
        <v>4.2076311205995731</v>
      </c>
      <c r="BJ27" s="36">
        <f t="shared" si="115"/>
        <v>12659955.729718454</v>
      </c>
      <c r="BK27" s="40">
        <f t="shared" si="116"/>
        <v>3.4835883423533054</v>
      </c>
      <c r="BL27" s="116">
        <f t="shared" si="117"/>
        <v>29134826.711506594</v>
      </c>
      <c r="BM27" s="117">
        <f t="shared" si="118"/>
        <v>9500480.2124022655</v>
      </c>
      <c r="BN27" s="118">
        <f t="shared" si="119"/>
        <v>38635306.923908859</v>
      </c>
      <c r="BO27" s="32"/>
      <c r="BP27" s="35">
        <f>+'OCT-DEC 2023'!BP27+'JUL-SEP 2023'!BP27+'JAN-MAR 2024'!BP27+'APR-JUN 2024'!BP27</f>
        <v>2146496.9542266862</v>
      </c>
      <c r="BQ27" s="39">
        <f t="shared" si="120"/>
        <v>10.64450791323058</v>
      </c>
      <c r="BR27" s="36">
        <f>+'OCT-DEC 2023'!BR27+'JUL-SEP 2023'!BR27+'JAN-MAR 2024'!BR27+'APR-JUN 2024'!BR27</f>
        <v>954986.85889893956</v>
      </c>
      <c r="BS27" s="39">
        <f t="shared" si="121"/>
        <v>21.069759710952887</v>
      </c>
      <c r="BT27" s="36">
        <f t="shared" si="122"/>
        <v>3101483.8131256257</v>
      </c>
      <c r="BU27" s="40">
        <f t="shared" si="123"/>
        <v>12.557733130585014</v>
      </c>
      <c r="BV27" s="38">
        <f>+'OCT-DEC 2023'!BV27+'JUL-SEP 2023'!BV27+'JAN-MAR 2024'!BV27+'APR-JUN 2024'!BV27</f>
        <v>1499603.7064766462</v>
      </c>
      <c r="BW27" s="39">
        <f t="shared" si="124"/>
        <v>2.3374843058434567</v>
      </c>
      <c r="BX27" s="36">
        <f>+'OCT-DEC 2023'!BX27+'JUL-SEP 2023'!BX27+'JAN-MAR 2024'!BX27+'APR-JUN 2024'!BX27</f>
        <v>1622084.1671284032</v>
      </c>
      <c r="BY27" s="39">
        <f t="shared" si="125"/>
        <v>3.5614821476871397</v>
      </c>
      <c r="BZ27" s="36">
        <f t="shared" si="126"/>
        <v>3121687.8736050492</v>
      </c>
      <c r="CA27" s="40">
        <f t="shared" si="127"/>
        <v>2.8456641430568235</v>
      </c>
      <c r="CB27" s="116">
        <f t="shared" si="128"/>
        <v>3646100.6607033322</v>
      </c>
      <c r="CC27" s="117">
        <f t="shared" si="129"/>
        <v>2577071.0260273428</v>
      </c>
      <c r="CD27" s="118">
        <f t="shared" si="130"/>
        <v>6223171.6867306754</v>
      </c>
      <c r="CE27" s="32"/>
      <c r="CF27" s="38">
        <f t="shared" si="145"/>
        <v>48128290.250768483</v>
      </c>
      <c r="CG27" s="39">
        <f t="shared" si="131"/>
        <v>35.111045636328043</v>
      </c>
      <c r="CH27" s="36">
        <f t="shared" si="132"/>
        <v>11730274.230449358</v>
      </c>
      <c r="CI27" s="39">
        <f t="shared" si="133"/>
        <v>27.317761790143383</v>
      </c>
      <c r="CJ27" s="36">
        <f t="shared" si="134"/>
        <v>59858564.481217839</v>
      </c>
      <c r="CK27" s="40">
        <f t="shared" si="135"/>
        <v>33.25206093351197</v>
      </c>
      <c r="CL27" s="38">
        <f t="shared" si="136"/>
        <v>17481783.745721154</v>
      </c>
      <c r="CM27" s="39">
        <f t="shared" si="137"/>
        <v>2.8499522413893361</v>
      </c>
      <c r="CN27" s="36">
        <f t="shared" si="138"/>
        <v>12735597.806382312</v>
      </c>
      <c r="CO27" s="39">
        <f t="shared" si="139"/>
        <v>3.5990986726724126</v>
      </c>
      <c r="CP27" s="36">
        <f t="shared" si="140"/>
        <v>30217381.552103467</v>
      </c>
      <c r="CQ27" s="40">
        <f t="shared" si="141"/>
        <v>3.1240139999490797</v>
      </c>
      <c r="CR27" s="152"/>
      <c r="CS27" s="161" t="s">
        <v>25</v>
      </c>
      <c r="CT27" s="38">
        <f t="shared" si="142"/>
        <v>59858564.481217839</v>
      </c>
      <c r="CU27" s="36">
        <f t="shared" si="143"/>
        <v>30217381.552103467</v>
      </c>
      <c r="CV27" s="37">
        <f t="shared" si="144"/>
        <v>90075946.033321306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f>+'JUL-SEP 2023'!D28+'OCT-DEC 2023'!D28+'JAN-MAR 2024'!D28+'APR-JUN 2024'!D28</f>
        <v>270994.51</v>
      </c>
      <c r="E28" s="39">
        <f t="shared" si="76"/>
        <v>1.2474314819417978</v>
      </c>
      <c r="F28" s="36">
        <f>+'JUL-SEP 2023'!F28+'OCT-DEC 2023'!F28+'JAN-MAR 2024'!F28+'APR-JUN 2024'!F28</f>
        <v>0</v>
      </c>
      <c r="G28" s="39">
        <f t="shared" si="77"/>
        <v>0</v>
      </c>
      <c r="H28" s="36">
        <f t="shared" si="78"/>
        <v>270994.51</v>
      </c>
      <c r="I28" s="202">
        <f t="shared" si="79"/>
        <v>0.94155797995239998</v>
      </c>
      <c r="J28" s="38">
        <f>+'JUL-SEP 2023'!J28+'OCT-DEC 2023'!J28+'JAN-MAR 2024'!J28+'APR-JUN 2024'!J28</f>
        <v>2197057.96</v>
      </c>
      <c r="K28" s="39">
        <f t="shared" si="80"/>
        <v>3.033349339570151</v>
      </c>
      <c r="L28" s="36">
        <f>+'JUL-SEP 2023'!L28+'OCT-DEC 2023'!L28+'JAN-MAR 2024'!L28+'APR-JUN 2024'!L28</f>
        <v>0</v>
      </c>
      <c r="M28" s="39">
        <f t="shared" si="81"/>
        <v>0</v>
      </c>
      <c r="N28" s="36">
        <f t="shared" si="82"/>
        <v>2197057.96</v>
      </c>
      <c r="O28" s="40">
        <f t="shared" si="83"/>
        <v>1.6198251637661232</v>
      </c>
      <c r="P28" s="116">
        <f t="shared" si="84"/>
        <v>2468052.4699999997</v>
      </c>
      <c r="Q28" s="117">
        <f t="shared" si="85"/>
        <v>0</v>
      </c>
      <c r="R28" s="118">
        <f t="shared" si="86"/>
        <v>2468052.4699999997</v>
      </c>
      <c r="S28" s="32"/>
      <c r="T28" s="38">
        <f>+'JUL-SEP 2023'!T28+'OCT-DEC 2023'!T28+'JAN-MAR 2024'!T28+'APR-JUN 2024'!T28</f>
        <v>525019.39892070834</v>
      </c>
      <c r="U28" s="39">
        <f t="shared" si="87"/>
        <v>1.3405149913079326</v>
      </c>
      <c r="V28" s="36">
        <f>+'JUL-SEP 2023'!V28+'OCT-DEC 2023'!V28+'JAN-MAR 2024'!V28+'APR-JUN 2024'!V28</f>
        <v>57.640831934008418</v>
      </c>
      <c r="W28" s="39">
        <f t="shared" si="88"/>
        <v>4.6616496642923452E-4</v>
      </c>
      <c r="X28" s="36">
        <f t="shared" si="89"/>
        <v>525077.03975264239</v>
      </c>
      <c r="Y28" s="40">
        <f t="shared" si="90"/>
        <v>1.0189655810019762</v>
      </c>
      <c r="Z28" s="244">
        <f>+'OCT-DEC 2023'!Z28+'JUL-SEP 2023'!Z28+'JAN-MAR 2024'!Z28+'APR-JUN 2024'!Z28</f>
        <v>4579395.3638357911</v>
      </c>
      <c r="AA28" s="39">
        <f t="shared" si="91"/>
        <v>2.2542229749609355</v>
      </c>
      <c r="AB28" s="36">
        <f>+'OCT-DEC 2023'!AB28+'JUL-SEP 2023'!AB28+'JAN-MAR 2024'!AB28+'APR-JUN 2024'!AB28</f>
        <v>640.81938221620135</v>
      </c>
      <c r="AC28" s="39">
        <f t="shared" si="92"/>
        <v>7.0585005349472379E-4</v>
      </c>
      <c r="AD28" s="36">
        <f t="shared" si="93"/>
        <v>4580036.183218007</v>
      </c>
      <c r="AE28" s="40">
        <f t="shared" si="94"/>
        <v>1.5581836428133793</v>
      </c>
      <c r="AF28" s="116">
        <f t="shared" si="95"/>
        <v>5104414.7627564995</v>
      </c>
      <c r="AG28" s="117">
        <f t="shared" si="96"/>
        <v>698.46021415020982</v>
      </c>
      <c r="AH28" s="118">
        <f t="shared" si="97"/>
        <v>5105113.2229706496</v>
      </c>
      <c r="AI28" s="32"/>
      <c r="AJ28" s="35">
        <f>+'OCT-DEC 2023'!AJ28+'JUL-SEP 2023'!AJ28+'JAN-MAR 2024'!AJ28+'APR-JUN 2024'!AJ28</f>
        <v>72426.454887583081</v>
      </c>
      <c r="AK28" s="39">
        <f t="shared" si="98"/>
        <v>0.62498019508467872</v>
      </c>
      <c r="AL28" s="36">
        <f>+'OCT-DEC 2023'!AL28+'JUL-SEP 2023'!AL28+'JAN-MAR 2024'!AL28+'APR-JUN 2024'!AL28</f>
        <v>0</v>
      </c>
      <c r="AM28" s="39">
        <f t="shared" si="99"/>
        <v>0</v>
      </c>
      <c r="AN28" s="36">
        <f t="shared" si="100"/>
        <v>72426.454887583081</v>
      </c>
      <c r="AO28" s="40">
        <f t="shared" si="101"/>
        <v>0.41535599114297639</v>
      </c>
      <c r="AP28" s="36">
        <f>+'OCT-DEC 2023'!AP28+'JUL-SEP 2023'!AP28+'JAN-MAR 2024'!AP28+'APR-JUN 2024'!AP28</f>
        <v>959685.86494357861</v>
      </c>
      <c r="AQ28" s="39">
        <f t="shared" si="102"/>
        <v>2.8618293819513885</v>
      </c>
      <c r="AR28" s="36">
        <f>+'OCT-DEC 2023'!AR28+'JUL-SEP 2023'!AR28+'JAN-MAR 2024'!AR28+'APR-JUN 2024'!AR28</f>
        <v>0</v>
      </c>
      <c r="AS28" s="39">
        <f t="shared" si="103"/>
        <v>0</v>
      </c>
      <c r="AT28" s="36">
        <f t="shared" si="104"/>
        <v>959685.86494357861</v>
      </c>
      <c r="AU28" s="40">
        <f t="shared" si="105"/>
        <v>1.4861638767870058</v>
      </c>
      <c r="AV28" s="116">
        <f t="shared" si="106"/>
        <v>1032112.3198311616</v>
      </c>
      <c r="AW28" s="117">
        <f t="shared" si="107"/>
        <v>0</v>
      </c>
      <c r="AX28" s="118">
        <f t="shared" si="108"/>
        <v>1032112.3198311616</v>
      </c>
      <c r="AY28" s="32"/>
      <c r="AZ28" s="35">
        <f>+'OCT-DEC 2023'!AZ28+'JUL-SEP 2023'!AZ28+'JAN-MAR 2024'!AZ28+'APR-JUN 2024'!AZ28</f>
        <v>761125.64175398601</v>
      </c>
      <c r="BA28" s="39">
        <f t="shared" si="109"/>
        <v>1.7130547473807327</v>
      </c>
      <c r="BB28" s="36">
        <f>+'OCT-DEC 2023'!BB28+'JUL-SEP 2023'!BB28+'JAN-MAR 2024'!BB28+'APR-JUN 2024'!BB28</f>
        <v>0</v>
      </c>
      <c r="BC28" s="39">
        <f t="shared" si="110"/>
        <v>0</v>
      </c>
      <c r="BD28" s="36">
        <f t="shared" si="111"/>
        <v>761125.64175398601</v>
      </c>
      <c r="BE28" s="40">
        <f t="shared" si="112"/>
        <v>1.3221400920203275</v>
      </c>
      <c r="BF28" s="38">
        <f>+'OCT-DEC 2023'!BF28+'JUL-SEP 2023'!BF28+'JAN-MAR 2024'!BF28+'APR-JUN 2024'!BF28</f>
        <v>6146400.3135544341</v>
      </c>
      <c r="BG28" s="39">
        <f t="shared" si="113"/>
        <v>2.5595060190090844</v>
      </c>
      <c r="BH28" s="36">
        <f>+'OCT-DEC 2023'!BH28+'JUL-SEP 2023'!BH28+'JAN-MAR 2024'!BH28+'APR-JUN 2024'!BH28</f>
        <v>875.70893247297454</v>
      </c>
      <c r="BI28" s="39">
        <f t="shared" si="114"/>
        <v>7.1035873072266078E-4</v>
      </c>
      <c r="BJ28" s="36">
        <f t="shared" si="115"/>
        <v>6147276.0224869074</v>
      </c>
      <c r="BK28" s="40">
        <f t="shared" si="116"/>
        <v>1.6915208509690125</v>
      </c>
      <c r="BL28" s="116">
        <f t="shared" si="117"/>
        <v>6907525.9553084206</v>
      </c>
      <c r="BM28" s="117">
        <f t="shared" si="118"/>
        <v>875.70893247297454</v>
      </c>
      <c r="BN28" s="118">
        <f t="shared" si="119"/>
        <v>6908401.6642408939</v>
      </c>
      <c r="BO28" s="32"/>
      <c r="BP28" s="35">
        <f>+'OCT-DEC 2023'!BP28+'JUL-SEP 2023'!BP28+'JAN-MAR 2024'!BP28+'APR-JUN 2024'!BP28</f>
        <v>271554.8599456434</v>
      </c>
      <c r="BQ28" s="39">
        <f t="shared" si="120"/>
        <v>1.346644284715047</v>
      </c>
      <c r="BR28" s="36">
        <f>+'OCT-DEC 2023'!BR28+'JUL-SEP 2023'!BR28+'JAN-MAR 2024'!BR28+'APR-JUN 2024'!BR28</f>
        <v>0</v>
      </c>
      <c r="BS28" s="39">
        <f t="shared" si="121"/>
        <v>0</v>
      </c>
      <c r="BT28" s="36">
        <f t="shared" si="122"/>
        <v>271554.8599456434</v>
      </c>
      <c r="BU28" s="40">
        <f t="shared" si="123"/>
        <v>1.0995103205372276</v>
      </c>
      <c r="BV28" s="38">
        <f>+'OCT-DEC 2023'!BV28+'JUL-SEP 2023'!BV28+'JAN-MAR 2024'!BV28+'APR-JUN 2024'!BV28</f>
        <v>1611593.5367728998</v>
      </c>
      <c r="BW28" s="39">
        <f t="shared" si="124"/>
        <v>2.512046738305437</v>
      </c>
      <c r="BX28" s="36">
        <f>+'OCT-DEC 2023'!BX28+'JUL-SEP 2023'!BX28+'JAN-MAR 2024'!BX28+'APR-JUN 2024'!BX28</f>
        <v>9.1659124593871972</v>
      </c>
      <c r="BY28" s="39">
        <f t="shared" si="125"/>
        <v>2.0124870369187525E-5</v>
      </c>
      <c r="BZ28" s="36">
        <f t="shared" si="126"/>
        <v>1611602.7026853592</v>
      </c>
      <c r="CA28" s="40">
        <f t="shared" si="127"/>
        <v>1.4691026808484238</v>
      </c>
      <c r="CB28" s="116">
        <f t="shared" si="128"/>
        <v>1883148.3967185433</v>
      </c>
      <c r="CC28" s="117">
        <f t="shared" si="129"/>
        <v>9.1659124593871972</v>
      </c>
      <c r="CD28" s="118">
        <f t="shared" si="130"/>
        <v>1883157.5626310026</v>
      </c>
      <c r="CE28" s="32"/>
      <c r="CF28" s="38">
        <f t="shared" si="145"/>
        <v>1901120.865507921</v>
      </c>
      <c r="CG28" s="39">
        <f t="shared" si="131"/>
        <v>1.3869252599921364</v>
      </c>
      <c r="CH28" s="36">
        <f t="shared" si="132"/>
        <v>57.640831934008418</v>
      </c>
      <c r="CI28" s="39">
        <f t="shared" si="133"/>
        <v>1.3423543944706328E-4</v>
      </c>
      <c r="CJ28" s="36">
        <f t="shared" si="134"/>
        <v>1901178.506339855</v>
      </c>
      <c r="CK28" s="40">
        <f t="shared" si="135"/>
        <v>1.0561246178586932</v>
      </c>
      <c r="CL28" s="38">
        <f t="shared" si="136"/>
        <v>15494133.039106704</v>
      </c>
      <c r="CM28" s="39">
        <f t="shared" si="137"/>
        <v>2.5259172533806642</v>
      </c>
      <c r="CN28" s="36">
        <f t="shared" si="138"/>
        <v>1525.6942271485632</v>
      </c>
      <c r="CO28" s="39">
        <f t="shared" si="139"/>
        <v>4.3116343271161852E-4</v>
      </c>
      <c r="CP28" s="36">
        <f t="shared" si="140"/>
        <v>15495658.733333852</v>
      </c>
      <c r="CQ28" s="40">
        <f t="shared" si="141"/>
        <v>1.6020135542815883</v>
      </c>
      <c r="CR28" s="152"/>
      <c r="CS28" s="161" t="s">
        <v>26</v>
      </c>
      <c r="CT28" s="38">
        <f t="shared" si="142"/>
        <v>1901178.506339855</v>
      </c>
      <c r="CU28" s="36">
        <f t="shared" si="143"/>
        <v>15495658.733333852</v>
      </c>
      <c r="CV28" s="37">
        <f t="shared" si="144"/>
        <v>17396837.239673708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f>+'JUL-SEP 2023'!D29+'OCT-DEC 2023'!D29+'JAN-MAR 2024'!D29+'APR-JUN 2024'!D29</f>
        <v>118946.04000000001</v>
      </c>
      <c r="E29" s="39">
        <f t="shared" si="76"/>
        <v>0.54752782611097306</v>
      </c>
      <c r="F29" s="36">
        <f>+'JUL-SEP 2023'!F29+'OCT-DEC 2023'!F29+'JAN-MAR 2024'!F29+'APR-JUN 2024'!F29</f>
        <v>21677.910000000003</v>
      </c>
      <c r="G29" s="39">
        <f t="shared" si="77"/>
        <v>0.30717002252986275</v>
      </c>
      <c r="H29" s="36">
        <f t="shared" si="78"/>
        <v>140623.95000000001</v>
      </c>
      <c r="I29" s="202">
        <f t="shared" si="79"/>
        <v>0.48859145631742618</v>
      </c>
      <c r="J29" s="38">
        <f>+'JUL-SEP 2023'!J29+'OCT-DEC 2023'!J29+'JAN-MAR 2024'!J29+'APR-JUN 2024'!J29</f>
        <v>16978.66</v>
      </c>
      <c r="K29" s="39">
        <f t="shared" si="80"/>
        <v>2.3441442162857706E-2</v>
      </c>
      <c r="L29" s="36">
        <f>+'JUL-SEP 2023'!L29+'OCT-DEC 2023'!L29+'JAN-MAR 2024'!L29+'APR-JUN 2024'!L29</f>
        <v>24611.910000000003</v>
      </c>
      <c r="M29" s="39">
        <f t="shared" si="81"/>
        <v>3.8939568454594078E-2</v>
      </c>
      <c r="N29" s="36">
        <f t="shared" si="82"/>
        <v>41590.570000000007</v>
      </c>
      <c r="O29" s="40">
        <f t="shared" si="83"/>
        <v>3.0663484117358662E-2</v>
      </c>
      <c r="P29" s="116">
        <f t="shared" si="84"/>
        <v>135924.70000000001</v>
      </c>
      <c r="Q29" s="117">
        <f t="shared" si="85"/>
        <v>46289.820000000007</v>
      </c>
      <c r="R29" s="118">
        <f t="shared" si="86"/>
        <v>182214.52000000002</v>
      </c>
      <c r="S29" s="32"/>
      <c r="T29" s="38">
        <f>+'JUL-SEP 2023'!T29+'OCT-DEC 2023'!T29+'JAN-MAR 2024'!T29+'APR-JUN 2024'!T29</f>
        <v>531468.56795108947</v>
      </c>
      <c r="U29" s="39">
        <f t="shared" si="87"/>
        <v>1.356981445279875</v>
      </c>
      <c r="V29" s="36">
        <f>+'JUL-SEP 2023'!V29+'OCT-DEC 2023'!V29+'JAN-MAR 2024'!V29+'APR-JUN 2024'!V29</f>
        <v>390518.05996818945</v>
      </c>
      <c r="W29" s="39">
        <f t="shared" si="88"/>
        <v>3.1582791609167034</v>
      </c>
      <c r="X29" s="36">
        <f t="shared" si="89"/>
        <v>921986.62791927892</v>
      </c>
      <c r="Y29" s="40">
        <f t="shared" si="90"/>
        <v>1.7892091424077416</v>
      </c>
      <c r="Z29" s="244">
        <f>+'OCT-DEC 2023'!Z29+'JUL-SEP 2023'!Z29+'JAN-MAR 2024'!Z29+'APR-JUN 2024'!Z29</f>
        <v>3088520.7637671856</v>
      </c>
      <c r="AA29" s="39">
        <f t="shared" si="91"/>
        <v>1.5203348720028835</v>
      </c>
      <c r="AB29" s="36">
        <f>+'OCT-DEC 2023'!AB29+'JUL-SEP 2023'!AB29+'JAN-MAR 2024'!AB29+'APR-JUN 2024'!AB29</f>
        <v>1396337.8508520599</v>
      </c>
      <c r="AC29" s="39">
        <f t="shared" si="92"/>
        <v>1.5380389140416293</v>
      </c>
      <c r="AD29" s="36">
        <f t="shared" si="93"/>
        <v>4484858.6146192458</v>
      </c>
      <c r="AE29" s="40">
        <f t="shared" si="94"/>
        <v>1.525803084097108</v>
      </c>
      <c r="AF29" s="116">
        <f t="shared" si="95"/>
        <v>3619989.3317182753</v>
      </c>
      <c r="AG29" s="117">
        <f t="shared" si="96"/>
        <v>1786855.9108202495</v>
      </c>
      <c r="AH29" s="118">
        <f t="shared" si="97"/>
        <v>5406845.2425385248</v>
      </c>
      <c r="AI29" s="32"/>
      <c r="AJ29" s="35">
        <f>+'OCT-DEC 2023'!AJ29+'JUL-SEP 2023'!AJ29+'JAN-MAR 2024'!AJ29+'APR-JUN 2024'!AJ29</f>
        <v>95510.242318501798</v>
      </c>
      <c r="AK29" s="39">
        <f t="shared" si="98"/>
        <v>0.82417412214160291</v>
      </c>
      <c r="AL29" s="36">
        <f>+'OCT-DEC 2023'!AL29+'JUL-SEP 2023'!AL29+'JAN-MAR 2024'!AL29+'APR-JUN 2024'!AL29</f>
        <v>120886.45747756334</v>
      </c>
      <c r="AM29" s="39">
        <f t="shared" si="99"/>
        <v>2.0669298204281938</v>
      </c>
      <c r="AN29" s="36">
        <f t="shared" si="100"/>
        <v>216396.69979606514</v>
      </c>
      <c r="AO29" s="40">
        <f t="shared" si="101"/>
        <v>1.2410060089697035</v>
      </c>
      <c r="AP29" s="36">
        <f>+'OCT-DEC 2023'!AP29+'JUL-SEP 2023'!AP29+'JAN-MAR 2024'!AP29+'APR-JUN 2024'!AP29</f>
        <v>212765.56757008459</v>
      </c>
      <c r="AQ29" s="39">
        <f t="shared" si="102"/>
        <v>0.63447715026565454</v>
      </c>
      <c r="AR29" s="36">
        <f>+'OCT-DEC 2023'!AR29+'JUL-SEP 2023'!AR29+'JAN-MAR 2024'!AR29+'APR-JUN 2024'!AR29</f>
        <v>218055.14536012386</v>
      </c>
      <c r="AS29" s="39">
        <f t="shared" si="103"/>
        <v>0.70248140460789821</v>
      </c>
      <c r="AT29" s="36">
        <f t="shared" si="104"/>
        <v>430820.71293020842</v>
      </c>
      <c r="AU29" s="40">
        <f t="shared" si="105"/>
        <v>0.66716641800923338</v>
      </c>
      <c r="AV29" s="116">
        <f t="shared" si="106"/>
        <v>308275.8098885864</v>
      </c>
      <c r="AW29" s="117">
        <f t="shared" si="107"/>
        <v>338941.60283768718</v>
      </c>
      <c r="AX29" s="118">
        <f t="shared" si="108"/>
        <v>647217.41272627353</v>
      </c>
      <c r="AY29" s="32"/>
      <c r="AZ29" s="35">
        <f>+'OCT-DEC 2023'!AZ29+'JUL-SEP 2023'!AZ29+'JAN-MAR 2024'!AZ29+'APR-JUN 2024'!AZ29</f>
        <v>576126.92976877675</v>
      </c>
      <c r="BA29" s="39">
        <f t="shared" si="109"/>
        <v>1.296680755439968</v>
      </c>
      <c r="BB29" s="36">
        <f>+'OCT-DEC 2023'!BB29+'JUL-SEP 2023'!BB29+'JAN-MAR 2024'!BB29+'APR-JUN 2024'!BB29</f>
        <v>293442.38655027188</v>
      </c>
      <c r="BC29" s="39">
        <f t="shared" si="110"/>
        <v>2.2337432750005473</v>
      </c>
      <c r="BD29" s="36">
        <f t="shared" si="111"/>
        <v>869569.31631904864</v>
      </c>
      <c r="BE29" s="40">
        <f t="shared" si="112"/>
        <v>1.5105159947662468</v>
      </c>
      <c r="BF29" s="38">
        <f>+'OCT-DEC 2023'!BF29+'JUL-SEP 2023'!BF29+'JAN-MAR 2024'!BF29+'APR-JUN 2024'!BF29</f>
        <v>2366296.2511979034</v>
      </c>
      <c r="BG29" s="39">
        <f t="shared" si="113"/>
        <v>0.98538155484981615</v>
      </c>
      <c r="BH29" s="36">
        <f>+'OCT-DEC 2023'!BH29+'JUL-SEP 2023'!BH29+'JAN-MAR 2024'!BH29+'APR-JUN 2024'!BH29</f>
        <v>1177375.2489991866</v>
      </c>
      <c r="BI29" s="39">
        <f t="shared" si="114"/>
        <v>0.95506481257589537</v>
      </c>
      <c r="BJ29" s="36">
        <f t="shared" si="115"/>
        <v>3543671.5001970902</v>
      </c>
      <c r="BK29" s="40">
        <f t="shared" si="116"/>
        <v>0.97509762204285111</v>
      </c>
      <c r="BL29" s="116">
        <f t="shared" si="117"/>
        <v>2942423.1809666799</v>
      </c>
      <c r="BM29" s="117">
        <f t="shared" si="118"/>
        <v>1470817.6355494584</v>
      </c>
      <c r="BN29" s="118">
        <f t="shared" si="119"/>
        <v>4413240.8165161386</v>
      </c>
      <c r="BO29" s="32"/>
      <c r="BP29" s="35">
        <f>+'OCT-DEC 2023'!BP29+'JUL-SEP 2023'!BP29+'JAN-MAR 2024'!BP29+'APR-JUN 2024'!BP29</f>
        <v>0</v>
      </c>
      <c r="BQ29" s="39">
        <f t="shared" si="120"/>
        <v>0</v>
      </c>
      <c r="BR29" s="36">
        <f>+'OCT-DEC 2023'!BR29+'JUL-SEP 2023'!BR29+'JAN-MAR 2024'!BR29+'APR-JUN 2024'!BR29</f>
        <v>0</v>
      </c>
      <c r="BS29" s="39">
        <f t="shared" si="121"/>
        <v>0</v>
      </c>
      <c r="BT29" s="36">
        <f t="shared" si="122"/>
        <v>0</v>
      </c>
      <c r="BU29" s="40">
        <f t="shared" si="123"/>
        <v>0</v>
      </c>
      <c r="BV29" s="38">
        <f>+'OCT-DEC 2023'!BV29+'JUL-SEP 2023'!BV29+'JAN-MAR 2024'!BV29+'APR-JUN 2024'!BV29</f>
        <v>0</v>
      </c>
      <c r="BW29" s="39">
        <f t="shared" si="124"/>
        <v>0</v>
      </c>
      <c r="BX29" s="36">
        <f>+'OCT-DEC 2023'!BX29+'JUL-SEP 2023'!BX29+'JAN-MAR 2024'!BX29+'APR-JUN 2024'!BX29</f>
        <v>0</v>
      </c>
      <c r="BY29" s="39">
        <f t="shared" si="125"/>
        <v>0</v>
      </c>
      <c r="BZ29" s="36">
        <f t="shared" si="126"/>
        <v>0</v>
      </c>
      <c r="CA29" s="40">
        <f t="shared" si="127"/>
        <v>0</v>
      </c>
      <c r="CB29" s="116">
        <f t="shared" si="128"/>
        <v>0</v>
      </c>
      <c r="CC29" s="117">
        <f t="shared" si="129"/>
        <v>0</v>
      </c>
      <c r="CD29" s="118">
        <f t="shared" si="130"/>
        <v>0</v>
      </c>
      <c r="CE29" s="32"/>
      <c r="CF29" s="38">
        <f t="shared" si="145"/>
        <v>1322051.780038368</v>
      </c>
      <c r="CG29" s="39">
        <f t="shared" si="131"/>
        <v>0.96447682102679055</v>
      </c>
      <c r="CH29" s="36">
        <f t="shared" si="132"/>
        <v>826524.81399602466</v>
      </c>
      <c r="CI29" s="39">
        <f t="shared" si="133"/>
        <v>1.9248320660548641</v>
      </c>
      <c r="CJ29" s="36">
        <f t="shared" si="134"/>
        <v>2148576.5940343924</v>
      </c>
      <c r="CK29" s="40">
        <f t="shared" si="135"/>
        <v>1.1935568526299491</v>
      </c>
      <c r="CL29" s="38">
        <f t="shared" si="136"/>
        <v>5684561.2425351739</v>
      </c>
      <c r="CM29" s="39">
        <f t="shared" si="137"/>
        <v>0.92672053894061945</v>
      </c>
      <c r="CN29" s="36">
        <f t="shared" si="138"/>
        <v>2816380.1552113704</v>
      </c>
      <c r="CO29" s="39">
        <f t="shared" si="139"/>
        <v>0.79591317443162357</v>
      </c>
      <c r="CP29" s="36">
        <f t="shared" si="140"/>
        <v>8500941.3977465443</v>
      </c>
      <c r="CQ29" s="40">
        <f t="shared" si="141"/>
        <v>0.87886701544655299</v>
      </c>
      <c r="CR29" s="152"/>
      <c r="CS29" s="161" t="s">
        <v>27</v>
      </c>
      <c r="CT29" s="38">
        <f t="shared" si="142"/>
        <v>2148576.5940343924</v>
      </c>
      <c r="CU29" s="36">
        <f t="shared" si="143"/>
        <v>8500941.3977465443</v>
      </c>
      <c r="CV29" s="37">
        <f t="shared" si="144"/>
        <v>10649517.991780937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f>+'JUL-SEP 2023'!D30+'OCT-DEC 2023'!D30+'JAN-MAR 2024'!D30+'APR-JUN 2024'!D30</f>
        <v>188619.16000000003</v>
      </c>
      <c r="E30" s="39">
        <f t="shared" si="76"/>
        <v>0.86824444628570918</v>
      </c>
      <c r="F30" s="36">
        <f>+'JUL-SEP 2023'!F30+'OCT-DEC 2023'!F30+'JAN-MAR 2024'!F30+'APR-JUN 2024'!F30</f>
        <v>149874.98000000001</v>
      </c>
      <c r="G30" s="39">
        <f t="shared" si="77"/>
        <v>2.1236872458305585</v>
      </c>
      <c r="H30" s="36">
        <f t="shared" si="78"/>
        <v>338494.14</v>
      </c>
      <c r="I30" s="202">
        <f t="shared" si="79"/>
        <v>1.1760823445616109</v>
      </c>
      <c r="J30" s="38">
        <f>+'JUL-SEP 2023'!J30+'OCT-DEC 2023'!J30+'JAN-MAR 2024'!J30+'APR-JUN 2024'!J30</f>
        <v>12832.14</v>
      </c>
      <c r="K30" s="39">
        <f t="shared" si="80"/>
        <v>1.7716584679573821E-2</v>
      </c>
      <c r="L30" s="36">
        <f>+'JUL-SEP 2023'!L30+'OCT-DEC 2023'!L30+'JAN-MAR 2024'!L30+'APR-JUN 2024'!L30</f>
        <v>110579.31</v>
      </c>
      <c r="M30" s="39">
        <f t="shared" si="81"/>
        <v>0.1749523142010018</v>
      </c>
      <c r="N30" s="36">
        <f t="shared" si="82"/>
        <v>123411.45</v>
      </c>
      <c r="O30" s="40">
        <f t="shared" si="83"/>
        <v>9.0987573312296552E-2</v>
      </c>
      <c r="P30" s="116">
        <f t="shared" si="84"/>
        <v>201451.30000000005</v>
      </c>
      <c r="Q30" s="117">
        <f t="shared" si="85"/>
        <v>260454.29</v>
      </c>
      <c r="R30" s="118">
        <f t="shared" si="86"/>
        <v>461905.59000000008</v>
      </c>
      <c r="S30" s="32"/>
      <c r="T30" s="38">
        <f>+'JUL-SEP 2023'!T30+'OCT-DEC 2023'!T30+'JAN-MAR 2024'!T30+'APR-JUN 2024'!T30</f>
        <v>3306964.6471661329</v>
      </c>
      <c r="U30" s="39">
        <f t="shared" si="87"/>
        <v>8.4435655032263934</v>
      </c>
      <c r="V30" s="36">
        <f>+'JUL-SEP 2023'!V30+'OCT-DEC 2023'!V30+'JAN-MAR 2024'!V30+'APR-JUN 2024'!V30</f>
        <v>807196.54711677867</v>
      </c>
      <c r="W30" s="39">
        <f t="shared" si="88"/>
        <v>6.5281283885577617</v>
      </c>
      <c r="X30" s="36">
        <f t="shared" si="89"/>
        <v>4114161.1942829117</v>
      </c>
      <c r="Y30" s="40">
        <f t="shared" si="90"/>
        <v>7.9839496574505766</v>
      </c>
      <c r="Z30" s="244">
        <f>+'OCT-DEC 2023'!Z30+'JUL-SEP 2023'!Z30+'JAN-MAR 2024'!Z30+'APR-JUN 2024'!Z30</f>
        <v>180538.66512256296</v>
      </c>
      <c r="AA30" s="39">
        <f t="shared" si="91"/>
        <v>8.8870773203379896E-2</v>
      </c>
      <c r="AB30" s="36">
        <f>+'OCT-DEC 2023'!AB30+'JUL-SEP 2023'!AB30+'JAN-MAR 2024'!AB30+'APR-JUN 2024'!AB30</f>
        <v>458441.24096946808</v>
      </c>
      <c r="AC30" s="39">
        <f t="shared" si="92"/>
        <v>0.50496408729614961</v>
      </c>
      <c r="AD30" s="36">
        <f t="shared" si="93"/>
        <v>638979.90609203104</v>
      </c>
      <c r="AE30" s="40">
        <f t="shared" si="94"/>
        <v>0.21738868382901588</v>
      </c>
      <c r="AF30" s="116">
        <f t="shared" si="95"/>
        <v>3487503.3122886959</v>
      </c>
      <c r="AG30" s="117">
        <f t="shared" si="96"/>
        <v>1265637.7880862467</v>
      </c>
      <c r="AH30" s="118">
        <f t="shared" si="97"/>
        <v>4753141.1003749426</v>
      </c>
      <c r="AI30" s="32"/>
      <c r="AJ30" s="35">
        <f>+'OCT-DEC 2023'!AJ30+'JUL-SEP 2023'!AJ30+'JAN-MAR 2024'!AJ30+'APR-JUN 2024'!AJ30</f>
        <v>264132.21354176872</v>
      </c>
      <c r="AK30" s="39">
        <f t="shared" si="98"/>
        <v>2.2792417853905453</v>
      </c>
      <c r="AL30" s="36">
        <f>+'OCT-DEC 2023'!AL30+'JUL-SEP 2023'!AL30+'JAN-MAR 2024'!AL30+'APR-JUN 2024'!AL30</f>
        <v>366237.57156403753</v>
      </c>
      <c r="AM30" s="39">
        <f t="shared" si="99"/>
        <v>6.2619698998741153</v>
      </c>
      <c r="AN30" s="36">
        <f t="shared" si="100"/>
        <v>630369.78510580631</v>
      </c>
      <c r="AO30" s="40">
        <f t="shared" si="101"/>
        <v>3.615086052266455</v>
      </c>
      <c r="AP30" s="36">
        <f>+'OCT-DEC 2023'!AP30+'JUL-SEP 2023'!AP30+'JAN-MAR 2024'!AP30+'APR-JUN 2024'!AP30</f>
        <v>47113.892839208398</v>
      </c>
      <c r="AQ30" s="39">
        <f t="shared" si="102"/>
        <v>0.14049589324031847</v>
      </c>
      <c r="AR30" s="36">
        <f>+'OCT-DEC 2023'!AR30+'JUL-SEP 2023'!AR30+'JAN-MAR 2024'!AR30+'APR-JUN 2024'!AR30</f>
        <v>123378.67869665701</v>
      </c>
      <c r="AS30" s="39">
        <f t="shared" si="103"/>
        <v>0.39747389297489105</v>
      </c>
      <c r="AT30" s="36">
        <f t="shared" si="104"/>
        <v>170492.5715358654</v>
      </c>
      <c r="AU30" s="40">
        <f t="shared" si="105"/>
        <v>0.26402379188113206</v>
      </c>
      <c r="AV30" s="116">
        <f t="shared" si="106"/>
        <v>311246.10638097714</v>
      </c>
      <c r="AW30" s="117">
        <f t="shared" si="107"/>
        <v>489616.25026069453</v>
      </c>
      <c r="AX30" s="118">
        <f t="shared" si="108"/>
        <v>800862.35664167162</v>
      </c>
      <c r="AY30" s="32"/>
      <c r="AZ30" s="35">
        <f>+'OCT-DEC 2023'!AZ30+'JUL-SEP 2023'!AZ30+'JAN-MAR 2024'!AZ30+'APR-JUN 2024'!AZ30</f>
        <v>1001337.9360000548</v>
      </c>
      <c r="BA30" s="39">
        <f t="shared" si="109"/>
        <v>2.2536971702127455</v>
      </c>
      <c r="BB30" s="36">
        <f>+'OCT-DEC 2023'!BB30+'JUL-SEP 2023'!BB30+'JAN-MAR 2024'!BB30+'APR-JUN 2024'!BB30</f>
        <v>483375.29488276667</v>
      </c>
      <c r="BC30" s="39">
        <f t="shared" si="110"/>
        <v>3.6795512977495788</v>
      </c>
      <c r="BD30" s="36">
        <f t="shared" si="111"/>
        <v>1484713.2308828216</v>
      </c>
      <c r="BE30" s="40">
        <f t="shared" si="112"/>
        <v>2.5790733881722243</v>
      </c>
      <c r="BF30" s="38">
        <f>+'OCT-DEC 2023'!BF30+'JUL-SEP 2023'!BF30+'JAN-MAR 2024'!BF30+'APR-JUN 2024'!BF30</f>
        <v>146518.78003691274</v>
      </c>
      <c r="BG30" s="39">
        <f t="shared" si="113"/>
        <v>6.1013874832613432E-2</v>
      </c>
      <c r="BH30" s="36">
        <f>+'OCT-DEC 2023'!BH30+'JUL-SEP 2023'!BH30+'JAN-MAR 2024'!BH30+'APR-JUN 2024'!BH30</f>
        <v>416031.15352744691</v>
      </c>
      <c r="BI30" s="39">
        <f t="shared" si="114"/>
        <v>0.33747670167788552</v>
      </c>
      <c r="BJ30" s="36">
        <f t="shared" si="115"/>
        <v>562549.93356435967</v>
      </c>
      <c r="BK30" s="40">
        <f t="shared" si="116"/>
        <v>0.1547945689854329</v>
      </c>
      <c r="BL30" s="116">
        <f t="shared" si="117"/>
        <v>1147856.7160369675</v>
      </c>
      <c r="BM30" s="117">
        <f t="shared" si="118"/>
        <v>899406.44841021358</v>
      </c>
      <c r="BN30" s="118">
        <f t="shared" si="119"/>
        <v>2047263.1644471809</v>
      </c>
      <c r="BO30" s="32"/>
      <c r="BP30" s="35">
        <f>+'OCT-DEC 2023'!BP30+'JUL-SEP 2023'!BP30+'JAN-MAR 2024'!BP30+'APR-JUN 2024'!BP30</f>
        <v>685471.12616597454</v>
      </c>
      <c r="BQ30" s="39">
        <f t="shared" si="120"/>
        <v>3.3992607408071018</v>
      </c>
      <c r="BR30" s="36">
        <f>+'OCT-DEC 2023'!BR30+'JUL-SEP 2023'!BR30+'JAN-MAR 2024'!BR30+'APR-JUN 2024'!BR30</f>
        <v>1999695.2644031248</v>
      </c>
      <c r="BS30" s="39">
        <f t="shared" si="121"/>
        <v>44.119035066809154</v>
      </c>
      <c r="BT30" s="36">
        <f t="shared" si="122"/>
        <v>2685166.3905690992</v>
      </c>
      <c r="BU30" s="40">
        <f t="shared" si="123"/>
        <v>10.872087354214138</v>
      </c>
      <c r="BV30" s="38">
        <f>+'OCT-DEC 2023'!BV30+'JUL-SEP 2023'!BV30+'JAN-MAR 2024'!BV30+'APR-JUN 2024'!BV30</f>
        <v>65493.498285831985</v>
      </c>
      <c r="BW30" s="39">
        <f t="shared" si="124"/>
        <v>0.10208698719317397</v>
      </c>
      <c r="BX30" s="36">
        <f>+'OCT-DEC 2023'!BX30+'JUL-SEP 2023'!BX30+'JAN-MAR 2024'!BX30+'APR-JUN 2024'!BX30</f>
        <v>349811.0620871968</v>
      </c>
      <c r="BY30" s="39">
        <f t="shared" si="125"/>
        <v>0.76805253262077411</v>
      </c>
      <c r="BZ30" s="36">
        <f t="shared" si="126"/>
        <v>415304.5603730288</v>
      </c>
      <c r="CA30" s="40">
        <f t="shared" si="127"/>
        <v>0.37858278718195365</v>
      </c>
      <c r="CB30" s="116">
        <f t="shared" si="128"/>
        <v>750964.62445180654</v>
      </c>
      <c r="CC30" s="117">
        <f t="shared" si="129"/>
        <v>2349506.3264903217</v>
      </c>
      <c r="CD30" s="118">
        <f t="shared" si="130"/>
        <v>3100470.950942128</v>
      </c>
      <c r="CE30" s="32"/>
      <c r="CF30" s="38">
        <f t="shared" si="145"/>
        <v>5446525.0828739312</v>
      </c>
      <c r="CG30" s="39">
        <f t="shared" si="131"/>
        <v>3.973405033667043</v>
      </c>
      <c r="CH30" s="36">
        <f t="shared" si="132"/>
        <v>3806379.6579667078</v>
      </c>
      <c r="CI30" s="39">
        <f t="shared" si="133"/>
        <v>8.8643940232246958</v>
      </c>
      <c r="CJ30" s="36">
        <f t="shared" si="134"/>
        <v>9252904.7408406399</v>
      </c>
      <c r="CK30" s="40">
        <f t="shared" si="135"/>
        <v>5.1400857157367454</v>
      </c>
      <c r="CL30" s="38">
        <f t="shared" si="136"/>
        <v>452496.9762845161</v>
      </c>
      <c r="CM30" s="39">
        <f t="shared" si="137"/>
        <v>7.3767916966687996E-2</v>
      </c>
      <c r="CN30" s="36">
        <f t="shared" si="138"/>
        <v>1458241.4452807689</v>
      </c>
      <c r="CO30" s="39">
        <f t="shared" si="139"/>
        <v>0.41210117734055313</v>
      </c>
      <c r="CP30" s="36">
        <f t="shared" si="140"/>
        <v>1910738.421565285</v>
      </c>
      <c r="CQ30" s="40">
        <f t="shared" si="141"/>
        <v>0.19754105990017642</v>
      </c>
      <c r="CR30" s="152"/>
      <c r="CS30" s="161" t="s">
        <v>28</v>
      </c>
      <c r="CT30" s="38">
        <f t="shared" si="142"/>
        <v>9252904.7408406399</v>
      </c>
      <c r="CU30" s="36">
        <f t="shared" si="143"/>
        <v>1910738.421565285</v>
      </c>
      <c r="CV30" s="37">
        <f t="shared" si="144"/>
        <v>11163643.162405925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f>+'JUL-SEP 2023'!D31+'OCT-DEC 2023'!D31+'JAN-MAR 2024'!D31+'APR-JUN 2024'!D31</f>
        <v>514999.15</v>
      </c>
      <c r="E31" s="39">
        <f t="shared" si="76"/>
        <v>2.3706242347244086</v>
      </c>
      <c r="F31" s="36">
        <f>+'JUL-SEP 2023'!F31+'OCT-DEC 2023'!F31+'JAN-MAR 2024'!F31+'APR-JUN 2024'!F31</f>
        <v>195467.17000000004</v>
      </c>
      <c r="G31" s="39">
        <f t="shared" si="77"/>
        <v>2.7697160387116893</v>
      </c>
      <c r="H31" s="36">
        <f t="shared" si="78"/>
        <v>710466.32000000007</v>
      </c>
      <c r="I31" s="202">
        <f t="shared" si="79"/>
        <v>2.4684826016712127</v>
      </c>
      <c r="J31" s="38">
        <f>+'JUL-SEP 2023'!J31+'OCT-DEC 2023'!J31+'JAN-MAR 2024'!J31+'APR-JUN 2024'!J31</f>
        <v>9433.5300000000007</v>
      </c>
      <c r="K31" s="39">
        <f t="shared" si="80"/>
        <v>1.3024322760841143E-2</v>
      </c>
      <c r="L31" s="36">
        <f>+'JUL-SEP 2023'!L31+'OCT-DEC 2023'!L31+'JAN-MAR 2024'!L31+'APR-JUN 2024'!L31</f>
        <v>40034.57</v>
      </c>
      <c r="M31" s="39">
        <f t="shared" si="81"/>
        <v>6.3340426609118844E-2</v>
      </c>
      <c r="N31" s="36">
        <f t="shared" si="82"/>
        <v>49468.1</v>
      </c>
      <c r="O31" s="40">
        <f t="shared" si="83"/>
        <v>3.6471351526702077E-2</v>
      </c>
      <c r="P31" s="116">
        <f t="shared" si="84"/>
        <v>524432.68000000005</v>
      </c>
      <c r="Q31" s="117">
        <f t="shared" si="85"/>
        <v>235501.74000000005</v>
      </c>
      <c r="R31" s="118">
        <f t="shared" si="86"/>
        <v>759934.42000000016</v>
      </c>
      <c r="S31" s="32"/>
      <c r="T31" s="38">
        <f>+'JUL-SEP 2023'!T31+'OCT-DEC 2023'!T31+'JAN-MAR 2024'!T31+'APR-JUN 2024'!T31</f>
        <v>2125704.6524550677</v>
      </c>
      <c r="U31" s="39">
        <f t="shared" si="87"/>
        <v>5.4274926975400994</v>
      </c>
      <c r="V31" s="36">
        <f>+'JUL-SEP 2023'!V31+'OCT-DEC 2023'!V31+'JAN-MAR 2024'!V31+'APR-JUN 2024'!V31</f>
        <v>350055.26625981636</v>
      </c>
      <c r="W31" s="39">
        <f t="shared" si="88"/>
        <v>2.831040010512146</v>
      </c>
      <c r="X31" s="36">
        <f t="shared" si="89"/>
        <v>2475759.9187148842</v>
      </c>
      <c r="Y31" s="40">
        <f t="shared" si="90"/>
        <v>4.804464779460055</v>
      </c>
      <c r="Z31" s="244">
        <f>+'OCT-DEC 2023'!Z31+'JUL-SEP 2023'!Z31+'JAN-MAR 2024'!Z31+'APR-JUN 2024'!Z31</f>
        <v>27271.742848530106</v>
      </c>
      <c r="AA31" s="39">
        <f t="shared" si="91"/>
        <v>1.3424608362464943E-2</v>
      </c>
      <c r="AB31" s="36">
        <f>+'OCT-DEC 2023'!AB31+'JUL-SEP 2023'!AB31+'JAN-MAR 2024'!AB31+'APR-JUN 2024'!AB31</f>
        <v>13792.604108159157</v>
      </c>
      <c r="AC31" s="39">
        <f t="shared" si="92"/>
        <v>1.5192284468529223E-2</v>
      </c>
      <c r="AD31" s="36">
        <f t="shared" si="93"/>
        <v>41064.34695668926</v>
      </c>
      <c r="AE31" s="40">
        <f t="shared" si="94"/>
        <v>1.3970586949767095E-2</v>
      </c>
      <c r="AF31" s="116">
        <f t="shared" si="95"/>
        <v>2152976.3953035977</v>
      </c>
      <c r="AG31" s="117">
        <f t="shared" si="96"/>
        <v>363847.8703679755</v>
      </c>
      <c r="AH31" s="118">
        <f t="shared" si="97"/>
        <v>2516824.2656715731</v>
      </c>
      <c r="AI31" s="32"/>
      <c r="AJ31" s="35">
        <f>+'OCT-DEC 2023'!AJ31+'JUL-SEP 2023'!AJ31+'JAN-MAR 2024'!AJ31+'APR-JUN 2024'!AJ31</f>
        <v>227850.36195000785</v>
      </c>
      <c r="AK31" s="39">
        <f t="shared" si="98"/>
        <v>1.9661595184060874</v>
      </c>
      <c r="AL31" s="36">
        <f>+'OCT-DEC 2023'!AL31+'JUL-SEP 2023'!AL31+'JAN-MAR 2024'!AL31+'APR-JUN 2024'!AL31</f>
        <v>45053.224406840687</v>
      </c>
      <c r="AM31" s="39">
        <f t="shared" si="99"/>
        <v>0.77032493941867608</v>
      </c>
      <c r="AN31" s="36">
        <f t="shared" si="100"/>
        <v>272903.58635684854</v>
      </c>
      <c r="AO31" s="40">
        <f t="shared" si="101"/>
        <v>1.5650654139245321</v>
      </c>
      <c r="AP31" s="36">
        <f>+'OCT-DEC 2023'!AP31+'JUL-SEP 2023'!AP31+'JAN-MAR 2024'!AP31+'APR-JUN 2024'!AP31</f>
        <v>623.31186133588562</v>
      </c>
      <c r="AQ31" s="39">
        <f t="shared" si="102"/>
        <v>1.8587459334880587E-3</v>
      </c>
      <c r="AR31" s="36">
        <f>+'OCT-DEC 2023'!AR31+'JUL-SEP 2023'!AR31+'JAN-MAR 2024'!AR31+'APR-JUN 2024'!AR31</f>
        <v>11057.488739456796</v>
      </c>
      <c r="AS31" s="39">
        <f t="shared" si="103"/>
        <v>3.5622549554155662E-2</v>
      </c>
      <c r="AT31" s="36">
        <f t="shared" si="104"/>
        <v>11680.800600792682</v>
      </c>
      <c r="AU31" s="40">
        <f t="shared" si="105"/>
        <v>1.8088818996902317E-2</v>
      </c>
      <c r="AV31" s="116">
        <f t="shared" si="106"/>
        <v>228473.67381134373</v>
      </c>
      <c r="AW31" s="117">
        <f t="shared" si="107"/>
        <v>56110.713146297479</v>
      </c>
      <c r="AX31" s="118">
        <f t="shared" si="108"/>
        <v>284584.38695764123</v>
      </c>
      <c r="AY31" s="32"/>
      <c r="AZ31" s="35">
        <f>+'OCT-DEC 2023'!AZ31+'JUL-SEP 2023'!AZ31+'JAN-MAR 2024'!AZ31+'APR-JUN 2024'!AZ31</f>
        <v>2101291.471765744</v>
      </c>
      <c r="BA31" s="39">
        <f t="shared" si="109"/>
        <v>4.729347079995553</v>
      </c>
      <c r="BB31" s="36">
        <f>+'OCT-DEC 2023'!BB31+'JUL-SEP 2023'!BB31+'JAN-MAR 2024'!BB31+'APR-JUN 2024'!BB31</f>
        <v>789068.14934076439</v>
      </c>
      <c r="BC31" s="39">
        <f t="shared" si="110"/>
        <v>6.0065476321536782</v>
      </c>
      <c r="BD31" s="36">
        <f t="shared" si="111"/>
        <v>2890359.6211065082</v>
      </c>
      <c r="BE31" s="40">
        <f t="shared" si="112"/>
        <v>5.0208009371687741</v>
      </c>
      <c r="BF31" s="38">
        <f>+'OCT-DEC 2023'!BF31+'JUL-SEP 2023'!BF31+'JAN-MAR 2024'!BF31+'APR-JUN 2024'!BF31</f>
        <v>26601.568361458023</v>
      </c>
      <c r="BG31" s="39">
        <f t="shared" si="113"/>
        <v>1.1077520314790418E-2</v>
      </c>
      <c r="BH31" s="36">
        <f>+'OCT-DEC 2023'!BH31+'JUL-SEP 2023'!BH31+'JAN-MAR 2024'!BH31+'APR-JUN 2024'!BH31</f>
        <v>42774.399431205296</v>
      </c>
      <c r="BI31" s="39">
        <f t="shared" si="114"/>
        <v>3.469779393658614E-2</v>
      </c>
      <c r="BJ31" s="36">
        <f t="shared" si="115"/>
        <v>69375.967792663316</v>
      </c>
      <c r="BK31" s="40">
        <f t="shared" si="116"/>
        <v>1.9089901876566433E-2</v>
      </c>
      <c r="BL31" s="116">
        <f t="shared" si="117"/>
        <v>2127893.0401272019</v>
      </c>
      <c r="BM31" s="117">
        <f t="shared" si="118"/>
        <v>831842.54877196974</v>
      </c>
      <c r="BN31" s="118">
        <f t="shared" si="119"/>
        <v>2959735.5888991719</v>
      </c>
      <c r="BO31" s="32"/>
      <c r="BP31" s="35">
        <f>+'OCT-DEC 2023'!BP31+'JUL-SEP 2023'!BP31+'JAN-MAR 2024'!BP31+'APR-JUN 2024'!BP31</f>
        <v>575441.15454760485</v>
      </c>
      <c r="BQ31" s="39">
        <f t="shared" si="120"/>
        <v>2.8536205984914922</v>
      </c>
      <c r="BR31" s="36">
        <f>+'OCT-DEC 2023'!BR31+'JUL-SEP 2023'!BR31+'JAN-MAR 2024'!BR31+'APR-JUN 2024'!BR31</f>
        <v>335934.84321711678</v>
      </c>
      <c r="BS31" s="39">
        <f t="shared" si="121"/>
        <v>7.411689866897226</v>
      </c>
      <c r="BT31" s="36">
        <f t="shared" si="122"/>
        <v>911375.99776472163</v>
      </c>
      <c r="BU31" s="40">
        <f t="shared" si="123"/>
        <v>3.690110041237364</v>
      </c>
      <c r="BV31" s="38">
        <f>+'OCT-DEC 2023'!BV31+'JUL-SEP 2023'!BV31+'JAN-MAR 2024'!BV31+'APR-JUN 2024'!BV31</f>
        <v>126762.77375625611</v>
      </c>
      <c r="BW31" s="39">
        <f t="shared" si="124"/>
        <v>0.19758953178144062</v>
      </c>
      <c r="BX31" s="36">
        <f>+'OCT-DEC 2023'!BX31+'JUL-SEP 2023'!BX31+'JAN-MAR 2024'!BX31+'APR-JUN 2024'!BX31</f>
        <v>20921.355642161066</v>
      </c>
      <c r="BY31" s="39">
        <f t="shared" si="125"/>
        <v>4.5935368912994268E-2</v>
      </c>
      <c r="BZ31" s="36">
        <f t="shared" si="126"/>
        <v>147684.12939841716</v>
      </c>
      <c r="CA31" s="40">
        <f t="shared" si="127"/>
        <v>0.13462570524141079</v>
      </c>
      <c r="CB31" s="116">
        <f t="shared" si="128"/>
        <v>702203.92830386094</v>
      </c>
      <c r="CC31" s="117">
        <f t="shared" si="129"/>
        <v>356856.19885927782</v>
      </c>
      <c r="CD31" s="118">
        <f t="shared" si="130"/>
        <v>1059060.1271631387</v>
      </c>
      <c r="CE31" s="32"/>
      <c r="CF31" s="38">
        <f t="shared" si="145"/>
        <v>5545286.7907184241</v>
      </c>
      <c r="CG31" s="39">
        <f t="shared" si="131"/>
        <v>4.045454691221507</v>
      </c>
      <c r="CH31" s="36">
        <f t="shared" si="132"/>
        <v>1715578.6532245383</v>
      </c>
      <c r="CI31" s="39">
        <f t="shared" si="133"/>
        <v>3.9952833207760072</v>
      </c>
      <c r="CJ31" s="36">
        <f t="shared" si="134"/>
        <v>7260865.4439429622</v>
      </c>
      <c r="CK31" s="40">
        <f t="shared" si="135"/>
        <v>4.0334869749136804</v>
      </c>
      <c r="CL31" s="38">
        <f t="shared" si="136"/>
        <v>190692.92682758012</v>
      </c>
      <c r="CM31" s="39">
        <f t="shared" si="137"/>
        <v>3.1087544734236482E-2</v>
      </c>
      <c r="CN31" s="36">
        <f t="shared" si="138"/>
        <v>128580.41792098232</v>
      </c>
      <c r="CO31" s="39">
        <f t="shared" si="139"/>
        <v>3.6337015231366482E-2</v>
      </c>
      <c r="CP31" s="36">
        <f t="shared" si="140"/>
        <v>319273.34474856243</v>
      </c>
      <c r="CQ31" s="40">
        <f t="shared" si="141"/>
        <v>3.3007969174471602E-2</v>
      </c>
      <c r="CR31" s="152"/>
      <c r="CS31" s="161" t="s">
        <v>29</v>
      </c>
      <c r="CT31" s="38">
        <f t="shared" si="142"/>
        <v>7260865.4439429622</v>
      </c>
      <c r="CU31" s="36">
        <f t="shared" si="143"/>
        <v>319273.34474856243</v>
      </c>
      <c r="CV31" s="37">
        <f t="shared" si="144"/>
        <v>7580138.7886915244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f>+'JUL-SEP 2023'!D32+'OCT-DEC 2023'!D32+'JAN-MAR 2024'!D32+'APR-JUN 2024'!D32</f>
        <v>227738.30000000002</v>
      </c>
      <c r="E32" s="39">
        <f t="shared" si="76"/>
        <v>1.0483161635411202</v>
      </c>
      <c r="F32" s="36">
        <f>+'JUL-SEP 2023'!F32+'OCT-DEC 2023'!F32+'JAN-MAR 2024'!F32+'APR-JUN 2024'!F32</f>
        <v>88867.390000000014</v>
      </c>
      <c r="G32" s="39">
        <f t="shared" si="77"/>
        <v>1.259226474714126</v>
      </c>
      <c r="H32" s="36">
        <f t="shared" si="78"/>
        <v>316605.69000000006</v>
      </c>
      <c r="I32" s="202">
        <f t="shared" si="79"/>
        <v>1.1000319302329624</v>
      </c>
      <c r="J32" s="38">
        <f>+'JUL-SEP 2023'!J32+'OCT-DEC 2023'!J32+'JAN-MAR 2024'!J32+'APR-JUN 2024'!J32</f>
        <v>11600003.100000001</v>
      </c>
      <c r="K32" s="39">
        <f t="shared" si="80"/>
        <v>16.015445374229778</v>
      </c>
      <c r="L32" s="36">
        <f>+'JUL-SEP 2023'!L32+'OCT-DEC 2023'!L32+'JAN-MAR 2024'!L32+'APR-JUN 2024'!L32</f>
        <v>2911455.67</v>
      </c>
      <c r="M32" s="39">
        <f t="shared" si="81"/>
        <v>4.606340075373307</v>
      </c>
      <c r="N32" s="36">
        <f t="shared" si="82"/>
        <v>14511458.770000001</v>
      </c>
      <c r="O32" s="40">
        <f t="shared" si="83"/>
        <v>10.698864803093587</v>
      </c>
      <c r="P32" s="116">
        <f t="shared" si="84"/>
        <v>11827741.400000002</v>
      </c>
      <c r="Q32" s="117">
        <f t="shared" si="85"/>
        <v>3000323.06</v>
      </c>
      <c r="R32" s="118">
        <f t="shared" si="86"/>
        <v>14828064.460000003</v>
      </c>
      <c r="S32" s="32"/>
      <c r="T32" s="38">
        <f>+'JUL-SEP 2023'!T32+'OCT-DEC 2023'!T32+'JAN-MAR 2024'!T32+'APR-JUN 2024'!T32</f>
        <v>287147.77524421603</v>
      </c>
      <c r="U32" s="39">
        <f t="shared" si="87"/>
        <v>0.7331650949029529</v>
      </c>
      <c r="V32" s="36">
        <f>+'JUL-SEP 2023'!V32+'OCT-DEC 2023'!V32+'JAN-MAR 2024'!V32+'APR-JUN 2024'!V32</f>
        <v>316785.03418080998</v>
      </c>
      <c r="W32" s="39">
        <f t="shared" si="88"/>
        <v>2.5619700457004098</v>
      </c>
      <c r="X32" s="36">
        <f t="shared" si="89"/>
        <v>603932.80942502595</v>
      </c>
      <c r="Y32" s="40">
        <f t="shared" si="90"/>
        <v>1.1719932494702661</v>
      </c>
      <c r="Z32" s="244">
        <f>+'OCT-DEC 2023'!Z32+'JUL-SEP 2023'!Z32+'JAN-MAR 2024'!Z32+'APR-JUN 2024'!Z32</f>
        <v>22339403.467188939</v>
      </c>
      <c r="AA32" s="39">
        <f t="shared" si="91"/>
        <v>10.996647492012666</v>
      </c>
      <c r="AB32" s="36">
        <f>+'OCT-DEC 2023'!AB32+'JUL-SEP 2023'!AB32+'JAN-MAR 2024'!AB32+'APR-JUN 2024'!AB32</f>
        <v>5819390.2479635086</v>
      </c>
      <c r="AC32" s="39">
        <f t="shared" si="92"/>
        <v>6.4099448796726275</v>
      </c>
      <c r="AD32" s="36">
        <f t="shared" si="93"/>
        <v>28158793.71515245</v>
      </c>
      <c r="AE32" s="40">
        <f t="shared" si="94"/>
        <v>9.5799618197510288</v>
      </c>
      <c r="AF32" s="116">
        <f t="shared" si="95"/>
        <v>22626551.242433157</v>
      </c>
      <c r="AG32" s="117">
        <f t="shared" si="96"/>
        <v>6136175.2821443183</v>
      </c>
      <c r="AH32" s="118">
        <f t="shared" si="97"/>
        <v>28762726.524577476</v>
      </c>
      <c r="AI32" s="32"/>
      <c r="AJ32" s="35">
        <f>+'OCT-DEC 2023'!AJ32+'JUL-SEP 2023'!AJ32+'JAN-MAR 2024'!AJ32+'APR-JUN 2024'!AJ32</f>
        <v>144123.01178098613</v>
      </c>
      <c r="AK32" s="39">
        <f t="shared" si="98"/>
        <v>1.2436619762610335</v>
      </c>
      <c r="AL32" s="36">
        <f>+'OCT-DEC 2023'!AL32+'JUL-SEP 2023'!AL32+'JAN-MAR 2024'!AL32+'APR-JUN 2024'!AL32</f>
        <v>182259.33408136328</v>
      </c>
      <c r="AM32" s="39">
        <f t="shared" si="99"/>
        <v>3.116289951122718</v>
      </c>
      <c r="AN32" s="36">
        <f t="shared" si="100"/>
        <v>326382.34586234938</v>
      </c>
      <c r="AO32" s="40">
        <f t="shared" si="101"/>
        <v>1.8717589169267392</v>
      </c>
      <c r="AP32" s="36">
        <f>+'OCT-DEC 2023'!AP32+'JUL-SEP 2023'!AP32+'JAN-MAR 2024'!AP32+'APR-JUN 2024'!AP32</f>
        <v>8639132.4059426133</v>
      </c>
      <c r="AQ32" s="39">
        <f t="shared" si="102"/>
        <v>25.762308122927813</v>
      </c>
      <c r="AR32" s="36">
        <f>+'OCT-DEC 2023'!AR32+'JUL-SEP 2023'!AR32+'JAN-MAR 2024'!AR32+'APR-JUN 2024'!AR32</f>
        <v>1812411.2996463706</v>
      </c>
      <c r="AS32" s="39">
        <f t="shared" si="103"/>
        <v>5.8388222548021487</v>
      </c>
      <c r="AT32" s="36">
        <f t="shared" si="104"/>
        <v>10451543.705588983</v>
      </c>
      <c r="AU32" s="40">
        <f t="shared" si="105"/>
        <v>16.185199010741023</v>
      </c>
      <c r="AV32" s="116">
        <f t="shared" si="106"/>
        <v>8783255.4177235998</v>
      </c>
      <c r="AW32" s="117">
        <f t="shared" si="107"/>
        <v>1994670.633727734</v>
      </c>
      <c r="AX32" s="118">
        <f t="shared" si="108"/>
        <v>10777926.051451333</v>
      </c>
      <c r="AY32" s="32"/>
      <c r="AZ32" s="35">
        <f>+'OCT-DEC 2023'!AZ32+'JUL-SEP 2023'!AZ32+'JAN-MAR 2024'!AZ32+'APR-JUN 2024'!AZ32</f>
        <v>638626.46093338775</v>
      </c>
      <c r="BA32" s="39">
        <f t="shared" si="109"/>
        <v>1.4373475687717057</v>
      </c>
      <c r="BB32" s="36">
        <f>+'OCT-DEC 2023'!BB32+'JUL-SEP 2023'!BB32+'JAN-MAR 2024'!BB32+'APR-JUN 2024'!BB32</f>
        <v>451558.69734585821</v>
      </c>
      <c r="BC32" s="39">
        <f t="shared" si="110"/>
        <v>3.4373568703630886</v>
      </c>
      <c r="BD32" s="36">
        <f t="shared" si="111"/>
        <v>1090185.158279246</v>
      </c>
      <c r="BE32" s="40">
        <f t="shared" si="112"/>
        <v>1.8937445099930099</v>
      </c>
      <c r="BF32" s="38">
        <f>+'OCT-DEC 2023'!BF32+'JUL-SEP 2023'!BF32+'JAN-MAR 2024'!BF32+'APR-JUN 2024'!BF32</f>
        <v>21904673.685292263</v>
      </c>
      <c r="BG32" s="39">
        <f t="shared" si="113"/>
        <v>9.1216226216663792</v>
      </c>
      <c r="BH32" s="36">
        <f>+'OCT-DEC 2023'!BH32+'JUL-SEP 2023'!BH32+'JAN-MAR 2024'!BH32+'APR-JUN 2024'!BH32</f>
        <v>6761821.5785341375</v>
      </c>
      <c r="BI32" s="39">
        <f t="shared" si="114"/>
        <v>5.4850633764077141</v>
      </c>
      <c r="BJ32" s="36">
        <f t="shared" si="115"/>
        <v>28666495.2638264</v>
      </c>
      <c r="BK32" s="40">
        <f t="shared" si="116"/>
        <v>7.8880424899726513</v>
      </c>
      <c r="BL32" s="116">
        <f t="shared" si="117"/>
        <v>22543300.14622565</v>
      </c>
      <c r="BM32" s="117">
        <f t="shared" si="118"/>
        <v>7213380.2758799959</v>
      </c>
      <c r="BN32" s="118">
        <f t="shared" si="119"/>
        <v>29756680.422105648</v>
      </c>
      <c r="BO32" s="32"/>
      <c r="BP32" s="35">
        <f>+'OCT-DEC 2023'!BP32+'JUL-SEP 2023'!BP32+'JAN-MAR 2024'!BP32+'APR-JUN 2024'!BP32</f>
        <v>131277.39491565907</v>
      </c>
      <c r="BQ32" s="39">
        <f t="shared" si="120"/>
        <v>0.65100640662751885</v>
      </c>
      <c r="BR32" s="36">
        <f>+'OCT-DEC 2023'!BR32+'JUL-SEP 2023'!BR32+'JAN-MAR 2024'!BR32+'APR-JUN 2024'!BR32</f>
        <v>59393.551189640697</v>
      </c>
      <c r="BS32" s="39">
        <f t="shared" si="121"/>
        <v>1.3103927454967612</v>
      </c>
      <c r="BT32" s="36">
        <f t="shared" si="122"/>
        <v>190670.94610529975</v>
      </c>
      <c r="BU32" s="40">
        <f t="shared" si="123"/>
        <v>0.77201591277482107</v>
      </c>
      <c r="BV32" s="38">
        <f>+'OCT-DEC 2023'!BV32+'JUL-SEP 2023'!BV32+'JAN-MAR 2024'!BV32+'APR-JUN 2024'!BV32</f>
        <v>10282591.137734748</v>
      </c>
      <c r="BW32" s="39">
        <f t="shared" si="124"/>
        <v>16.027831422430737</v>
      </c>
      <c r="BX32" s="36">
        <f>+'OCT-DEC 2023'!BX32+'JUL-SEP 2023'!BX32+'JAN-MAR 2024'!BX32+'APR-JUN 2024'!BX32</f>
        <v>1904739.6573009565</v>
      </c>
      <c r="BY32" s="39">
        <f t="shared" si="125"/>
        <v>4.1820864927609422</v>
      </c>
      <c r="BZ32" s="36">
        <f t="shared" si="126"/>
        <v>12187330.795035705</v>
      </c>
      <c r="CA32" s="40">
        <f t="shared" si="127"/>
        <v>11.109711043261433</v>
      </c>
      <c r="CB32" s="116">
        <f t="shared" si="128"/>
        <v>10413868.532650407</v>
      </c>
      <c r="CC32" s="117">
        <f t="shared" si="129"/>
        <v>1964133.2084905973</v>
      </c>
      <c r="CD32" s="118">
        <f t="shared" si="130"/>
        <v>12378001.741141004</v>
      </c>
      <c r="CE32" s="32"/>
      <c r="CF32" s="38">
        <f t="shared" si="145"/>
        <v>1428912.9428742488</v>
      </c>
      <c r="CG32" s="39">
        <f t="shared" si="131"/>
        <v>1.0424352763455267</v>
      </c>
      <c r="CH32" s="36">
        <f t="shared" si="132"/>
        <v>1098864.0067976722</v>
      </c>
      <c r="CI32" s="39">
        <f t="shared" si="133"/>
        <v>2.5590625238359301</v>
      </c>
      <c r="CJ32" s="36">
        <f t="shared" si="134"/>
        <v>2527776.9496719213</v>
      </c>
      <c r="CK32" s="40">
        <f t="shared" si="135"/>
        <v>1.4042066308354553</v>
      </c>
      <c r="CL32" s="38">
        <f t="shared" si="136"/>
        <v>74765803.796158552</v>
      </c>
      <c r="CM32" s="39">
        <f t="shared" si="137"/>
        <v>12.188628643818493</v>
      </c>
      <c r="CN32" s="36">
        <f t="shared" si="138"/>
        <v>19209818.453444973</v>
      </c>
      <c r="CO32" s="39">
        <f t="shared" si="139"/>
        <v>5.4287229503607612</v>
      </c>
      <c r="CP32" s="36">
        <f t="shared" si="140"/>
        <v>93975622.249603525</v>
      </c>
      <c r="CQ32" s="40">
        <f t="shared" si="141"/>
        <v>9.7156386318738175</v>
      </c>
      <c r="CR32" s="152"/>
      <c r="CS32" s="161" t="s">
        <v>59</v>
      </c>
      <c r="CT32" s="38">
        <f t="shared" si="142"/>
        <v>2527776.9496719213</v>
      </c>
      <c r="CU32" s="36">
        <f t="shared" si="143"/>
        <v>93975622.249603525</v>
      </c>
      <c r="CV32" s="37">
        <f t="shared" si="144"/>
        <v>96503399.199275449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f>+'JUL-SEP 2023'!D33+'OCT-DEC 2023'!D33+'JAN-MAR 2024'!D33+'APR-JUN 2024'!D33</f>
        <v>28168140.890000001</v>
      </c>
      <c r="E33" s="39">
        <f t="shared" si="76"/>
        <v>129.6625002992055</v>
      </c>
      <c r="F33" s="36">
        <f>+'JUL-SEP 2023'!F33+'OCT-DEC 2023'!F33+'JAN-MAR 2024'!F33+'APR-JUN 2024'!F33</f>
        <v>17192529.379999999</v>
      </c>
      <c r="G33" s="39">
        <f t="shared" si="77"/>
        <v>243.61341277825795</v>
      </c>
      <c r="H33" s="36">
        <f t="shared" si="78"/>
        <v>45360670.269999996</v>
      </c>
      <c r="I33" s="202">
        <f t="shared" si="79"/>
        <v>157.60356572798497</v>
      </c>
      <c r="J33" s="38">
        <f>+'JUL-SEP 2023'!J33+'OCT-DEC 2023'!J33+'JAN-MAR 2024'!J33+'APR-JUN 2024'!J33</f>
        <v>34553433.659999996</v>
      </c>
      <c r="K33" s="39">
        <f t="shared" si="80"/>
        <v>47.70590356771563</v>
      </c>
      <c r="L33" s="36">
        <f>+'JUL-SEP 2023'!L33+'OCT-DEC 2023'!L33+'JAN-MAR 2024'!L33+'APR-JUN 2024'!L33</f>
        <v>30844627.469999999</v>
      </c>
      <c r="M33" s="39">
        <f t="shared" si="81"/>
        <v>48.800620627351456</v>
      </c>
      <c r="N33" s="36">
        <f t="shared" si="82"/>
        <v>65398061.129999995</v>
      </c>
      <c r="O33" s="40">
        <f t="shared" si="83"/>
        <v>48.216035720736826</v>
      </c>
      <c r="P33" s="116">
        <f t="shared" si="84"/>
        <v>62721574.549999997</v>
      </c>
      <c r="Q33" s="117">
        <f t="shared" si="85"/>
        <v>48037156.849999994</v>
      </c>
      <c r="R33" s="118">
        <f t="shared" si="86"/>
        <v>110758731.39999999</v>
      </c>
      <c r="S33" s="32"/>
      <c r="T33" s="38">
        <f>+'JUL-SEP 2023'!T33+'OCT-DEC 2023'!T33+'JAN-MAR 2024'!T33+'APR-JUN 2024'!T33</f>
        <v>57094600.916171156</v>
      </c>
      <c r="U33" s="39">
        <f t="shared" si="87"/>
        <v>145.77779146486361</v>
      </c>
      <c r="V33" s="36">
        <f>+'JUL-SEP 2023'!V33+'OCT-DEC 2023'!V33+'JAN-MAR 2024'!V33+'APR-JUN 2024'!V33</f>
        <v>33683658.737890765</v>
      </c>
      <c r="W33" s="39">
        <f t="shared" si="88"/>
        <v>272.41351517513903</v>
      </c>
      <c r="X33" s="36">
        <f t="shared" si="89"/>
        <v>90778259.654061913</v>
      </c>
      <c r="Y33" s="40">
        <f t="shared" si="90"/>
        <v>176.16447699622341</v>
      </c>
      <c r="Z33" s="244">
        <f>+'OCT-DEC 2023'!Z33+'JUL-SEP 2023'!Z33+'JAN-MAR 2024'!Z33+'APR-JUN 2024'!Z33</f>
        <v>82555875.015682995</v>
      </c>
      <c r="AA33" s="39">
        <f t="shared" si="91"/>
        <v>40.638410836507383</v>
      </c>
      <c r="AB33" s="36">
        <f>+'OCT-DEC 2023'!AB33+'JUL-SEP 2023'!AB33+'JAN-MAR 2024'!AB33+'APR-JUN 2024'!AB33</f>
        <v>47982485.68224787</v>
      </c>
      <c r="AC33" s="39">
        <f t="shared" si="92"/>
        <v>52.851772317644802</v>
      </c>
      <c r="AD33" s="36">
        <f t="shared" si="93"/>
        <v>130538360.69793087</v>
      </c>
      <c r="AE33" s="40">
        <f t="shared" si="94"/>
        <v>44.410727396540949</v>
      </c>
      <c r="AF33" s="116">
        <f t="shared" si="95"/>
        <v>139650475.93185416</v>
      </c>
      <c r="AG33" s="117">
        <f t="shared" si="96"/>
        <v>81666144.420138627</v>
      </c>
      <c r="AH33" s="118">
        <f t="shared" si="97"/>
        <v>221316620.35199279</v>
      </c>
      <c r="AI33" s="32"/>
      <c r="AJ33" s="35">
        <f>+'OCT-DEC 2023'!AJ33+'JUL-SEP 2023'!AJ33+'JAN-MAR 2024'!AJ33+'APR-JUN 2024'!AJ33</f>
        <v>18798421.176847428</v>
      </c>
      <c r="AK33" s="39">
        <f t="shared" si="98"/>
        <v>162.21477293933199</v>
      </c>
      <c r="AL33" s="36">
        <f>+'OCT-DEC 2023'!AL33+'JUL-SEP 2023'!AL33+'JAN-MAR 2024'!AL33+'APR-JUN 2024'!AL33</f>
        <v>19814404.015628487</v>
      </c>
      <c r="AM33" s="39">
        <f t="shared" si="99"/>
        <v>338.78883862169556</v>
      </c>
      <c r="AN33" s="36">
        <f t="shared" si="100"/>
        <v>38612825.192475915</v>
      </c>
      <c r="AO33" s="40">
        <f t="shared" si="101"/>
        <v>221.43936636888901</v>
      </c>
      <c r="AP33" s="36">
        <f>+'OCT-DEC 2023'!AP33+'JUL-SEP 2023'!AP33+'JAN-MAR 2024'!AP33+'APR-JUN 2024'!AP33</f>
        <v>20483932.330751851</v>
      </c>
      <c r="AQ33" s="39">
        <f t="shared" si="102"/>
        <v>61.084070885524696</v>
      </c>
      <c r="AR33" s="36">
        <f>+'OCT-DEC 2023'!AR33+'JUL-SEP 2023'!AR33+'JAN-MAR 2024'!AR33+'APR-JUN 2024'!AR33</f>
        <v>17434682.316994242</v>
      </c>
      <c r="AS33" s="39">
        <f t="shared" si="103"/>
        <v>56.167168643085503</v>
      </c>
      <c r="AT33" s="36">
        <f t="shared" si="104"/>
        <v>37918614.647746094</v>
      </c>
      <c r="AU33" s="40">
        <f t="shared" si="105"/>
        <v>58.720543258808938</v>
      </c>
      <c r="AV33" s="116">
        <f t="shared" si="106"/>
        <v>39282353.507599279</v>
      </c>
      <c r="AW33" s="117">
        <f t="shared" si="107"/>
        <v>37249086.332622729</v>
      </c>
      <c r="AX33" s="118">
        <f t="shared" si="108"/>
        <v>76531439.840222001</v>
      </c>
      <c r="AY33" s="32"/>
      <c r="AZ33" s="35">
        <f>+'OCT-DEC 2023'!AZ33+'JUL-SEP 2023'!AZ33+'JAN-MAR 2024'!AZ33+'APR-JUN 2024'!AZ33</f>
        <v>162531680.97063813</v>
      </c>
      <c r="BA33" s="39">
        <f t="shared" si="109"/>
        <v>365.80776209943559</v>
      </c>
      <c r="BB33" s="36">
        <f>+'OCT-DEC 2023'!BB33+'JUL-SEP 2023'!BB33+'JAN-MAR 2024'!BB33+'APR-JUN 2024'!BB33</f>
        <v>77260201.80122152</v>
      </c>
      <c r="BC33" s="39">
        <f t="shared" si="110"/>
        <v>588.1204083279149</v>
      </c>
      <c r="BD33" s="36">
        <f t="shared" si="111"/>
        <v>239791882.77185965</v>
      </c>
      <c r="BE33" s="40">
        <f t="shared" si="112"/>
        <v>416.538932025875</v>
      </c>
      <c r="BF33" s="38">
        <f>+'OCT-DEC 2023'!BF33+'JUL-SEP 2023'!BF33+'JAN-MAR 2024'!BF33+'APR-JUN 2024'!BF33</f>
        <v>145686392.76068971</v>
      </c>
      <c r="BG33" s="39">
        <f t="shared" si="113"/>
        <v>60.667249143599804</v>
      </c>
      <c r="BH33" s="36">
        <f>+'OCT-DEC 2023'!BH33+'JUL-SEP 2023'!BH33+'JAN-MAR 2024'!BH33+'APR-JUN 2024'!BH33</f>
        <v>155964028.99756968</v>
      </c>
      <c r="BI33" s="39">
        <f t="shared" si="114"/>
        <v>126.51510743899485</v>
      </c>
      <c r="BJ33" s="36">
        <f t="shared" si="115"/>
        <v>301650421.75825942</v>
      </c>
      <c r="BK33" s="40">
        <f t="shared" si="116"/>
        <v>83.003915269330861</v>
      </c>
      <c r="BL33" s="116">
        <f t="shared" si="117"/>
        <v>308218073.73132783</v>
      </c>
      <c r="BM33" s="117">
        <f t="shared" si="118"/>
        <v>233224230.7987912</v>
      </c>
      <c r="BN33" s="118">
        <f t="shared" si="119"/>
        <v>541442304.53011906</v>
      </c>
      <c r="BO33" s="32"/>
      <c r="BP33" s="35">
        <f>+'OCT-DEC 2023'!BP33+'JUL-SEP 2023'!BP33+'JAN-MAR 2024'!BP33+'APR-JUN 2024'!BP33</f>
        <v>17485676.31247697</v>
      </c>
      <c r="BQ33" s="39">
        <f t="shared" si="120"/>
        <v>86.711709285143144</v>
      </c>
      <c r="BR33" s="36">
        <f>+'OCT-DEC 2023'!BR33+'JUL-SEP 2023'!BR33+'JAN-MAR 2024'!BR33+'APR-JUN 2024'!BR33</f>
        <v>12341235.336018724</v>
      </c>
      <c r="BS33" s="39">
        <f t="shared" si="121"/>
        <v>272.28318446814615</v>
      </c>
      <c r="BT33" s="36">
        <f t="shared" si="122"/>
        <v>29826911.648495696</v>
      </c>
      <c r="BU33" s="40">
        <f t="shared" si="123"/>
        <v>120.76748393984766</v>
      </c>
      <c r="BV33" s="38">
        <f>+'OCT-DEC 2023'!BV33+'JUL-SEP 2023'!BV33+'JAN-MAR 2024'!BV33+'APR-JUN 2024'!BV33</f>
        <v>27979066.728083618</v>
      </c>
      <c r="BW33" s="39">
        <f t="shared" si="124"/>
        <v>43.611941666043613</v>
      </c>
      <c r="BX33" s="36">
        <f>+'OCT-DEC 2023'!BX33+'JUL-SEP 2023'!BX33+'JAN-MAR 2024'!BX33+'APR-JUN 2024'!BX33</f>
        <v>27874004.893869497</v>
      </c>
      <c r="BY33" s="39">
        <f t="shared" si="125"/>
        <v>61.200751986750518</v>
      </c>
      <c r="BZ33" s="36">
        <f t="shared" si="126"/>
        <v>55853071.621953115</v>
      </c>
      <c r="CA33" s="40">
        <f t="shared" si="127"/>
        <v>50.914469873193127</v>
      </c>
      <c r="CB33" s="116">
        <f t="shared" si="128"/>
        <v>45464743.040560588</v>
      </c>
      <c r="CC33" s="117">
        <f t="shared" si="129"/>
        <v>40215240.229888223</v>
      </c>
      <c r="CD33" s="118">
        <f t="shared" si="130"/>
        <v>85679983.270448804</v>
      </c>
      <c r="CE33" s="32"/>
      <c r="CF33" s="38">
        <f t="shared" si="145"/>
        <v>284078520.26613367</v>
      </c>
      <c r="CG33" s="39">
        <f t="shared" si="131"/>
        <v>207.24388581839341</v>
      </c>
      <c r="CH33" s="36">
        <f t="shared" si="132"/>
        <v>160292029.27075949</v>
      </c>
      <c r="CI33" s="39">
        <f t="shared" si="133"/>
        <v>373.29216576291043</v>
      </c>
      <c r="CJ33" s="36">
        <f t="shared" si="134"/>
        <v>444370549.53689313</v>
      </c>
      <c r="CK33" s="40">
        <f t="shared" si="135"/>
        <v>246.85250503953188</v>
      </c>
      <c r="CL33" s="38">
        <f t="shared" si="136"/>
        <v>311258700.49520814</v>
      </c>
      <c r="CM33" s="39">
        <f t="shared" si="137"/>
        <v>50.742672717557816</v>
      </c>
      <c r="CN33" s="36">
        <f t="shared" si="138"/>
        <v>280099829.3606813</v>
      </c>
      <c r="CO33" s="39">
        <f t="shared" si="139"/>
        <v>79.156623771723943</v>
      </c>
      <c r="CP33" s="36">
        <f t="shared" si="140"/>
        <v>591358529.85588944</v>
      </c>
      <c r="CQ33" s="40">
        <f t="shared" si="141"/>
        <v>61.137406067882935</v>
      </c>
      <c r="CR33" s="152"/>
      <c r="CS33" s="161" t="s">
        <v>30</v>
      </c>
      <c r="CT33" s="38">
        <f t="shared" si="142"/>
        <v>444370549.53689313</v>
      </c>
      <c r="CU33" s="36">
        <f t="shared" si="143"/>
        <v>591358529.85588944</v>
      </c>
      <c r="CV33" s="37">
        <f t="shared" si="144"/>
        <v>1035729079.3927826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f>+'JUL-SEP 2023'!D34+'OCT-DEC 2023'!D34+'JAN-MAR 2024'!D34+'APR-JUN 2024'!D34</f>
        <v>102300.85</v>
      </c>
      <c r="E34" s="39">
        <f t="shared" si="76"/>
        <v>0.47090732915366273</v>
      </c>
      <c r="F34" s="36">
        <f>+'JUL-SEP 2023'!F34+'OCT-DEC 2023'!F34+'JAN-MAR 2024'!F34+'APR-JUN 2024'!F34</f>
        <v>10580.439999999999</v>
      </c>
      <c r="G34" s="39">
        <f t="shared" si="77"/>
        <v>0.14992192481543931</v>
      </c>
      <c r="H34" s="36">
        <f t="shared" si="78"/>
        <v>112881.29000000001</v>
      </c>
      <c r="I34" s="202">
        <f t="shared" si="79"/>
        <v>0.39220085819015688</v>
      </c>
      <c r="J34" s="38">
        <f>+'JUL-SEP 2023'!J34+'OCT-DEC 2023'!J34+'JAN-MAR 2024'!J34+'APR-JUN 2024'!J34</f>
        <v>3376698.24</v>
      </c>
      <c r="K34" s="39">
        <f t="shared" si="80"/>
        <v>4.6620096341162034</v>
      </c>
      <c r="L34" s="36">
        <f>+'JUL-SEP 2023'!L34+'OCT-DEC 2023'!L34+'JAN-MAR 2024'!L34+'APR-JUN 2024'!L34</f>
        <v>6162747.5299999993</v>
      </c>
      <c r="M34" s="39">
        <f t="shared" si="81"/>
        <v>9.7503497011331302</v>
      </c>
      <c r="N34" s="36">
        <f t="shared" si="82"/>
        <v>9539445.7699999996</v>
      </c>
      <c r="O34" s="40">
        <f t="shared" si="83"/>
        <v>7.0331482318419587</v>
      </c>
      <c r="P34" s="116">
        <f t="shared" si="84"/>
        <v>3478999.0900000003</v>
      </c>
      <c r="Q34" s="117">
        <f t="shared" si="85"/>
        <v>6173327.9699999997</v>
      </c>
      <c r="R34" s="118">
        <f t="shared" si="86"/>
        <v>9652327.0600000005</v>
      </c>
      <c r="S34" s="32"/>
      <c r="T34" s="38">
        <f>+'JUL-SEP 2023'!T34+'OCT-DEC 2023'!T34+'JAN-MAR 2024'!T34+'APR-JUN 2024'!T34</f>
        <v>5962195.4717615219</v>
      </c>
      <c r="U34" s="39">
        <f t="shared" si="87"/>
        <v>15.223080189864861</v>
      </c>
      <c r="V34" s="36">
        <f>+'JUL-SEP 2023'!V34+'OCT-DEC 2023'!V34+'JAN-MAR 2024'!V34+'APR-JUN 2024'!V34</f>
        <v>5531858.6313257432</v>
      </c>
      <c r="W34" s="39">
        <f t="shared" si="88"/>
        <v>44.738401696137799</v>
      </c>
      <c r="X34" s="36">
        <f t="shared" si="89"/>
        <v>11494054.103087265</v>
      </c>
      <c r="Y34" s="40">
        <f t="shared" si="90"/>
        <v>22.305384982626304</v>
      </c>
      <c r="Z34" s="244">
        <f>+'OCT-DEC 2023'!Z34+'JUL-SEP 2023'!Z34+'JAN-MAR 2024'!Z34+'APR-JUN 2024'!Z34</f>
        <v>11219105.849380516</v>
      </c>
      <c r="AA34" s="39">
        <f t="shared" si="91"/>
        <v>5.5226430903769952</v>
      </c>
      <c r="AB34" s="36">
        <f>+'OCT-DEC 2023'!AB34+'JUL-SEP 2023'!AB34+'JAN-MAR 2024'!AB34+'APR-JUN 2024'!AB34</f>
        <v>5871638.7713223239</v>
      </c>
      <c r="AC34" s="39">
        <f t="shared" si="92"/>
        <v>6.4674956093030209</v>
      </c>
      <c r="AD34" s="36">
        <f t="shared" si="93"/>
        <v>17090744.62070284</v>
      </c>
      <c r="AE34" s="40">
        <f t="shared" si="94"/>
        <v>5.814477800210061</v>
      </c>
      <c r="AF34" s="116">
        <f t="shared" si="95"/>
        <v>17181301.321142036</v>
      </c>
      <c r="AG34" s="117">
        <f t="shared" si="96"/>
        <v>11403497.402648067</v>
      </c>
      <c r="AH34" s="118">
        <f t="shared" si="97"/>
        <v>28584798.723790102</v>
      </c>
      <c r="AI34" s="32"/>
      <c r="AJ34" s="35">
        <f>+'OCT-DEC 2023'!AJ34+'JUL-SEP 2023'!AJ34+'JAN-MAR 2024'!AJ34+'APR-JUN 2024'!AJ34</f>
        <v>2427209.6402582577</v>
      </c>
      <c r="AK34" s="39">
        <f t="shared" si="98"/>
        <v>20.944804724110398</v>
      </c>
      <c r="AL34" s="36">
        <f>+'OCT-DEC 2023'!AL34+'JUL-SEP 2023'!AL34+'JAN-MAR 2024'!AL34+'APR-JUN 2024'!AL34</f>
        <v>3242293.480822362</v>
      </c>
      <c r="AM34" s="39">
        <f t="shared" si="99"/>
        <v>55.43708718022026</v>
      </c>
      <c r="AN34" s="36">
        <f t="shared" si="100"/>
        <v>5669503.1210806202</v>
      </c>
      <c r="AO34" s="40">
        <f t="shared" si="101"/>
        <v>32.513838925289726</v>
      </c>
      <c r="AP34" s="36">
        <f>+'OCT-DEC 2023'!AP34+'JUL-SEP 2023'!AP34+'JAN-MAR 2024'!AP34+'APR-JUN 2024'!AP34</f>
        <v>1515506.0021924805</v>
      </c>
      <c r="AQ34" s="39">
        <f t="shared" si="102"/>
        <v>4.5193117498433839</v>
      </c>
      <c r="AR34" s="36">
        <f>+'OCT-DEC 2023'!AR34+'JUL-SEP 2023'!AR34+'JAN-MAR 2024'!AR34+'APR-JUN 2024'!AR34</f>
        <v>3685008.1355994656</v>
      </c>
      <c r="AS34" s="39">
        <f t="shared" si="103"/>
        <v>11.871536839051521</v>
      </c>
      <c r="AT34" s="36">
        <f t="shared" si="104"/>
        <v>5200514.1377919465</v>
      </c>
      <c r="AU34" s="40">
        <f t="shared" si="105"/>
        <v>8.053485556714854</v>
      </c>
      <c r="AV34" s="116">
        <f t="shared" si="106"/>
        <v>3942715.6424507382</v>
      </c>
      <c r="AW34" s="117">
        <f t="shared" si="107"/>
        <v>6927301.616421828</v>
      </c>
      <c r="AX34" s="118">
        <f t="shared" si="108"/>
        <v>10870017.258872567</v>
      </c>
      <c r="AY34" s="32"/>
      <c r="AZ34" s="35">
        <f>+'OCT-DEC 2023'!AZ34+'JUL-SEP 2023'!AZ34+'JAN-MAR 2024'!AZ34+'APR-JUN 2024'!AZ34</f>
        <v>10660654.377021279</v>
      </c>
      <c r="BA34" s="39">
        <f t="shared" si="109"/>
        <v>23.993784454110269</v>
      </c>
      <c r="BB34" s="36">
        <f>+'OCT-DEC 2023'!BB34+'JUL-SEP 2023'!BB34+'JAN-MAR 2024'!BB34+'APR-JUN 2024'!BB34</f>
        <v>6632345.7653104449</v>
      </c>
      <c r="BC34" s="39">
        <f t="shared" si="110"/>
        <v>50.48676820314266</v>
      </c>
      <c r="BD34" s="36">
        <f t="shared" si="111"/>
        <v>17293000.142331723</v>
      </c>
      <c r="BE34" s="40">
        <v>21.120095282127341</v>
      </c>
      <c r="BF34" s="38">
        <f>+'OCT-DEC 2023'!BF34+'JUL-SEP 2023'!BF34+'JAN-MAR 2024'!BF34+'APR-JUN 2024'!BF34</f>
        <v>12830101.261738392</v>
      </c>
      <c r="BG34" s="39">
        <v>4.1699010040134556</v>
      </c>
      <c r="BH34" s="36">
        <f>+'OCT-DEC 2023'!BH34+'JUL-SEP 2023'!BH34+'JAN-MAR 2024'!BH34+'APR-JUN 2024'!BH34</f>
        <v>11435084.972735895</v>
      </c>
      <c r="BI34" s="39">
        <v>9.2482144864496867</v>
      </c>
      <c r="BJ34" s="36">
        <f t="shared" si="115"/>
        <v>24265186.234474286</v>
      </c>
      <c r="BK34" s="40">
        <f t="shared" si="116"/>
        <v>6.6769522497632297</v>
      </c>
      <c r="BL34" s="116">
        <f t="shared" si="117"/>
        <v>23490755.638759673</v>
      </c>
      <c r="BM34" s="117">
        <f t="shared" si="118"/>
        <v>18067430.738046341</v>
      </c>
      <c r="BN34" s="118">
        <f t="shared" si="119"/>
        <v>41558186.376806013</v>
      </c>
      <c r="BO34" s="32"/>
      <c r="BP34" s="35">
        <f>+'OCT-DEC 2023'!BP34+'JUL-SEP 2023'!BP34+'JAN-MAR 2024'!BP34+'APR-JUN 2024'!BP34</f>
        <v>3611450.4617332052</v>
      </c>
      <c r="BQ34" s="39">
        <v>16.623557320252644</v>
      </c>
      <c r="BR34" s="36">
        <f>+'OCT-DEC 2023'!BR34+'JUL-SEP 2023'!BR34+'JAN-MAR 2024'!BR34+'APR-JUN 2024'!BR34</f>
        <v>1199104.8878220958</v>
      </c>
      <c r="BS34" s="39">
        <v>65.026867244646255</v>
      </c>
      <c r="BT34" s="36">
        <f t="shared" si="122"/>
        <v>4810555.3495553005</v>
      </c>
      <c r="BU34" s="40">
        <f t="shared" si="123"/>
        <v>19.477667442263282</v>
      </c>
      <c r="BV34" s="38">
        <f>+'OCT-DEC 2023'!BV34+'JUL-SEP 2023'!BV34+'JAN-MAR 2024'!BV34+'APR-JUN 2024'!BV34</f>
        <v>2485030.9640967101</v>
      </c>
      <c r="BW34" s="39">
        <f t="shared" si="124"/>
        <v>3.8735039484256939</v>
      </c>
      <c r="BX34" s="36">
        <f>+'OCT-DEC 2023'!BX34+'JUL-SEP 2023'!BX34+'JAN-MAR 2024'!BX34+'APR-JUN 2024'!BX34</f>
        <v>7447357.1247824226</v>
      </c>
      <c r="BY34" s="39">
        <f t="shared" si="125"/>
        <v>16.35157409514597</v>
      </c>
      <c r="BZ34" s="36">
        <f t="shared" si="126"/>
        <v>9932388.0888791326</v>
      </c>
      <c r="CA34" s="40">
        <f t="shared" si="127"/>
        <v>9.0541533246907768</v>
      </c>
      <c r="CB34" s="116">
        <f t="shared" si="128"/>
        <v>6096481.4258299153</v>
      </c>
      <c r="CC34" s="117">
        <f t="shared" si="129"/>
        <v>8646462.0126045179</v>
      </c>
      <c r="CD34" s="118">
        <f t="shared" si="130"/>
        <v>14742943.438434433</v>
      </c>
      <c r="CE34" s="32"/>
      <c r="CF34" s="38">
        <f t="shared" si="145"/>
        <v>22763810.800774261</v>
      </c>
      <c r="CG34" s="39">
        <f t="shared" si="131"/>
        <v>16.606889538735697</v>
      </c>
      <c r="CH34" s="36">
        <f t="shared" si="132"/>
        <v>16616183.205280647</v>
      </c>
      <c r="CI34" s="39">
        <f t="shared" si="133"/>
        <v>38.69619121818684</v>
      </c>
      <c r="CJ34" s="36">
        <f t="shared" si="134"/>
        <v>39379994.006054908</v>
      </c>
      <c r="CK34" s="40">
        <f t="shared" si="135"/>
        <v>21.876000061136658</v>
      </c>
      <c r="CL34" s="38">
        <f t="shared" si="136"/>
        <v>31426442.3174081</v>
      </c>
      <c r="CM34" s="39">
        <f t="shared" si="137"/>
        <v>5.1232677983052826</v>
      </c>
      <c r="CN34" s="36">
        <f t="shared" si="138"/>
        <v>34601836.534440108</v>
      </c>
      <c r="CO34" s="39">
        <f t="shared" si="139"/>
        <v>9.7785298999251982</v>
      </c>
      <c r="CP34" s="36">
        <f t="shared" si="140"/>
        <v>66028278.851848207</v>
      </c>
      <c r="CQ34" s="40">
        <f t="shared" si="141"/>
        <v>6.8263117758910061</v>
      </c>
      <c r="CR34" s="152"/>
      <c r="CS34" s="161" t="s">
        <v>31</v>
      </c>
      <c r="CT34" s="38">
        <f t="shared" si="142"/>
        <v>39379994.006054908</v>
      </c>
      <c r="CU34" s="36">
        <f t="shared" si="143"/>
        <v>66028278.851848207</v>
      </c>
      <c r="CV34" s="37">
        <f t="shared" si="144"/>
        <v>105408272.85790312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f>+'JUL-SEP 2023'!D35+'OCT-DEC 2023'!D35+'JAN-MAR 2024'!D35+'APR-JUN 2024'!D35</f>
        <v>1932977.13</v>
      </c>
      <c r="E35" s="39">
        <f t="shared" si="76"/>
        <v>8.8978058110310148</v>
      </c>
      <c r="F35" s="36">
        <f>+'JUL-SEP 2023'!F35+'OCT-DEC 2023'!F35+'JAN-MAR 2024'!F35+'APR-JUN 2024'!F35</f>
        <v>1529779.23</v>
      </c>
      <c r="G35" s="39">
        <f t="shared" si="77"/>
        <v>21.676550947246113</v>
      </c>
      <c r="H35" s="36">
        <f t="shared" si="78"/>
        <v>3462756.36</v>
      </c>
      <c r="I35" s="202">
        <f t="shared" si="79"/>
        <v>12.031187950593262</v>
      </c>
      <c r="J35" s="38">
        <f>+'JUL-SEP 2023'!J35+'OCT-DEC 2023'!J35+'JAN-MAR 2024'!J35+'APR-JUN 2024'!J35</f>
        <v>5171285.8100000005</v>
      </c>
      <c r="K35" s="39">
        <f t="shared" si="80"/>
        <v>7.1396916613396924</v>
      </c>
      <c r="L35" s="36">
        <f>+'JUL-SEP 2023'!L35+'OCT-DEC 2023'!L35+'JAN-MAR 2024'!L35+'APR-JUN 2024'!L35</f>
        <v>6885035.3599999994</v>
      </c>
      <c r="M35" s="39">
        <f t="shared" si="81"/>
        <v>10.893112550509924</v>
      </c>
      <c r="N35" s="36">
        <f t="shared" si="82"/>
        <v>12056321.17</v>
      </c>
      <c r="O35" s="40">
        <f t="shared" si="83"/>
        <v>8.8887652347652342</v>
      </c>
      <c r="P35" s="116">
        <f t="shared" si="84"/>
        <v>7104262.9400000004</v>
      </c>
      <c r="Q35" s="117">
        <f t="shared" si="85"/>
        <v>8414814.5899999999</v>
      </c>
      <c r="R35" s="118">
        <f t="shared" si="86"/>
        <v>15519077.530000001</v>
      </c>
      <c r="S35" s="32"/>
      <c r="T35" s="38">
        <f>+'JUL-SEP 2023'!T35+'OCT-DEC 2023'!T35+'JAN-MAR 2024'!T35+'APR-JUN 2024'!T35</f>
        <v>2270209.2562105516</v>
      </c>
      <c r="U35" s="39">
        <f t="shared" si="87"/>
        <v>5.7964516122877319</v>
      </c>
      <c r="V35" s="36">
        <f>+'JUL-SEP 2023'!V35+'OCT-DEC 2023'!V35+'JAN-MAR 2024'!V35+'APR-JUN 2024'!V35</f>
        <v>1910057.0061468668</v>
      </c>
      <c r="W35" s="39">
        <f t="shared" si="88"/>
        <v>15.447411674553509</v>
      </c>
      <c r="X35" s="36">
        <f t="shared" si="89"/>
        <v>4180266.2623574184</v>
      </c>
      <c r="Y35" s="40">
        <f t="shared" si="90"/>
        <v>8.1122332882287314</v>
      </c>
      <c r="Z35" s="244">
        <f>+'OCT-DEC 2023'!Z35+'JUL-SEP 2023'!Z35+'JAN-MAR 2024'!Z35+'APR-JUN 2024'!Z35</f>
        <v>11590399.603260662</v>
      </c>
      <c r="AA35" s="39">
        <f t="shared" si="91"/>
        <v>5.7054137061368557</v>
      </c>
      <c r="AB35" s="36">
        <f>+'OCT-DEC 2023'!AB35+'JUL-SEP 2023'!AB35+'JAN-MAR 2024'!AB35+'APR-JUN 2024'!AB35</f>
        <v>7686915.7715330999</v>
      </c>
      <c r="AC35" s="39">
        <f t="shared" si="92"/>
        <v>8.4669878270247132</v>
      </c>
      <c r="AD35" s="36">
        <f t="shared" si="93"/>
        <v>19277315.37479376</v>
      </c>
      <c r="AE35" s="40">
        <f t="shared" si="94"/>
        <v>6.5583755876036793</v>
      </c>
      <c r="AF35" s="116">
        <f t="shared" si="95"/>
        <v>13860608.859471213</v>
      </c>
      <c r="AG35" s="117">
        <f t="shared" si="96"/>
        <v>9596972.7776799668</v>
      </c>
      <c r="AH35" s="118">
        <f t="shared" si="97"/>
        <v>23457581.637151182</v>
      </c>
      <c r="AI35" s="32"/>
      <c r="AJ35" s="35">
        <f>+'OCT-DEC 2023'!AJ35+'JUL-SEP 2023'!AJ35+'JAN-MAR 2024'!AJ35+'APR-JUN 2024'!AJ35</f>
        <v>775062.60247025196</v>
      </c>
      <c r="AK35" s="39">
        <f t="shared" si="98"/>
        <v>6.6881469933404549</v>
      </c>
      <c r="AL35" s="36">
        <f>+'OCT-DEC 2023'!AL35+'JUL-SEP 2023'!AL35+'JAN-MAR 2024'!AL35+'APR-JUN 2024'!AL35</f>
        <v>1153728.9120656759</v>
      </c>
      <c r="AM35" s="39">
        <f t="shared" si="99"/>
        <v>19.726582636283485</v>
      </c>
      <c r="AN35" s="36">
        <f t="shared" si="100"/>
        <v>1928791.5145359279</v>
      </c>
      <c r="AO35" s="40">
        <f t="shared" si="101"/>
        <v>11.061360278805816</v>
      </c>
      <c r="AP35" s="36">
        <f>+'OCT-DEC 2023'!AP35+'JUL-SEP 2023'!AP35+'JAN-MAR 2024'!AP35+'APR-JUN 2024'!AP35</f>
        <v>2630315.3632668131</v>
      </c>
      <c r="AQ35" s="39">
        <f t="shared" si="102"/>
        <v>7.8437268541385254</v>
      </c>
      <c r="AR35" s="36">
        <f>+'OCT-DEC 2023'!AR35+'JUL-SEP 2023'!AR35+'JAN-MAR 2024'!AR35+'APR-JUN 2024'!AR35</f>
        <v>2833990.1672851145</v>
      </c>
      <c r="AS35" s="39">
        <f t="shared" si="103"/>
        <v>9.1299170678661064</v>
      </c>
      <c r="AT35" s="36">
        <f t="shared" si="104"/>
        <v>5464305.5305519272</v>
      </c>
      <c r="AU35" s="40">
        <f t="shared" si="105"/>
        <v>8.4619913535052067</v>
      </c>
      <c r="AV35" s="116">
        <f t="shared" si="106"/>
        <v>3405377.9657370653</v>
      </c>
      <c r="AW35" s="117">
        <f t="shared" si="107"/>
        <v>3987719.0793507905</v>
      </c>
      <c r="AX35" s="118">
        <f t="shared" si="108"/>
        <v>7393097.0450878553</v>
      </c>
      <c r="AY35" s="32"/>
      <c r="AZ35" s="35">
        <f>+'OCT-DEC 2023'!AZ35+'JUL-SEP 2023'!AZ35+'JAN-MAR 2024'!AZ35+'APR-JUN 2024'!AZ35</f>
        <v>4626292.3198104082</v>
      </c>
      <c r="BA35" s="39">
        <f t="shared" si="109"/>
        <v>10.412330877408309</v>
      </c>
      <c r="BB35" s="36">
        <f>+'OCT-DEC 2023'!BB35+'JUL-SEP 2023'!BB35+'JAN-MAR 2024'!BB35+'APR-JUN 2024'!BB35</f>
        <v>3013866.1064783325</v>
      </c>
      <c r="BC35" s="39">
        <f t="shared" si="110"/>
        <v>22.942163285414505</v>
      </c>
      <c r="BD35" s="36">
        <f t="shared" si="111"/>
        <v>7640158.4262887407</v>
      </c>
      <c r="BE35" s="40">
        <v>12.436949992607401</v>
      </c>
      <c r="BF35" s="38">
        <f>+'OCT-DEC 2023'!BF35+'JUL-SEP 2023'!BF35+'JAN-MAR 2024'!BF35+'APR-JUN 2024'!BF35</f>
        <v>13080021.75013455</v>
      </c>
      <c r="BG35" s="39">
        <v>5.6741959183050197</v>
      </c>
      <c r="BH35" s="36">
        <f>+'OCT-DEC 2023'!BH35+'JUL-SEP 2023'!BH35+'JAN-MAR 2024'!BH35+'APR-JUN 2024'!BH35</f>
        <v>13261334.041668596</v>
      </c>
      <c r="BI35" s="39">
        <v>13.448022788293716</v>
      </c>
      <c r="BJ35" s="36">
        <f t="shared" si="115"/>
        <v>26341355.791803144</v>
      </c>
      <c r="BK35" s="40">
        <f t="shared" si="116"/>
        <v>7.2482433522812064</v>
      </c>
      <c r="BL35" s="116">
        <f t="shared" si="117"/>
        <v>17706314.069944959</v>
      </c>
      <c r="BM35" s="117">
        <f t="shared" si="118"/>
        <v>16275200.148146927</v>
      </c>
      <c r="BN35" s="118">
        <f t="shared" si="119"/>
        <v>33981514.21809189</v>
      </c>
      <c r="BO35" s="32"/>
      <c r="BP35" s="35">
        <f>+'OCT-DEC 2023'!BP35+'JUL-SEP 2023'!BP35+'JAN-MAR 2024'!BP35+'APR-JUN 2024'!BP35</f>
        <v>1153826.18362654</v>
      </c>
      <c r="BQ35" s="39">
        <v>5.568959928128919</v>
      </c>
      <c r="BR35" s="36">
        <f>+'OCT-DEC 2023'!BR35+'JUL-SEP 2023'!BR35+'JAN-MAR 2024'!BR35+'APR-JUN 2024'!BR35</f>
        <v>887145.72712576238</v>
      </c>
      <c r="BS35" s="39">
        <v>18.884164313748535</v>
      </c>
      <c r="BT35" s="36">
        <f t="shared" si="122"/>
        <v>2040971.9107523025</v>
      </c>
      <c r="BU35" s="40">
        <v>7.2106827104577311</v>
      </c>
      <c r="BV35" s="38">
        <f>+'OCT-DEC 2023'!BV35+'JUL-SEP 2023'!BV35+'JAN-MAR 2024'!BV35+'APR-JUN 2024'!BV35</f>
        <v>4513935.5585384555</v>
      </c>
      <c r="BW35" s="39">
        <f t="shared" si="124"/>
        <v>7.036027905307578</v>
      </c>
      <c r="BX35" s="36">
        <f>+'OCT-DEC 2023'!BX35+'JUL-SEP 2023'!BX35+'JAN-MAR 2024'!BX35+'APR-JUN 2024'!BX35</f>
        <v>5017026.1425253674</v>
      </c>
      <c r="BY35" s="39">
        <f t="shared" si="125"/>
        <v>11.015488223842178</v>
      </c>
      <c r="BZ35" s="36">
        <f t="shared" si="126"/>
        <v>9530961.701063823</v>
      </c>
      <c r="CA35" s="40">
        <f t="shared" si="127"/>
        <v>8.68822158387146</v>
      </c>
      <c r="CB35" s="116">
        <f t="shared" si="128"/>
        <v>5667761.7421649955</v>
      </c>
      <c r="CC35" s="117">
        <f t="shared" si="129"/>
        <v>5904171.8696511295</v>
      </c>
      <c r="CD35" s="118">
        <f t="shared" si="130"/>
        <v>11571933.611816125</v>
      </c>
      <c r="CE35" s="32"/>
      <c r="CF35" s="38">
        <f t="shared" si="145"/>
        <v>10758367.492117751</v>
      </c>
      <c r="CG35" s="39">
        <f t="shared" si="131"/>
        <v>7.8485549771239373</v>
      </c>
      <c r="CH35" s="36">
        <f t="shared" si="132"/>
        <v>8494576.9818166383</v>
      </c>
      <c r="CI35" s="39">
        <f t="shared" si="133"/>
        <v>19.782387516136755</v>
      </c>
      <c r="CJ35" s="36">
        <f t="shared" si="134"/>
        <v>19252944.47393439</v>
      </c>
      <c r="CK35" s="40">
        <f t="shared" si="135"/>
        <v>10.695212762706131</v>
      </c>
      <c r="CL35" s="38">
        <f t="shared" si="136"/>
        <v>36985958.085200481</v>
      </c>
      <c r="CM35" s="39">
        <f t="shared" si="137"/>
        <v>6.0296029099804471</v>
      </c>
      <c r="CN35" s="36">
        <f t="shared" si="138"/>
        <v>35684301.483012177</v>
      </c>
      <c r="CO35" s="39">
        <f t="shared" si="139"/>
        <v>10.084436086572184</v>
      </c>
      <c r="CP35" s="36">
        <f t="shared" si="140"/>
        <v>72670259.568212658</v>
      </c>
      <c r="CQ35" s="40">
        <f t="shared" si="141"/>
        <v>7.5129907559851619</v>
      </c>
      <c r="CR35" s="152"/>
      <c r="CS35" s="161" t="s">
        <v>32</v>
      </c>
      <c r="CT35" s="38">
        <f t="shared" si="142"/>
        <v>19252944.47393439</v>
      </c>
      <c r="CU35" s="36">
        <f t="shared" si="143"/>
        <v>72670259.568212658</v>
      </c>
      <c r="CV35" s="37">
        <f t="shared" si="144"/>
        <v>91923204.04214704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f>+'JUL-SEP 2023'!D36+'OCT-DEC 2023'!D36+'JAN-MAR 2024'!D36+'APR-JUN 2024'!D36</f>
        <v>414283.38</v>
      </c>
      <c r="E36" s="39">
        <f t="shared" si="76"/>
        <v>1.9070132847239485</v>
      </c>
      <c r="F36" s="36">
        <f>+'JUL-SEP 2023'!F36+'OCT-DEC 2023'!F36+'JAN-MAR 2024'!F36+'APR-JUN 2024'!F36</f>
        <v>1440</v>
      </c>
      <c r="G36" s="39">
        <f t="shared" si="77"/>
        <v>2.0404403950519321E-2</v>
      </c>
      <c r="H36" s="36">
        <f t="shared" si="78"/>
        <v>415723.38</v>
      </c>
      <c r="I36" s="202">
        <f t="shared" si="79"/>
        <v>1.4444117922971353</v>
      </c>
      <c r="J36" s="38">
        <f>+'JUL-SEP 2023'!J36+'OCT-DEC 2023'!J36+'JAN-MAR 2024'!J36+'APR-JUN 2024'!J36</f>
        <v>0</v>
      </c>
      <c r="K36" s="39">
        <f t="shared" si="80"/>
        <v>0</v>
      </c>
      <c r="L36" s="36">
        <f>+'JUL-SEP 2023'!L36+'OCT-DEC 2023'!L36+'JAN-MAR 2024'!L36+'APR-JUN 2024'!L36</f>
        <v>0</v>
      </c>
      <c r="M36" s="39">
        <f t="shared" si="81"/>
        <v>0</v>
      </c>
      <c r="N36" s="36">
        <f t="shared" si="82"/>
        <v>0</v>
      </c>
      <c r="O36" s="40">
        <f t="shared" si="83"/>
        <v>0</v>
      </c>
      <c r="P36" s="116">
        <f t="shared" si="84"/>
        <v>414283.38</v>
      </c>
      <c r="Q36" s="117">
        <f t="shared" si="85"/>
        <v>1440</v>
      </c>
      <c r="R36" s="118">
        <f t="shared" si="86"/>
        <v>415723.38</v>
      </c>
      <c r="S36" s="32"/>
      <c r="T36" s="38">
        <f>+'JUL-SEP 2023'!T36+'OCT-DEC 2023'!T36+'JAN-MAR 2024'!T36+'APR-JUN 2024'!T36</f>
        <v>981055.42760819627</v>
      </c>
      <c r="U36" s="39">
        <f t="shared" si="87"/>
        <v>2.5048969823140168</v>
      </c>
      <c r="V36" s="36">
        <f>+'JUL-SEP 2023'!V36+'OCT-DEC 2023'!V36+'JAN-MAR 2024'!V36+'APR-JUN 2024'!V36</f>
        <v>59044.132123034578</v>
      </c>
      <c r="W36" s="39">
        <f t="shared" si="88"/>
        <v>0.47751402860544429</v>
      </c>
      <c r="X36" s="36">
        <f t="shared" si="89"/>
        <v>1040099.5597312308</v>
      </c>
      <c r="Y36" s="40">
        <f t="shared" si="90"/>
        <v>2.018419340294721</v>
      </c>
      <c r="Z36" s="244">
        <f>+'OCT-DEC 2023'!Z36+'JUL-SEP 2023'!Z36+'JAN-MAR 2024'!Z36+'APR-JUN 2024'!Z36</f>
        <v>0</v>
      </c>
      <c r="AA36" s="39">
        <f t="shared" si="91"/>
        <v>0</v>
      </c>
      <c r="AB36" s="36">
        <f>+'OCT-DEC 2023'!AB36+'JUL-SEP 2023'!AB36+'JAN-MAR 2024'!AB36+'APR-JUN 2024'!AB36</f>
        <v>0</v>
      </c>
      <c r="AC36" s="39">
        <f t="shared" si="92"/>
        <v>0</v>
      </c>
      <c r="AD36" s="36">
        <f t="shared" si="93"/>
        <v>0</v>
      </c>
      <c r="AE36" s="40">
        <f t="shared" si="94"/>
        <v>0</v>
      </c>
      <c r="AF36" s="116">
        <f t="shared" si="95"/>
        <v>981055.42760819627</v>
      </c>
      <c r="AG36" s="117">
        <f t="shared" si="96"/>
        <v>59044.132123034578</v>
      </c>
      <c r="AH36" s="118">
        <f t="shared" si="97"/>
        <v>1040099.5597312308</v>
      </c>
      <c r="AI36" s="32"/>
      <c r="AJ36" s="35">
        <f>+'OCT-DEC 2023'!AJ36+'JUL-SEP 2023'!AJ36+'JAN-MAR 2024'!AJ36+'APR-JUN 2024'!AJ36</f>
        <v>1258143.6636333177</v>
      </c>
      <c r="AK36" s="39">
        <f t="shared" si="98"/>
        <v>10.856735616323954</v>
      </c>
      <c r="AL36" s="36">
        <f>+'OCT-DEC 2023'!AL36+'JUL-SEP 2023'!AL36+'JAN-MAR 2024'!AL36+'APR-JUN 2024'!AL36</f>
        <v>0</v>
      </c>
      <c r="AM36" s="39">
        <f t="shared" si="99"/>
        <v>0</v>
      </c>
      <c r="AN36" s="36">
        <f t="shared" si="100"/>
        <v>1258143.6636333177</v>
      </c>
      <c r="AO36" s="40">
        <f t="shared" si="101"/>
        <v>7.2152849289640404</v>
      </c>
      <c r="AP36" s="36">
        <f>+'OCT-DEC 2023'!AP36+'JUL-SEP 2023'!AP36+'JAN-MAR 2024'!AP36+'APR-JUN 2024'!AP36</f>
        <v>0</v>
      </c>
      <c r="AQ36" s="39">
        <f t="shared" si="102"/>
        <v>0</v>
      </c>
      <c r="AR36" s="36">
        <f>+'OCT-DEC 2023'!AR36+'JUL-SEP 2023'!AR36+'JAN-MAR 2024'!AR36+'APR-JUN 2024'!AR36</f>
        <v>0</v>
      </c>
      <c r="AS36" s="39">
        <f t="shared" si="103"/>
        <v>0</v>
      </c>
      <c r="AT36" s="36">
        <f t="shared" si="104"/>
        <v>0</v>
      </c>
      <c r="AU36" s="40">
        <f t="shared" si="105"/>
        <v>0</v>
      </c>
      <c r="AV36" s="116">
        <f t="shared" si="106"/>
        <v>1258143.6636333177</v>
      </c>
      <c r="AW36" s="117">
        <f t="shared" si="107"/>
        <v>0</v>
      </c>
      <c r="AX36" s="118">
        <f t="shared" si="108"/>
        <v>1258143.6636333177</v>
      </c>
      <c r="AY36" s="32"/>
      <c r="AZ36" s="35">
        <f>+'OCT-DEC 2023'!AZ36+'JUL-SEP 2023'!AZ36+'JAN-MAR 2024'!AZ36+'APR-JUN 2024'!AZ36</f>
        <v>2080048.6718484201</v>
      </c>
      <c r="BA36" s="39">
        <f t="shared" si="109"/>
        <v>4.6815362098188871</v>
      </c>
      <c r="BB36" s="36">
        <f>+'OCT-DEC 2023'!BB36+'JUL-SEP 2023'!BB36+'JAN-MAR 2024'!BB36+'APR-JUN 2024'!BB36</f>
        <v>145218.73050737142</v>
      </c>
      <c r="BC36" s="39">
        <f t="shared" si="110"/>
        <v>1.1054345845820248</v>
      </c>
      <c r="BD36" s="36">
        <f t="shared" si="111"/>
        <v>2225267.4023557915</v>
      </c>
      <c r="BE36" s="40">
        <v>8.1203331295817467</v>
      </c>
      <c r="BF36" s="38">
        <f>+'OCT-DEC 2023'!BF36+'JUL-SEP 2023'!BF36+'JAN-MAR 2024'!BF36+'APR-JUN 2024'!BF36</f>
        <v>0</v>
      </c>
      <c r="BG36" s="39">
        <v>0</v>
      </c>
      <c r="BH36" s="36">
        <f>+'OCT-DEC 2023'!BH36+'JUL-SEP 2023'!BH36+'JAN-MAR 2024'!BH36+'APR-JUN 2024'!BH36</f>
        <v>0</v>
      </c>
      <c r="BI36" s="39">
        <v>0</v>
      </c>
      <c r="BJ36" s="36">
        <f t="shared" si="115"/>
        <v>0</v>
      </c>
      <c r="BK36" s="40">
        <f t="shared" si="116"/>
        <v>0</v>
      </c>
      <c r="BL36" s="116">
        <f t="shared" si="117"/>
        <v>2080048.6718484201</v>
      </c>
      <c r="BM36" s="117">
        <f t="shared" si="118"/>
        <v>145218.73050737142</v>
      </c>
      <c r="BN36" s="118">
        <f t="shared" si="119"/>
        <v>2225267.4023557915</v>
      </c>
      <c r="BO36" s="32"/>
      <c r="BP36" s="35">
        <f>+'OCT-DEC 2023'!BP36+'JUL-SEP 2023'!BP36+'JAN-MAR 2024'!BP36+'APR-JUN 2024'!BP36</f>
        <v>2834908.4794100914</v>
      </c>
      <c r="BQ36" s="39">
        <v>13.452913669174556</v>
      </c>
      <c r="BR36" s="36">
        <f>+'OCT-DEC 2023'!BR36+'JUL-SEP 2023'!BR36+'JAN-MAR 2024'!BR36+'APR-JUN 2024'!BR36</f>
        <v>105699.0534577404</v>
      </c>
      <c r="BS36" s="39">
        <v>9.7189825616474546E-2</v>
      </c>
      <c r="BT36" s="36">
        <f t="shared" si="122"/>
        <v>2940607.5328678316</v>
      </c>
      <c r="BU36" s="40">
        <v>11.806194965243742</v>
      </c>
      <c r="BV36" s="38">
        <f>+'OCT-DEC 2023'!BV36+'JUL-SEP 2023'!BV36+'JAN-MAR 2024'!BV36+'APR-JUN 2024'!BV36</f>
        <v>3249.165685820652</v>
      </c>
      <c r="BW36" s="39">
        <f t="shared" si="124"/>
        <v>5.0645872405418353E-3</v>
      </c>
      <c r="BX36" s="36">
        <f>+'OCT-DEC 2023'!BX36+'JUL-SEP 2023'!BX36+'JAN-MAR 2024'!BX36+'APR-JUN 2024'!BX36</f>
        <v>16210.02649628299</v>
      </c>
      <c r="BY36" s="39">
        <f t="shared" si="125"/>
        <v>3.5591075450943213E-2</v>
      </c>
      <c r="BZ36" s="36">
        <f t="shared" si="126"/>
        <v>19459.192182103641</v>
      </c>
      <c r="CA36" s="40">
        <f t="shared" si="127"/>
        <v>1.7738584921853678E-2</v>
      </c>
      <c r="CB36" s="116">
        <f t="shared" si="128"/>
        <v>2838157.6450959123</v>
      </c>
      <c r="CC36" s="117">
        <f t="shared" si="129"/>
        <v>121909.07995402339</v>
      </c>
      <c r="CD36" s="118">
        <f t="shared" si="130"/>
        <v>2960066.7250499357</v>
      </c>
      <c r="CE36" s="32"/>
      <c r="CF36" s="38">
        <f t="shared" si="145"/>
        <v>7568439.6225000257</v>
      </c>
      <c r="CG36" s="39">
        <f t="shared" si="131"/>
        <v>5.5214059671930418</v>
      </c>
      <c r="CH36" s="36">
        <f t="shared" si="132"/>
        <v>311401.91608814639</v>
      </c>
      <c r="CI36" s="39">
        <f t="shared" si="133"/>
        <v>0.72520072400424407</v>
      </c>
      <c r="CJ36" s="36">
        <f t="shared" si="134"/>
        <v>7879841.5385881718</v>
      </c>
      <c r="CK36" s="40">
        <f t="shared" si="135"/>
        <v>4.3773346931794261</v>
      </c>
      <c r="CL36" s="38">
        <f t="shared" si="136"/>
        <v>3249.165685820652</v>
      </c>
      <c r="CM36" s="39">
        <f t="shared" si="137"/>
        <v>5.2969234510845376E-4</v>
      </c>
      <c r="CN36" s="36">
        <f t="shared" si="138"/>
        <v>16210.02649628299</v>
      </c>
      <c r="CO36" s="39">
        <f t="shared" si="139"/>
        <v>4.5809773309203848E-3</v>
      </c>
      <c r="CP36" s="36">
        <f t="shared" si="140"/>
        <v>19459.192182103641</v>
      </c>
      <c r="CQ36" s="40">
        <f t="shared" si="141"/>
        <v>2.0117821492828766E-3</v>
      </c>
      <c r="CR36" s="152"/>
      <c r="CS36" s="161" t="s">
        <v>33</v>
      </c>
      <c r="CT36" s="38">
        <f t="shared" si="142"/>
        <v>7879841.5385881718</v>
      </c>
      <c r="CU36" s="36">
        <f t="shared" si="143"/>
        <v>19459.192182103641</v>
      </c>
      <c r="CV36" s="37">
        <f t="shared" si="144"/>
        <v>7899300.7307702759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f>+'JUL-SEP 2023'!D37+'OCT-DEC 2023'!D37+'JAN-MAR 2024'!D37+'APR-JUN 2024'!D37</f>
        <v>171455.58000000002</v>
      </c>
      <c r="E37" s="39">
        <f t="shared" si="76"/>
        <v>0.78923771646366736</v>
      </c>
      <c r="F37" s="36">
        <f>+'JUL-SEP 2023'!F37+'OCT-DEC 2023'!F37+'JAN-MAR 2024'!F37+'APR-JUN 2024'!F37</f>
        <v>3094.07</v>
      </c>
      <c r="G37" s="39">
        <f t="shared" si="77"/>
        <v>4.3842120924432862E-2</v>
      </c>
      <c r="H37" s="36">
        <f t="shared" si="78"/>
        <v>174549.65000000002</v>
      </c>
      <c r="I37" s="202">
        <f t="shared" si="79"/>
        <v>0.60646474297725983</v>
      </c>
      <c r="J37" s="38">
        <f>+'JUL-SEP 2023'!J37+'OCT-DEC 2023'!J37+'JAN-MAR 2024'!J37+'APR-JUN 2024'!J37</f>
        <v>0</v>
      </c>
      <c r="K37" s="39">
        <f t="shared" si="80"/>
        <v>0</v>
      </c>
      <c r="L37" s="36">
        <f>+'JUL-SEP 2023'!L37+'OCT-DEC 2023'!L37+'JAN-MAR 2024'!L37+'APR-JUN 2024'!L37</f>
        <v>0</v>
      </c>
      <c r="M37" s="39">
        <f t="shared" si="81"/>
        <v>0</v>
      </c>
      <c r="N37" s="36">
        <f t="shared" si="82"/>
        <v>0</v>
      </c>
      <c r="O37" s="40">
        <f t="shared" si="83"/>
        <v>0</v>
      </c>
      <c r="P37" s="116">
        <f t="shared" si="84"/>
        <v>171455.58000000002</v>
      </c>
      <c r="Q37" s="117">
        <f t="shared" si="85"/>
        <v>3094.07</v>
      </c>
      <c r="R37" s="118">
        <f t="shared" si="86"/>
        <v>174549.65000000002</v>
      </c>
      <c r="S37" s="32"/>
      <c r="T37" s="38">
        <f>+'JUL-SEP 2023'!T37+'OCT-DEC 2023'!T37+'JAN-MAR 2024'!T37+'APR-JUN 2024'!T37</f>
        <v>299144.41355556453</v>
      </c>
      <c r="U37" s="39">
        <f t="shared" si="87"/>
        <v>0.7637957221421009</v>
      </c>
      <c r="V37" s="36">
        <f>+'JUL-SEP 2023'!V37+'OCT-DEC 2023'!V37+'JAN-MAR 2024'!V37+'APR-JUN 2024'!V37</f>
        <v>2250.912415459401</v>
      </c>
      <c r="W37" s="39">
        <f t="shared" si="88"/>
        <v>1.820404868182841E-2</v>
      </c>
      <c r="X37" s="36">
        <f t="shared" si="89"/>
        <v>301395.32597102394</v>
      </c>
      <c r="Y37" s="40">
        <f t="shared" si="90"/>
        <v>0.58488838815732835</v>
      </c>
      <c r="Z37" s="244">
        <f>+'OCT-DEC 2023'!Z37+'JUL-SEP 2023'!Z37+'JAN-MAR 2024'!Z37+'APR-JUN 2024'!Z37</f>
        <v>0</v>
      </c>
      <c r="AA37" s="39">
        <f t="shared" si="91"/>
        <v>0</v>
      </c>
      <c r="AB37" s="36">
        <f>+'OCT-DEC 2023'!AB37+'JUL-SEP 2023'!AB37+'JAN-MAR 2024'!AB37+'APR-JUN 2024'!AB37</f>
        <v>0</v>
      </c>
      <c r="AC37" s="39">
        <f t="shared" si="92"/>
        <v>0</v>
      </c>
      <c r="AD37" s="36">
        <f t="shared" si="93"/>
        <v>0</v>
      </c>
      <c r="AE37" s="40">
        <f t="shared" si="94"/>
        <v>0</v>
      </c>
      <c r="AF37" s="116">
        <f t="shared" si="95"/>
        <v>299144.41355556453</v>
      </c>
      <c r="AG37" s="117">
        <f t="shared" si="96"/>
        <v>2250.912415459401</v>
      </c>
      <c r="AH37" s="118">
        <f t="shared" si="97"/>
        <v>301395.32597102394</v>
      </c>
      <c r="AI37" s="32"/>
      <c r="AJ37" s="35">
        <f>+'OCT-DEC 2023'!AJ37+'JUL-SEP 2023'!AJ37+'JAN-MAR 2024'!AJ37+'APR-JUN 2024'!AJ37</f>
        <v>505988.95402094524</v>
      </c>
      <c r="AK37" s="39">
        <f t="shared" si="98"/>
        <v>4.3662647258594243</v>
      </c>
      <c r="AL37" s="36">
        <f>+'OCT-DEC 2023'!AL37+'JUL-SEP 2023'!AL37+'JAN-MAR 2024'!AL37+'APR-JUN 2024'!AL37</f>
        <v>0</v>
      </c>
      <c r="AM37" s="39">
        <f t="shared" si="99"/>
        <v>0</v>
      </c>
      <c r="AN37" s="36">
        <f t="shared" si="100"/>
        <v>505988.95402094524</v>
      </c>
      <c r="AO37" s="40">
        <f t="shared" si="101"/>
        <v>2.9017786916531625</v>
      </c>
      <c r="AP37" s="36">
        <f>+'OCT-DEC 2023'!AP37+'JUL-SEP 2023'!AP37+'JAN-MAR 2024'!AP37+'APR-JUN 2024'!AP37</f>
        <v>0</v>
      </c>
      <c r="AQ37" s="39">
        <f t="shared" si="102"/>
        <v>0</v>
      </c>
      <c r="AR37" s="36">
        <f>+'OCT-DEC 2023'!AR37+'JUL-SEP 2023'!AR37+'JAN-MAR 2024'!AR37+'APR-JUN 2024'!AR37</f>
        <v>0</v>
      </c>
      <c r="AS37" s="39">
        <f t="shared" si="103"/>
        <v>0</v>
      </c>
      <c r="AT37" s="36">
        <f t="shared" si="104"/>
        <v>0</v>
      </c>
      <c r="AU37" s="40">
        <f t="shared" si="105"/>
        <v>0</v>
      </c>
      <c r="AV37" s="116">
        <f t="shared" si="106"/>
        <v>505988.95402094524</v>
      </c>
      <c r="AW37" s="117">
        <f t="shared" si="107"/>
        <v>0</v>
      </c>
      <c r="AX37" s="118">
        <f t="shared" si="108"/>
        <v>505988.95402094524</v>
      </c>
      <c r="AY37" s="32"/>
      <c r="AZ37" s="35">
        <f>+'OCT-DEC 2023'!AZ37+'JUL-SEP 2023'!AZ37+'JAN-MAR 2024'!AZ37+'APR-JUN 2024'!AZ37</f>
        <v>743725.69023119169</v>
      </c>
      <c r="BA37" s="39">
        <f t="shared" si="109"/>
        <v>1.6738929218881267</v>
      </c>
      <c r="BB37" s="36">
        <f>+'OCT-DEC 2023'!BB37+'JUL-SEP 2023'!BB37+'JAN-MAR 2024'!BB37+'APR-JUN 2024'!BB37</f>
        <v>10026.290152670177</v>
      </c>
      <c r="BC37" s="39">
        <f t="shared" si="110"/>
        <v>7.6322164854988869E-2</v>
      </c>
      <c r="BD37" s="36">
        <f t="shared" si="111"/>
        <v>753751.98038386193</v>
      </c>
      <c r="BE37" s="40">
        <v>2.7291832266433618</v>
      </c>
      <c r="BF37" s="38">
        <f>+'OCT-DEC 2023'!BF37+'JUL-SEP 2023'!BF37+'JAN-MAR 2024'!BF37+'APR-JUN 2024'!BF37</f>
        <v>0</v>
      </c>
      <c r="BG37" s="39">
        <v>0</v>
      </c>
      <c r="BH37" s="36">
        <f>+'OCT-DEC 2023'!BH37+'JUL-SEP 2023'!BH37+'JAN-MAR 2024'!BH37+'APR-JUN 2024'!BH37</f>
        <v>0</v>
      </c>
      <c r="BI37" s="39">
        <v>0</v>
      </c>
      <c r="BJ37" s="36">
        <f t="shared" si="115"/>
        <v>0</v>
      </c>
      <c r="BK37" s="40">
        <f t="shared" si="116"/>
        <v>0</v>
      </c>
      <c r="BL37" s="116">
        <f t="shared" si="117"/>
        <v>743725.69023119169</v>
      </c>
      <c r="BM37" s="117">
        <f t="shared" si="118"/>
        <v>10026.290152670177</v>
      </c>
      <c r="BN37" s="118">
        <f t="shared" si="119"/>
        <v>753751.98038386193</v>
      </c>
      <c r="BO37" s="32"/>
      <c r="BP37" s="35">
        <f>+'OCT-DEC 2023'!BP37+'JUL-SEP 2023'!BP37+'JAN-MAR 2024'!BP37+'APR-JUN 2024'!BP37</f>
        <v>610839.14970515575</v>
      </c>
      <c r="BQ37" s="39">
        <v>4.872569847544697</v>
      </c>
      <c r="BR37" s="36">
        <f>+'OCT-DEC 2023'!BR37+'JUL-SEP 2023'!BR37+'JAN-MAR 2024'!BR37+'APR-JUN 2024'!BR37</f>
        <v>22647.795088170082</v>
      </c>
      <c r="BS37" s="39">
        <v>1.6278598256125879E-2</v>
      </c>
      <c r="BT37" s="36">
        <f t="shared" si="122"/>
        <v>633486.94479332585</v>
      </c>
      <c r="BU37" s="40">
        <v>4.2738044248981195</v>
      </c>
      <c r="BV37" s="38">
        <f>+'OCT-DEC 2023'!BV37+'JUL-SEP 2023'!BV37+'JAN-MAR 2024'!BV37+'APR-JUN 2024'!BV37</f>
        <v>0</v>
      </c>
      <c r="BW37" s="39">
        <f t="shared" si="124"/>
        <v>0</v>
      </c>
      <c r="BX37" s="36">
        <f>+'OCT-DEC 2023'!BX37+'JUL-SEP 2023'!BX37+'JAN-MAR 2024'!BX37+'APR-JUN 2024'!BX37</f>
        <v>0</v>
      </c>
      <c r="BY37" s="39">
        <f t="shared" si="125"/>
        <v>0</v>
      </c>
      <c r="BZ37" s="36">
        <f t="shared" si="126"/>
        <v>0</v>
      </c>
      <c r="CA37" s="40">
        <f t="shared" si="127"/>
        <v>0</v>
      </c>
      <c r="CB37" s="116">
        <f t="shared" si="128"/>
        <v>610839.14970515575</v>
      </c>
      <c r="CC37" s="117">
        <f t="shared" si="129"/>
        <v>22647.795088170082</v>
      </c>
      <c r="CD37" s="118">
        <f t="shared" si="130"/>
        <v>633486.94479332585</v>
      </c>
      <c r="CE37" s="32"/>
      <c r="CF37" s="38">
        <f t="shared" si="145"/>
        <v>2331153.7875128575</v>
      </c>
      <c r="CG37" s="39">
        <f t="shared" si="131"/>
        <v>1.7006473031182732</v>
      </c>
      <c r="CH37" s="36">
        <f t="shared" si="132"/>
        <v>38019.06765629966</v>
      </c>
      <c r="CI37" s="39">
        <f t="shared" si="133"/>
        <v>8.8539774374767774E-2</v>
      </c>
      <c r="CJ37" s="36">
        <f t="shared" si="134"/>
        <v>2369172.855169157</v>
      </c>
      <c r="CK37" s="40">
        <f t="shared" si="135"/>
        <v>1.3161003913955629</v>
      </c>
      <c r="CL37" s="38">
        <f t="shared" si="136"/>
        <v>0</v>
      </c>
      <c r="CM37" s="39">
        <f t="shared" si="137"/>
        <v>0</v>
      </c>
      <c r="CN37" s="36">
        <f t="shared" si="138"/>
        <v>0</v>
      </c>
      <c r="CO37" s="39">
        <f t="shared" si="139"/>
        <v>0</v>
      </c>
      <c r="CP37" s="36">
        <f t="shared" si="140"/>
        <v>0</v>
      </c>
      <c r="CQ37" s="40">
        <f t="shared" si="141"/>
        <v>0</v>
      </c>
      <c r="CR37" s="152"/>
      <c r="CS37" s="161" t="s">
        <v>34</v>
      </c>
      <c r="CT37" s="38">
        <f t="shared" si="142"/>
        <v>2369172.855169157</v>
      </c>
      <c r="CU37" s="36">
        <f t="shared" si="143"/>
        <v>0</v>
      </c>
      <c r="CV37" s="37">
        <f t="shared" si="144"/>
        <v>2369172.855169157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f>+'JUL-SEP 2023'!D38+'OCT-DEC 2023'!D38+'JAN-MAR 2024'!D38+'APR-JUN 2024'!D38</f>
        <v>37307.18</v>
      </c>
      <c r="E38" s="39">
        <f t="shared" si="76"/>
        <v>0.17173097283214112</v>
      </c>
      <c r="F38" s="36">
        <f>+'JUL-SEP 2023'!F38+'OCT-DEC 2023'!F38+'JAN-MAR 2024'!F38+'APR-JUN 2024'!F38</f>
        <v>467.33000000000004</v>
      </c>
      <c r="G38" s="39">
        <f t="shared" si="77"/>
        <v>6.6219375681918023E-3</v>
      </c>
      <c r="H38" s="36">
        <f t="shared" si="78"/>
        <v>37774.51</v>
      </c>
      <c r="I38" s="202">
        <f t="shared" si="79"/>
        <v>0.13124580025363516</v>
      </c>
      <c r="J38" s="38">
        <f>+'JUL-SEP 2023'!J38+'OCT-DEC 2023'!J38+'JAN-MAR 2024'!J38+'APR-JUN 2024'!J38</f>
        <v>0</v>
      </c>
      <c r="K38" s="39">
        <f t="shared" si="80"/>
        <v>0</v>
      </c>
      <c r="L38" s="36">
        <f>+'JUL-SEP 2023'!L38+'OCT-DEC 2023'!L38+'JAN-MAR 2024'!L38+'APR-JUN 2024'!L38</f>
        <v>0</v>
      </c>
      <c r="M38" s="39">
        <f t="shared" si="81"/>
        <v>0</v>
      </c>
      <c r="N38" s="36">
        <f t="shared" si="82"/>
        <v>0</v>
      </c>
      <c r="O38" s="40">
        <f t="shared" si="83"/>
        <v>0</v>
      </c>
      <c r="P38" s="116">
        <f t="shared" si="84"/>
        <v>37307.18</v>
      </c>
      <c r="Q38" s="117">
        <f t="shared" si="85"/>
        <v>467.33000000000004</v>
      </c>
      <c r="R38" s="118">
        <f t="shared" si="86"/>
        <v>37774.51</v>
      </c>
      <c r="S38" s="32"/>
      <c r="T38" s="38">
        <f>+'JUL-SEP 2023'!T38+'OCT-DEC 2023'!T38+'JAN-MAR 2024'!T38+'APR-JUN 2024'!T38</f>
        <v>953117.35160900012</v>
      </c>
      <c r="U38" s="39">
        <f t="shared" si="87"/>
        <v>2.4335635996195633</v>
      </c>
      <c r="V38" s="36">
        <f>+'JUL-SEP 2023'!V38+'OCT-DEC 2023'!V38+'JAN-MAR 2024'!V38+'APR-JUN 2024'!V38</f>
        <v>90969.380282856902</v>
      </c>
      <c r="W38" s="39">
        <f t="shared" si="88"/>
        <v>0.73570655874982327</v>
      </c>
      <c r="X38" s="36">
        <f t="shared" si="89"/>
        <v>1044086.731891857</v>
      </c>
      <c r="Y38" s="40">
        <f t="shared" si="90"/>
        <v>2.0261568547728275</v>
      </c>
      <c r="Z38" s="244">
        <f>+'OCT-DEC 2023'!Z38+'JUL-SEP 2023'!Z38+'JAN-MAR 2024'!Z38+'APR-JUN 2024'!Z38</f>
        <v>0</v>
      </c>
      <c r="AA38" s="39">
        <f t="shared" si="91"/>
        <v>0</v>
      </c>
      <c r="AB38" s="36">
        <f>+'OCT-DEC 2023'!AB38+'JUL-SEP 2023'!AB38+'JAN-MAR 2024'!AB38+'APR-JUN 2024'!AB38</f>
        <v>0</v>
      </c>
      <c r="AC38" s="39">
        <f t="shared" si="92"/>
        <v>0</v>
      </c>
      <c r="AD38" s="36">
        <f t="shared" si="93"/>
        <v>0</v>
      </c>
      <c r="AE38" s="40">
        <f t="shared" si="94"/>
        <v>0</v>
      </c>
      <c r="AF38" s="116">
        <f t="shared" si="95"/>
        <v>953117.35160900012</v>
      </c>
      <c r="AG38" s="117">
        <f t="shared" si="96"/>
        <v>90969.380282856902</v>
      </c>
      <c r="AH38" s="118">
        <f t="shared" si="97"/>
        <v>1044086.731891857</v>
      </c>
      <c r="AI38" s="32"/>
      <c r="AJ38" s="35">
        <f>+'OCT-DEC 2023'!AJ38+'JUL-SEP 2023'!AJ38+'JAN-MAR 2024'!AJ38+'APR-JUN 2024'!AJ38</f>
        <v>1490837.2495760613</v>
      </c>
      <c r="AK38" s="39">
        <f t="shared" si="98"/>
        <v>12.864688138136282</v>
      </c>
      <c r="AL38" s="36">
        <f>+'OCT-DEC 2023'!AL38+'JUL-SEP 2023'!AL38+'JAN-MAR 2024'!AL38+'APR-JUN 2024'!AL38</f>
        <v>0</v>
      </c>
      <c r="AM38" s="39">
        <f t="shared" si="99"/>
        <v>0</v>
      </c>
      <c r="AN38" s="36">
        <f t="shared" si="100"/>
        <v>1490837.2495760613</v>
      </c>
      <c r="AO38" s="40">
        <f t="shared" si="101"/>
        <v>8.5497513911411307</v>
      </c>
      <c r="AP38" s="36">
        <f>+'OCT-DEC 2023'!AP38+'JUL-SEP 2023'!AP38+'JAN-MAR 2024'!AP38+'APR-JUN 2024'!AP38</f>
        <v>0</v>
      </c>
      <c r="AQ38" s="39">
        <f t="shared" si="102"/>
        <v>0</v>
      </c>
      <c r="AR38" s="36">
        <f>+'OCT-DEC 2023'!AR38+'JUL-SEP 2023'!AR38+'JAN-MAR 2024'!AR38+'APR-JUN 2024'!AR38</f>
        <v>0</v>
      </c>
      <c r="AS38" s="39">
        <f t="shared" si="103"/>
        <v>0</v>
      </c>
      <c r="AT38" s="36">
        <f t="shared" si="104"/>
        <v>0</v>
      </c>
      <c r="AU38" s="40">
        <f t="shared" si="105"/>
        <v>0</v>
      </c>
      <c r="AV38" s="116">
        <f t="shared" si="106"/>
        <v>1490837.2495760613</v>
      </c>
      <c r="AW38" s="117">
        <f t="shared" si="107"/>
        <v>0</v>
      </c>
      <c r="AX38" s="118">
        <f t="shared" si="108"/>
        <v>1490837.2495760613</v>
      </c>
      <c r="AY38" s="32"/>
      <c r="AZ38" s="35">
        <f>+'OCT-DEC 2023'!AZ38+'JUL-SEP 2023'!AZ38+'JAN-MAR 2024'!AZ38+'APR-JUN 2024'!AZ38</f>
        <v>2501474.3405163735</v>
      </c>
      <c r="BA38" s="39">
        <f t="shared" si="109"/>
        <v>5.6300330187242968</v>
      </c>
      <c r="BB38" s="36">
        <f>+'OCT-DEC 2023'!BB38+'JUL-SEP 2023'!BB38+'JAN-MAR 2024'!BB38+'APR-JUN 2024'!BB38</f>
        <v>258115.79463254404</v>
      </c>
      <c r="BC38" s="39">
        <f t="shared" si="110"/>
        <v>1.9648300547511117</v>
      </c>
      <c r="BD38" s="36">
        <f t="shared" si="111"/>
        <v>2759590.1351489173</v>
      </c>
      <c r="BE38" s="40">
        <v>11.514872870714669</v>
      </c>
      <c r="BF38" s="38">
        <f>+'OCT-DEC 2023'!BF38+'JUL-SEP 2023'!BF38+'JAN-MAR 2024'!BF38+'APR-JUN 2024'!BF38</f>
        <v>0</v>
      </c>
      <c r="BG38" s="39">
        <v>0</v>
      </c>
      <c r="BH38" s="36">
        <f>+'OCT-DEC 2023'!BH38+'JUL-SEP 2023'!BH38+'JAN-MAR 2024'!BH38+'APR-JUN 2024'!BH38</f>
        <v>0</v>
      </c>
      <c r="BI38" s="39">
        <v>0</v>
      </c>
      <c r="BJ38" s="36">
        <f t="shared" si="115"/>
        <v>0</v>
      </c>
      <c r="BK38" s="40">
        <f t="shared" si="116"/>
        <v>0</v>
      </c>
      <c r="BL38" s="116">
        <f t="shared" si="117"/>
        <v>2501474.3405163735</v>
      </c>
      <c r="BM38" s="117">
        <f t="shared" si="118"/>
        <v>258115.79463254404</v>
      </c>
      <c r="BN38" s="118">
        <f t="shared" si="119"/>
        <v>2759590.1351489173</v>
      </c>
      <c r="BO38" s="32"/>
      <c r="BP38" s="35">
        <f>+'OCT-DEC 2023'!BP38+'JUL-SEP 2023'!BP38+'JAN-MAR 2024'!BP38+'APR-JUN 2024'!BP38</f>
        <v>3106093.7966625555</v>
      </c>
      <c r="BQ38" s="39">
        <v>15.262557340954244</v>
      </c>
      <c r="BR38" s="36">
        <f>+'OCT-DEC 2023'!BR38+'JUL-SEP 2023'!BR38+'JAN-MAR 2024'!BR38+'APR-JUN 2024'!BR38</f>
        <v>220433.46562677965</v>
      </c>
      <c r="BS38" s="39">
        <v>0.41756562274167891</v>
      </c>
      <c r="BT38" s="36">
        <f t="shared" si="122"/>
        <v>3326527.262289335</v>
      </c>
      <c r="BU38" s="40">
        <v>13.432216596534795</v>
      </c>
      <c r="BV38" s="38">
        <f>+'OCT-DEC 2023'!BV38+'JUL-SEP 2023'!BV38+'JAN-MAR 2024'!BV38+'APR-JUN 2024'!BV38</f>
        <v>2229.1510406138677</v>
      </c>
      <c r="BW38" s="39">
        <f t="shared" si="124"/>
        <v>3.4746550373844862E-3</v>
      </c>
      <c r="BX38" s="36">
        <f>+'OCT-DEC 2023'!BX38+'JUL-SEP 2023'!BX38+'JAN-MAR 2024'!BX38+'APR-JUN 2024'!BX38</f>
        <v>33505.091621267355</v>
      </c>
      <c r="BY38" s="39">
        <f t="shared" si="125"/>
        <v>7.3564484558784143E-2</v>
      </c>
      <c r="BZ38" s="36">
        <f t="shared" si="126"/>
        <v>35734.242661881224</v>
      </c>
      <c r="CA38" s="40">
        <f t="shared" si="127"/>
        <v>3.2574574121266603E-2</v>
      </c>
      <c r="CB38" s="116">
        <f t="shared" si="128"/>
        <v>3108322.9477031692</v>
      </c>
      <c r="CC38" s="117">
        <f t="shared" si="129"/>
        <v>253938.557248047</v>
      </c>
      <c r="CD38" s="118">
        <f t="shared" si="130"/>
        <v>3362261.5049512163</v>
      </c>
      <c r="CE38" s="32"/>
      <c r="CF38" s="38">
        <f t="shared" si="145"/>
        <v>8088829.9183639903</v>
      </c>
      <c r="CG38" s="39">
        <f t="shared" si="131"/>
        <v>5.9010464516478196</v>
      </c>
      <c r="CH38" s="36">
        <f t="shared" si="132"/>
        <v>569985.97054218058</v>
      </c>
      <c r="CI38" s="39">
        <f t="shared" si="133"/>
        <v>1.327397864798127</v>
      </c>
      <c r="CJ38" s="36">
        <f t="shared" si="134"/>
        <v>8658815.8889061715</v>
      </c>
      <c r="CK38" s="40">
        <f t="shared" si="135"/>
        <v>4.8100631220501953</v>
      </c>
      <c r="CL38" s="38">
        <f t="shared" si="136"/>
        <v>2229.1510406138677</v>
      </c>
      <c r="CM38" s="39">
        <f t="shared" si="137"/>
        <v>3.6340536509312551E-4</v>
      </c>
      <c r="CN38" s="36">
        <f t="shared" si="138"/>
        <v>33505.091621267355</v>
      </c>
      <c r="CO38" s="39">
        <f t="shared" si="139"/>
        <v>9.4685881742778838E-3</v>
      </c>
      <c r="CP38" s="36">
        <f t="shared" si="140"/>
        <v>35734.242661881224</v>
      </c>
      <c r="CQ38" s="40">
        <f t="shared" si="141"/>
        <v>3.6943728615533738E-3</v>
      </c>
      <c r="CR38" s="152"/>
      <c r="CS38" s="161" t="s">
        <v>35</v>
      </c>
      <c r="CT38" s="38">
        <f t="shared" si="142"/>
        <v>8658815.8889061715</v>
      </c>
      <c r="CU38" s="36">
        <f t="shared" si="143"/>
        <v>35734.242661881224</v>
      </c>
      <c r="CV38" s="37">
        <f t="shared" si="144"/>
        <v>8694550.1315680519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f>+'JUL-SEP 2023'!D39+'OCT-DEC 2023'!D39+'JAN-MAR 2024'!D39+'APR-JUN 2024'!D39</f>
        <v>244962.92</v>
      </c>
      <c r="E39" s="39">
        <f t="shared" si="76"/>
        <v>1.1276038703381484</v>
      </c>
      <c r="F39" s="36">
        <f>+'JUL-SEP 2023'!F39+'OCT-DEC 2023'!F39+'JAN-MAR 2024'!F39+'APR-JUN 2024'!F39</f>
        <v>5778.92</v>
      </c>
      <c r="G39" s="39">
        <f t="shared" si="77"/>
        <v>8.1885706998427163E-2</v>
      </c>
      <c r="H39" s="36">
        <f t="shared" si="78"/>
        <v>250741.84000000003</v>
      </c>
      <c r="I39" s="202">
        <f t="shared" si="79"/>
        <v>0.87119100811285033</v>
      </c>
      <c r="J39" s="38">
        <f>+'JUL-SEP 2023'!J39+'OCT-DEC 2023'!J39+'JAN-MAR 2024'!J39+'APR-JUN 2024'!J39</f>
        <v>0</v>
      </c>
      <c r="K39" s="39">
        <f t="shared" si="80"/>
        <v>0</v>
      </c>
      <c r="L39" s="36">
        <f>+'JUL-SEP 2023'!L39+'OCT-DEC 2023'!L39+'JAN-MAR 2024'!L39+'APR-JUN 2024'!L39</f>
        <v>0</v>
      </c>
      <c r="M39" s="39">
        <f t="shared" si="81"/>
        <v>0</v>
      </c>
      <c r="N39" s="36">
        <f t="shared" si="82"/>
        <v>0</v>
      </c>
      <c r="O39" s="40">
        <f t="shared" si="83"/>
        <v>0</v>
      </c>
      <c r="P39" s="116">
        <f t="shared" si="84"/>
        <v>244962.92</v>
      </c>
      <c r="Q39" s="117">
        <f t="shared" si="85"/>
        <v>5778.92</v>
      </c>
      <c r="R39" s="118">
        <f t="shared" si="86"/>
        <v>250741.84000000003</v>
      </c>
      <c r="S39" s="32"/>
      <c r="T39" s="38">
        <f>+'JUL-SEP 2023'!T39+'OCT-DEC 2023'!T39+'JAN-MAR 2024'!T39+'APR-JUN 2024'!T39</f>
        <v>339830.21951878618</v>
      </c>
      <c r="U39" s="39">
        <f t="shared" si="87"/>
        <v>0.8676774700151566</v>
      </c>
      <c r="V39" s="36">
        <f>+'JUL-SEP 2023'!V39+'OCT-DEC 2023'!V39+'JAN-MAR 2024'!V39+'APR-JUN 2024'!V39</f>
        <v>26678.477664487298</v>
      </c>
      <c r="W39" s="39">
        <f t="shared" si="88"/>
        <v>0.21575975272333217</v>
      </c>
      <c r="X39" s="36">
        <f t="shared" si="89"/>
        <v>366508.6971832735</v>
      </c>
      <c r="Y39" s="40">
        <f t="shared" si="90"/>
        <v>0.71124752996924823</v>
      </c>
      <c r="Z39" s="244">
        <f>+'OCT-DEC 2023'!Z39+'JUL-SEP 2023'!Z39+'JAN-MAR 2024'!Z39+'APR-JUN 2024'!Z39</f>
        <v>0</v>
      </c>
      <c r="AA39" s="39">
        <f t="shared" si="91"/>
        <v>0</v>
      </c>
      <c r="AB39" s="36">
        <f>+'OCT-DEC 2023'!AB39+'JUL-SEP 2023'!AB39+'JAN-MAR 2024'!AB39+'APR-JUN 2024'!AB39</f>
        <v>0</v>
      </c>
      <c r="AC39" s="39">
        <f t="shared" si="92"/>
        <v>0</v>
      </c>
      <c r="AD39" s="36">
        <f t="shared" si="93"/>
        <v>0</v>
      </c>
      <c r="AE39" s="40">
        <f t="shared" si="94"/>
        <v>0</v>
      </c>
      <c r="AF39" s="116">
        <f t="shared" si="95"/>
        <v>339830.21951878618</v>
      </c>
      <c r="AG39" s="117">
        <f t="shared" si="96"/>
        <v>26678.477664487298</v>
      </c>
      <c r="AH39" s="118">
        <f t="shared" si="97"/>
        <v>366508.6971832735</v>
      </c>
      <c r="AI39" s="32"/>
      <c r="AJ39" s="35">
        <f>+'OCT-DEC 2023'!AJ39+'JUL-SEP 2023'!AJ39+'JAN-MAR 2024'!AJ39+'APR-JUN 2024'!AJ39</f>
        <v>308563.5156436502</v>
      </c>
      <c r="AK39" s="39">
        <f t="shared" si="98"/>
        <v>2.6626470466117582</v>
      </c>
      <c r="AL39" s="36">
        <f>+'OCT-DEC 2023'!AL39+'JUL-SEP 2023'!AL39+'JAN-MAR 2024'!AL39+'APR-JUN 2024'!AL39</f>
        <v>0</v>
      </c>
      <c r="AM39" s="39">
        <f t="shared" si="99"/>
        <v>0</v>
      </c>
      <c r="AN39" s="36">
        <f t="shared" si="100"/>
        <v>308563.5156436502</v>
      </c>
      <c r="AO39" s="40">
        <f t="shared" si="101"/>
        <v>1.7695703188794658</v>
      </c>
      <c r="AP39" s="36">
        <f>+'OCT-DEC 2023'!AP39+'JUL-SEP 2023'!AP39+'JAN-MAR 2024'!AP39+'APR-JUN 2024'!AP39</f>
        <v>0</v>
      </c>
      <c r="AQ39" s="39">
        <f t="shared" si="102"/>
        <v>0</v>
      </c>
      <c r="AR39" s="36">
        <f>+'OCT-DEC 2023'!AR39+'JUL-SEP 2023'!AR39+'JAN-MAR 2024'!AR39+'APR-JUN 2024'!AR39</f>
        <v>0</v>
      </c>
      <c r="AS39" s="39">
        <f t="shared" si="103"/>
        <v>0</v>
      </c>
      <c r="AT39" s="36">
        <f t="shared" si="104"/>
        <v>0</v>
      </c>
      <c r="AU39" s="40">
        <f t="shared" si="105"/>
        <v>0</v>
      </c>
      <c r="AV39" s="116">
        <f t="shared" si="106"/>
        <v>308563.5156436502</v>
      </c>
      <c r="AW39" s="117">
        <f t="shared" si="107"/>
        <v>0</v>
      </c>
      <c r="AX39" s="118">
        <f t="shared" si="108"/>
        <v>308563.5156436502</v>
      </c>
      <c r="AY39" s="32"/>
      <c r="AZ39" s="35">
        <f>+'OCT-DEC 2023'!AZ39+'JUL-SEP 2023'!AZ39+'JAN-MAR 2024'!AZ39+'APR-JUN 2024'!AZ39</f>
        <v>1274624.7114589545</v>
      </c>
      <c r="BA39" s="39">
        <f t="shared" si="109"/>
        <v>2.868779861445423</v>
      </c>
      <c r="BB39" s="36">
        <f>+'OCT-DEC 2023'!BB39+'JUL-SEP 2023'!BB39+'JAN-MAR 2024'!BB39+'APR-JUN 2024'!BB39</f>
        <v>72792.81899188034</v>
      </c>
      <c r="BC39" s="39">
        <f t="shared" si="110"/>
        <v>0.55411377954966456</v>
      </c>
      <c r="BD39" s="36">
        <f t="shared" si="111"/>
        <v>1347417.5304508349</v>
      </c>
      <c r="BE39" s="40">
        <v>9.9477363918906256</v>
      </c>
      <c r="BF39" s="38">
        <f>+'OCT-DEC 2023'!BF39+'JUL-SEP 2023'!BF39+'JAN-MAR 2024'!BF39+'APR-JUN 2024'!BF39</f>
        <v>0</v>
      </c>
      <c r="BG39" s="39">
        <v>0</v>
      </c>
      <c r="BH39" s="36">
        <f>+'OCT-DEC 2023'!BH39+'JUL-SEP 2023'!BH39+'JAN-MAR 2024'!BH39+'APR-JUN 2024'!BH39</f>
        <v>0</v>
      </c>
      <c r="BI39" s="39">
        <v>0</v>
      </c>
      <c r="BJ39" s="36">
        <f t="shared" si="115"/>
        <v>0</v>
      </c>
      <c r="BK39" s="40">
        <f t="shared" si="116"/>
        <v>0</v>
      </c>
      <c r="BL39" s="116">
        <f t="shared" si="117"/>
        <v>1274624.7114589545</v>
      </c>
      <c r="BM39" s="117">
        <f t="shared" si="118"/>
        <v>72792.81899188034</v>
      </c>
      <c r="BN39" s="118">
        <f t="shared" si="119"/>
        <v>1347417.5304508349</v>
      </c>
      <c r="BO39" s="32"/>
      <c r="BP39" s="35">
        <f>+'OCT-DEC 2023'!BP39+'JUL-SEP 2023'!BP39+'JAN-MAR 2024'!BP39+'APR-JUN 2024'!BP39</f>
        <v>687576.9174218952</v>
      </c>
      <c r="BQ39" s="39">
        <v>3.1205601084910173</v>
      </c>
      <c r="BR39" s="36">
        <f>+'OCT-DEC 2023'!BR39+'JUL-SEP 2023'!BR39+'JAN-MAR 2024'!BR39+'APR-JUN 2024'!BR39</f>
        <v>35896.055430449407</v>
      </c>
      <c r="BS39" s="39">
        <v>6.3808491857587885E-2</v>
      </c>
      <c r="BT39" s="36">
        <f t="shared" si="122"/>
        <v>723472.97285234462</v>
      </c>
      <c r="BU39" s="40">
        <v>2.7436722573088512</v>
      </c>
      <c r="BV39" s="38">
        <f>+'OCT-DEC 2023'!BV39+'JUL-SEP 2023'!BV39+'JAN-MAR 2024'!BV39+'APR-JUN 2024'!BV39</f>
        <v>541.07239556125296</v>
      </c>
      <c r="BW39" s="39">
        <f t="shared" si="124"/>
        <v>8.433883081825044E-4</v>
      </c>
      <c r="BX39" s="36">
        <f>+'OCT-DEC 2023'!BX39+'JUL-SEP 2023'!BX39+'JAN-MAR 2024'!BX39+'APR-JUN 2024'!BX39</f>
        <v>5735.560653614426</v>
      </c>
      <c r="BY39" s="39">
        <f t="shared" si="125"/>
        <v>1.2593117723963066E-2</v>
      </c>
      <c r="BZ39" s="36">
        <f t="shared" si="126"/>
        <v>6276.6330491756789</v>
      </c>
      <c r="CA39" s="40">
        <f t="shared" si="127"/>
        <v>5.7216449338792583E-3</v>
      </c>
      <c r="CB39" s="116">
        <f t="shared" si="128"/>
        <v>688117.98981745646</v>
      </c>
      <c r="CC39" s="117">
        <f t="shared" si="129"/>
        <v>41631.616084063833</v>
      </c>
      <c r="CD39" s="118">
        <f t="shared" si="130"/>
        <v>729749.60590152023</v>
      </c>
      <c r="CE39" s="32"/>
      <c r="CF39" s="38">
        <f t="shared" si="145"/>
        <v>2855558.284043286</v>
      </c>
      <c r="CG39" s="39">
        <f t="shared" si="131"/>
        <v>2.0832162685570883</v>
      </c>
      <c r="CH39" s="36">
        <f t="shared" si="132"/>
        <v>141146.27208681704</v>
      </c>
      <c r="CI39" s="39">
        <f t="shared" si="133"/>
        <v>0.32870503815039331</v>
      </c>
      <c r="CJ39" s="36">
        <f t="shared" si="134"/>
        <v>2996704.5561301028</v>
      </c>
      <c r="CK39" s="40">
        <f t="shared" si="135"/>
        <v>1.6647008387820226</v>
      </c>
      <c r="CL39" s="38">
        <f t="shared" si="136"/>
        <v>541.07239556125296</v>
      </c>
      <c r="CM39" s="39">
        <f t="shared" si="137"/>
        <v>8.8207845887643938E-5</v>
      </c>
      <c r="CN39" s="36">
        <f t="shared" si="138"/>
        <v>5735.560653614426</v>
      </c>
      <c r="CO39" s="39">
        <f t="shared" si="139"/>
        <v>1.6208778770566113E-3</v>
      </c>
      <c r="CP39" s="36">
        <f t="shared" si="140"/>
        <v>6276.6330491756789</v>
      </c>
      <c r="CQ39" s="40">
        <f t="shared" si="141"/>
        <v>6.4890763232934535E-4</v>
      </c>
      <c r="CR39" s="152"/>
      <c r="CS39" s="161" t="s">
        <v>36</v>
      </c>
      <c r="CT39" s="38">
        <f t="shared" si="142"/>
        <v>2996704.5561301028</v>
      </c>
      <c r="CU39" s="36">
        <f t="shared" si="143"/>
        <v>6276.6330491756789</v>
      </c>
      <c r="CV39" s="37">
        <f t="shared" si="144"/>
        <v>3002981.1891792784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f>+'JUL-SEP 2023'!D40+'OCT-DEC 2023'!D40+'JAN-MAR 2024'!D40+'APR-JUN 2024'!D40</f>
        <v>257724.79999999999</v>
      </c>
      <c r="E40" s="39">
        <f t="shared" si="76"/>
        <v>1.1863488644000699</v>
      </c>
      <c r="F40" s="36">
        <f>+'JUL-SEP 2023'!F40+'OCT-DEC 2023'!F40+'JAN-MAR 2024'!F40+'APR-JUN 2024'!F40</f>
        <v>3058.7700000000004</v>
      </c>
      <c r="G40" s="39">
        <f t="shared" si="77"/>
        <v>4.3341929633145829E-2</v>
      </c>
      <c r="H40" s="36">
        <f t="shared" si="78"/>
        <v>260783.56999999998</v>
      </c>
      <c r="I40" s="202">
        <f t="shared" si="79"/>
        <v>0.90608053784549092</v>
      </c>
      <c r="J40" s="38">
        <f>+'JUL-SEP 2023'!J40+'OCT-DEC 2023'!J40+'JAN-MAR 2024'!J40+'APR-JUN 2024'!J40</f>
        <v>0</v>
      </c>
      <c r="K40" s="39">
        <f t="shared" si="80"/>
        <v>0</v>
      </c>
      <c r="L40" s="36">
        <f>+'JUL-SEP 2023'!L40+'OCT-DEC 2023'!L40+'JAN-MAR 2024'!L40+'APR-JUN 2024'!L40</f>
        <v>0</v>
      </c>
      <c r="M40" s="39">
        <f t="shared" si="81"/>
        <v>0</v>
      </c>
      <c r="N40" s="36">
        <f t="shared" si="82"/>
        <v>0</v>
      </c>
      <c r="O40" s="40">
        <f t="shared" si="83"/>
        <v>0</v>
      </c>
      <c r="P40" s="116">
        <f t="shared" si="84"/>
        <v>257724.79999999999</v>
      </c>
      <c r="Q40" s="117">
        <f t="shared" si="85"/>
        <v>3058.7700000000004</v>
      </c>
      <c r="R40" s="118">
        <f t="shared" si="86"/>
        <v>260783.56999999998</v>
      </c>
      <c r="S40" s="32"/>
      <c r="T40" s="38">
        <f>+'JUL-SEP 2023'!T40+'OCT-DEC 2023'!T40+'JAN-MAR 2024'!T40+'APR-JUN 2024'!T40</f>
        <v>474044.09001304192</v>
      </c>
      <c r="U40" s="39">
        <f t="shared" si="87"/>
        <v>1.2103613895214971</v>
      </c>
      <c r="V40" s="36">
        <f>+'JUL-SEP 2023'!V40+'OCT-DEC 2023'!V40+'JAN-MAR 2024'!V40+'APR-JUN 2024'!V40</f>
        <v>40362.059937908729</v>
      </c>
      <c r="W40" s="39">
        <f t="shared" si="88"/>
        <v>0.32642447523157264</v>
      </c>
      <c r="X40" s="36">
        <f t="shared" si="89"/>
        <v>514406.14995095064</v>
      </c>
      <c r="Y40" s="40">
        <f t="shared" si="90"/>
        <v>0.9982576303520847</v>
      </c>
      <c r="Z40" s="244">
        <f>+'OCT-DEC 2023'!Z40+'JUL-SEP 2023'!Z40+'JAN-MAR 2024'!Z40+'APR-JUN 2024'!Z40</f>
        <v>0</v>
      </c>
      <c r="AA40" s="39">
        <f t="shared" si="91"/>
        <v>0</v>
      </c>
      <c r="AB40" s="36">
        <f>+'OCT-DEC 2023'!AB40+'JUL-SEP 2023'!AB40+'JAN-MAR 2024'!AB40+'APR-JUN 2024'!AB40</f>
        <v>0</v>
      </c>
      <c r="AC40" s="39">
        <f t="shared" si="92"/>
        <v>0</v>
      </c>
      <c r="AD40" s="36">
        <f t="shared" si="93"/>
        <v>0</v>
      </c>
      <c r="AE40" s="40">
        <f t="shared" si="94"/>
        <v>0</v>
      </c>
      <c r="AF40" s="116">
        <f t="shared" si="95"/>
        <v>474044.09001304192</v>
      </c>
      <c r="AG40" s="117">
        <f t="shared" si="96"/>
        <v>40362.059937908729</v>
      </c>
      <c r="AH40" s="118">
        <f t="shared" si="97"/>
        <v>514406.14995095064</v>
      </c>
      <c r="AI40" s="32"/>
      <c r="AJ40" s="35">
        <f>+'OCT-DEC 2023'!AJ40+'JUL-SEP 2023'!AJ40+'JAN-MAR 2024'!AJ40+'APR-JUN 2024'!AJ40</f>
        <v>624691.63278000185</v>
      </c>
      <c r="AK40" s="39">
        <f t="shared" si="98"/>
        <v>5.3905703258374773</v>
      </c>
      <c r="AL40" s="36">
        <f>+'OCT-DEC 2023'!AL40+'JUL-SEP 2023'!AL40+'JAN-MAR 2024'!AL40+'APR-JUN 2024'!AL40</f>
        <v>0</v>
      </c>
      <c r="AM40" s="39">
        <f t="shared" si="99"/>
        <v>0</v>
      </c>
      <c r="AN40" s="36">
        <f t="shared" si="100"/>
        <v>624691.63278000185</v>
      </c>
      <c r="AO40" s="40">
        <f t="shared" si="101"/>
        <v>3.5825226113137538</v>
      </c>
      <c r="AP40" s="36">
        <f>+'OCT-DEC 2023'!AP40+'JUL-SEP 2023'!AP40+'JAN-MAR 2024'!AP40+'APR-JUN 2024'!AP40</f>
        <v>0</v>
      </c>
      <c r="AQ40" s="39">
        <f t="shared" si="102"/>
        <v>0</v>
      </c>
      <c r="AR40" s="36">
        <f>+'OCT-DEC 2023'!AR40+'JUL-SEP 2023'!AR40+'JAN-MAR 2024'!AR40+'APR-JUN 2024'!AR40</f>
        <v>0</v>
      </c>
      <c r="AS40" s="39">
        <f t="shared" si="103"/>
        <v>0</v>
      </c>
      <c r="AT40" s="36">
        <f t="shared" si="104"/>
        <v>0</v>
      </c>
      <c r="AU40" s="40">
        <f t="shared" si="105"/>
        <v>0</v>
      </c>
      <c r="AV40" s="116">
        <f t="shared" si="106"/>
        <v>624691.63278000185</v>
      </c>
      <c r="AW40" s="117">
        <f t="shared" si="107"/>
        <v>0</v>
      </c>
      <c r="AX40" s="118">
        <f t="shared" si="108"/>
        <v>624691.63278000185</v>
      </c>
      <c r="AY40" s="32"/>
      <c r="AZ40" s="35">
        <f>+'OCT-DEC 2023'!AZ40+'JUL-SEP 2023'!AZ40+'JAN-MAR 2024'!AZ40+'APR-JUN 2024'!AZ40</f>
        <v>1238036.6762755509</v>
      </c>
      <c r="BA40" s="39">
        <f t="shared" si="109"/>
        <v>2.786431686676504</v>
      </c>
      <c r="BB40" s="36">
        <f>+'OCT-DEC 2023'!BB40+'JUL-SEP 2023'!BB40+'JAN-MAR 2024'!BB40+'APR-JUN 2024'!BB40</f>
        <v>70223.744042862556</v>
      </c>
      <c r="BC40" s="39">
        <f t="shared" si="110"/>
        <v>0.53455745724120451</v>
      </c>
      <c r="BD40" s="36">
        <f t="shared" si="111"/>
        <v>1308260.4203184135</v>
      </c>
      <c r="BE40" s="40">
        <v>11.04662703940793</v>
      </c>
      <c r="BF40" s="38">
        <f>+'OCT-DEC 2023'!BF40+'JUL-SEP 2023'!BF40+'JAN-MAR 2024'!BF40+'APR-JUN 2024'!BF40</f>
        <v>0</v>
      </c>
      <c r="BG40" s="39">
        <v>0</v>
      </c>
      <c r="BH40" s="36">
        <f>+'OCT-DEC 2023'!BH40+'JUL-SEP 2023'!BH40+'JAN-MAR 2024'!BH40+'APR-JUN 2024'!BH40</f>
        <v>0</v>
      </c>
      <c r="BI40" s="39">
        <v>0</v>
      </c>
      <c r="BJ40" s="36">
        <f t="shared" si="115"/>
        <v>0</v>
      </c>
      <c r="BK40" s="40">
        <f t="shared" si="116"/>
        <v>0</v>
      </c>
      <c r="BL40" s="116">
        <f t="shared" si="117"/>
        <v>1238036.6762755509</v>
      </c>
      <c r="BM40" s="117">
        <f t="shared" si="118"/>
        <v>70223.744042862556</v>
      </c>
      <c r="BN40" s="118">
        <f t="shared" si="119"/>
        <v>1308260.4203184135</v>
      </c>
      <c r="BO40" s="32"/>
      <c r="BP40" s="35">
        <f>+'OCT-DEC 2023'!BP40+'JUL-SEP 2023'!BP40+'JAN-MAR 2024'!BP40+'APR-JUN 2024'!BP40</f>
        <v>1438434.149372716</v>
      </c>
      <c r="BQ40" s="39">
        <v>8.6571599548155369</v>
      </c>
      <c r="BR40" s="36">
        <f>+'OCT-DEC 2023'!BR40+'JUL-SEP 2023'!BR40+'JAN-MAR 2024'!BR40+'APR-JUN 2024'!BR40</f>
        <v>90503.660586446815</v>
      </c>
      <c r="BS40" s="39">
        <v>0.20898348423580612</v>
      </c>
      <c r="BT40" s="36">
        <f t="shared" si="122"/>
        <v>1528937.8099591627</v>
      </c>
      <c r="BU40" s="40">
        <v>7.6155263922196781</v>
      </c>
      <c r="BV40" s="38">
        <f>+'OCT-DEC 2023'!BV40+'JUL-SEP 2023'!BV40+'JAN-MAR 2024'!BV40+'APR-JUN 2024'!BV40</f>
        <v>399.18031178860349</v>
      </c>
      <c r="BW40" s="39">
        <f t="shared" si="124"/>
        <v>6.2221619617081785E-4</v>
      </c>
      <c r="BX40" s="36">
        <f>+'OCT-DEC 2023'!BX40+'JUL-SEP 2023'!BX40+'JAN-MAR 2024'!BX40+'APR-JUN 2024'!BX40</f>
        <v>3656.7300274502577</v>
      </c>
      <c r="BY40" s="39">
        <f t="shared" si="125"/>
        <v>8.0287934347642725E-3</v>
      </c>
      <c r="BZ40" s="36">
        <f t="shared" si="126"/>
        <v>4055.9103392388611</v>
      </c>
      <c r="CA40" s="40">
        <f t="shared" si="127"/>
        <v>3.6972814346415044E-3</v>
      </c>
      <c r="CB40" s="116">
        <f t="shared" si="128"/>
        <v>1438833.3296845045</v>
      </c>
      <c r="CC40" s="117">
        <f t="shared" si="129"/>
        <v>94160.390613897078</v>
      </c>
      <c r="CD40" s="118">
        <f t="shared" si="130"/>
        <v>1532993.7202984015</v>
      </c>
      <c r="CE40" s="32"/>
      <c r="CF40" s="38">
        <f t="shared" si="145"/>
        <v>4032931.3484413107</v>
      </c>
      <c r="CG40" s="39">
        <f t="shared" si="131"/>
        <v>2.9421455839279447</v>
      </c>
      <c r="CH40" s="36">
        <f t="shared" si="132"/>
        <v>204148.23456721811</v>
      </c>
      <c r="CI40" s="39">
        <f t="shared" si="133"/>
        <v>0.47542561514113407</v>
      </c>
      <c r="CJ40" s="36">
        <f t="shared" si="134"/>
        <v>4237079.5830085287</v>
      </c>
      <c r="CK40" s="40">
        <f t="shared" si="135"/>
        <v>2.3537421870273461</v>
      </c>
      <c r="CL40" s="38">
        <f t="shared" si="136"/>
        <v>399.18031178860349</v>
      </c>
      <c r="CM40" s="39">
        <f t="shared" si="137"/>
        <v>6.5076015173730475E-5</v>
      </c>
      <c r="CN40" s="36">
        <f t="shared" si="138"/>
        <v>3656.7300274502577</v>
      </c>
      <c r="CO40" s="39">
        <f t="shared" si="139"/>
        <v>1.0333972843836285E-3</v>
      </c>
      <c r="CP40" s="36">
        <f t="shared" si="140"/>
        <v>4055.9103392388611</v>
      </c>
      <c r="CQ40" s="40">
        <f t="shared" si="141"/>
        <v>4.1931894927667545E-4</v>
      </c>
      <c r="CR40" s="152"/>
      <c r="CS40" s="161" t="s">
        <v>37</v>
      </c>
      <c r="CT40" s="38">
        <f t="shared" si="142"/>
        <v>4237079.5830085287</v>
      </c>
      <c r="CU40" s="36">
        <f t="shared" si="143"/>
        <v>4055.9103392388611</v>
      </c>
      <c r="CV40" s="37">
        <f t="shared" si="144"/>
        <v>4241135.4933477677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f>+'JUL-SEP 2023'!D41+'OCT-DEC 2023'!D41+'JAN-MAR 2024'!D41+'APR-JUN 2024'!D41</f>
        <v>104509699.90000001</v>
      </c>
      <c r="E41" s="39">
        <f t="shared" si="76"/>
        <v>481.07502186501694</v>
      </c>
      <c r="F41" s="36">
        <f>+'JUL-SEP 2023'!F41+'OCT-DEC 2023'!F41+'JAN-MAR 2024'!F41+'APR-JUN 2024'!F41</f>
        <v>11176993.460000001</v>
      </c>
      <c r="G41" s="39">
        <f t="shared" si="77"/>
        <v>158.37492327093932</v>
      </c>
      <c r="H41" s="36">
        <f t="shared" si="78"/>
        <v>115686693.36000001</v>
      </c>
      <c r="I41" s="202">
        <f t="shared" si="79"/>
        <v>401.9481033302643</v>
      </c>
      <c r="J41" s="38">
        <f>+'JUL-SEP 2023'!J41+'OCT-DEC 2023'!J41+'JAN-MAR 2024'!J41+'APR-JUN 2024'!J41</f>
        <v>0</v>
      </c>
      <c r="K41" s="39">
        <f t="shared" si="80"/>
        <v>0</v>
      </c>
      <c r="L41" s="36">
        <f>+'JUL-SEP 2023'!L41+'OCT-DEC 2023'!L41+'JAN-MAR 2024'!L41+'APR-JUN 2024'!L41</f>
        <v>0</v>
      </c>
      <c r="M41" s="39">
        <f t="shared" si="81"/>
        <v>0</v>
      </c>
      <c r="N41" s="36">
        <f t="shared" si="82"/>
        <v>0</v>
      </c>
      <c r="O41" s="40">
        <f t="shared" si="83"/>
        <v>0</v>
      </c>
      <c r="P41" s="116">
        <f t="shared" si="84"/>
        <v>104509699.90000001</v>
      </c>
      <c r="Q41" s="117">
        <f t="shared" si="85"/>
        <v>11176993.460000001</v>
      </c>
      <c r="R41" s="118">
        <f t="shared" si="86"/>
        <v>115686693.36000001</v>
      </c>
      <c r="S41" s="32"/>
      <c r="T41" s="38">
        <f>+'JUL-SEP 2023'!T41+'OCT-DEC 2023'!T41+'JAN-MAR 2024'!T41+'APR-JUN 2024'!T41</f>
        <v>174840833.27116102</v>
      </c>
      <c r="U41" s="39">
        <f t="shared" si="87"/>
        <v>446.41542498158077</v>
      </c>
      <c r="V41" s="36">
        <f>+'JUL-SEP 2023'!V41+'OCT-DEC 2023'!V41+'JAN-MAR 2024'!V41+'APR-JUN 2024'!V41</f>
        <v>16585551.740767213</v>
      </c>
      <c r="W41" s="39">
        <f t="shared" si="88"/>
        <v>134.13413566439851</v>
      </c>
      <c r="X41" s="36">
        <f t="shared" si="89"/>
        <v>191426385.01192823</v>
      </c>
      <c r="Y41" s="40">
        <f t="shared" si="90"/>
        <v>371.48243563397187</v>
      </c>
      <c r="Z41" s="244">
        <f>+'OCT-DEC 2023'!Z41+'JUL-SEP 2023'!Z41+'JAN-MAR 2024'!Z41+'APR-JUN 2024'!Z41</f>
        <v>167348.40858975312</v>
      </c>
      <c r="AA41" s="39">
        <f t="shared" si="91"/>
        <v>8.23778244711737E-2</v>
      </c>
      <c r="AB41" s="36">
        <f>+'OCT-DEC 2023'!AB41+'JUL-SEP 2023'!AB41+'JAN-MAR 2024'!AB41+'APR-JUN 2024'!AB41</f>
        <v>182253.45554712749</v>
      </c>
      <c r="AC41" s="39">
        <f t="shared" si="92"/>
        <v>0.20074862733183696</v>
      </c>
      <c r="AD41" s="36">
        <f t="shared" si="93"/>
        <v>349601.86413688061</v>
      </c>
      <c r="AE41" s="40">
        <f t="shared" si="94"/>
        <v>0.11893877786188295</v>
      </c>
      <c r="AF41" s="116">
        <f t="shared" si="95"/>
        <v>175008181.67975077</v>
      </c>
      <c r="AG41" s="117">
        <f t="shared" si="96"/>
        <v>16767805.19631434</v>
      </c>
      <c r="AH41" s="118">
        <f t="shared" si="97"/>
        <v>191775986.87606511</v>
      </c>
      <c r="AI41" s="32"/>
      <c r="AJ41" s="35">
        <f>+'OCT-DEC 2023'!AJ41+'JUL-SEP 2023'!AJ41+'JAN-MAR 2024'!AJ41+'APR-JUN 2024'!AJ41</f>
        <v>101643911.07165882</v>
      </c>
      <c r="AK41" s="39">
        <f t="shared" si="98"/>
        <v>877.10259282103812</v>
      </c>
      <c r="AL41" s="36">
        <f>+'OCT-DEC 2023'!AL41+'JUL-SEP 2023'!AL41+'JAN-MAR 2024'!AL41+'APR-JUN 2024'!AL41</f>
        <v>11904957.95256773</v>
      </c>
      <c r="AM41" s="39">
        <f t="shared" si="99"/>
        <v>203.55226810805544</v>
      </c>
      <c r="AN41" s="36">
        <f t="shared" si="100"/>
        <v>113548869.02422655</v>
      </c>
      <c r="AO41" s="40">
        <f t="shared" si="101"/>
        <v>651.18751304238378</v>
      </c>
      <c r="AP41" s="36">
        <f>+'OCT-DEC 2023'!AP41+'JUL-SEP 2023'!AP41+'JAN-MAR 2024'!AP41+'APR-JUN 2024'!AP41</f>
        <v>9701.1276130824754</v>
      </c>
      <c r="AQ41" s="39">
        <f t="shared" si="102"/>
        <v>2.8929228881381511E-2</v>
      </c>
      <c r="AR41" s="36">
        <f>+'OCT-DEC 2023'!AR41+'JUL-SEP 2023'!AR41+'JAN-MAR 2024'!AR41+'APR-JUN 2024'!AR41</f>
        <v>35755.973659950345</v>
      </c>
      <c r="AS41" s="39">
        <f t="shared" si="103"/>
        <v>0.11519061638413548</v>
      </c>
      <c r="AT41" s="36">
        <f t="shared" si="104"/>
        <v>45457.101273032822</v>
      </c>
      <c r="AU41" s="40">
        <f t="shared" si="105"/>
        <v>7.0394599236284217E-2</v>
      </c>
      <c r="AV41" s="116">
        <f t="shared" si="106"/>
        <v>101653612.1992719</v>
      </c>
      <c r="AW41" s="117">
        <f t="shared" si="107"/>
        <v>11940713.926227681</v>
      </c>
      <c r="AX41" s="118">
        <f t="shared" si="108"/>
        <v>113594326.12549958</v>
      </c>
      <c r="AY41" s="32"/>
      <c r="AZ41" s="35">
        <f>+'OCT-DEC 2023'!AZ41+'JUL-SEP 2023'!AZ41+'JAN-MAR 2024'!AZ41+'APR-JUN 2024'!AZ41</f>
        <v>185002791.50606084</v>
      </c>
      <c r="BA41" s="39">
        <f t="shared" si="109"/>
        <v>416.38317366081003</v>
      </c>
      <c r="BB41" s="36">
        <f>+'OCT-DEC 2023'!BB41+'JUL-SEP 2023'!BB41+'JAN-MAR 2024'!BB41+'APR-JUN 2024'!BB41</f>
        <v>20733267.793341305</v>
      </c>
      <c r="BC41" s="39">
        <f t="shared" si="110"/>
        <v>157.82586165079246</v>
      </c>
      <c r="BD41" s="36">
        <f t="shared" si="111"/>
        <v>205736059.29940215</v>
      </c>
      <c r="BE41" s="40">
        <v>298.42336828819572</v>
      </c>
      <c r="BF41" s="38">
        <f>+'OCT-DEC 2023'!BF41+'JUL-SEP 2023'!BF41+'JAN-MAR 2024'!BF41+'APR-JUN 2024'!BF41</f>
        <v>513100.87629294291</v>
      </c>
      <c r="BG41" s="39">
        <v>0.2715044680226672</v>
      </c>
      <c r="BH41" s="36">
        <f>+'OCT-DEC 2023'!BH41+'JUL-SEP 2023'!BH41+'JAN-MAR 2024'!BH41+'APR-JUN 2024'!BH41</f>
        <v>950262.95627730596</v>
      </c>
      <c r="BI41" s="39">
        <v>1.3174588129404015</v>
      </c>
      <c r="BJ41" s="36">
        <f t="shared" si="115"/>
        <v>1463363.8325702487</v>
      </c>
      <c r="BK41" s="40">
        <f t="shared" si="116"/>
        <v>0.40266785260524307</v>
      </c>
      <c r="BL41" s="116">
        <f t="shared" si="117"/>
        <v>185515892.38235378</v>
      </c>
      <c r="BM41" s="117">
        <f t="shared" si="118"/>
        <v>21683530.749618612</v>
      </c>
      <c r="BN41" s="118">
        <f t="shared" si="119"/>
        <v>207199423.1319724</v>
      </c>
      <c r="BO41" s="32"/>
      <c r="BP41" s="35">
        <f>+'OCT-DEC 2023'!BP41+'JUL-SEP 2023'!BP41+'JAN-MAR 2024'!BP41+'APR-JUN 2024'!BP41</f>
        <v>140812558.50048947</v>
      </c>
      <c r="BQ41" s="39">
        <v>605.00739674321062</v>
      </c>
      <c r="BR41" s="36">
        <f>+'OCT-DEC 2023'!BR41+'JUL-SEP 2023'!BR41+'JAN-MAR 2024'!BR41+'APR-JUN 2024'!BR41</f>
        <v>12646850.286956247</v>
      </c>
      <c r="BS41" s="39">
        <v>114.90017779257128</v>
      </c>
      <c r="BT41" s="36">
        <f t="shared" si="122"/>
        <v>153459408.78744572</v>
      </c>
      <c r="BU41" s="40">
        <v>544.57871958343173</v>
      </c>
      <c r="BV41" s="38">
        <f>+'OCT-DEC 2023'!BV41+'JUL-SEP 2023'!BV41+'JAN-MAR 2024'!BV41+'APR-JUN 2024'!BV41</f>
        <v>47022.638234223057</v>
      </c>
      <c r="BW41" s="39">
        <f t="shared" si="124"/>
        <v>7.3295817032953306E-2</v>
      </c>
      <c r="BX41" s="36">
        <f>+'OCT-DEC 2023'!BX41+'JUL-SEP 2023'!BX41+'JAN-MAR 2024'!BX41+'APR-JUN 2024'!BX41</f>
        <v>63894.627162815232</v>
      </c>
      <c r="BY41" s="39">
        <f t="shared" si="125"/>
        <v>0.1402883885959777</v>
      </c>
      <c r="BZ41" s="36">
        <f t="shared" si="126"/>
        <v>110917.26539703828</v>
      </c>
      <c r="CA41" s="40">
        <f t="shared" si="127"/>
        <v>0.10110981551200483</v>
      </c>
      <c r="CB41" s="116">
        <f t="shared" si="128"/>
        <v>140859581.1387237</v>
      </c>
      <c r="CC41" s="117">
        <f t="shared" si="129"/>
        <v>12710744.914119063</v>
      </c>
      <c r="CD41" s="118">
        <f t="shared" si="130"/>
        <v>153570326.05284277</v>
      </c>
      <c r="CE41" s="32"/>
      <c r="CF41" s="38">
        <f t="shared" si="145"/>
        <v>706809794.24937022</v>
      </c>
      <c r="CG41" s="39">
        <f t="shared" si="131"/>
        <v>515.63915553175116</v>
      </c>
      <c r="CH41" s="36">
        <f t="shared" si="132"/>
        <v>73047621.233632505</v>
      </c>
      <c r="CI41" s="39">
        <f t="shared" si="133"/>
        <v>170.11516329405964</v>
      </c>
      <c r="CJ41" s="36">
        <f t="shared" si="134"/>
        <v>779857415.48300266</v>
      </c>
      <c r="CK41" s="40">
        <f t="shared" si="135"/>
        <v>433.2189808398889</v>
      </c>
      <c r="CL41" s="38">
        <f t="shared" si="136"/>
        <v>737173.05073000153</v>
      </c>
      <c r="CM41" s="39">
        <f t="shared" si="137"/>
        <v>0.12017698072337735</v>
      </c>
      <c r="CN41" s="36">
        <f t="shared" si="138"/>
        <v>1232167.0126471992</v>
      </c>
      <c r="CO41" s="39">
        <f t="shared" si="139"/>
        <v>0.34821221014900988</v>
      </c>
      <c r="CP41" s="36">
        <f t="shared" si="140"/>
        <v>1969340.0633772006</v>
      </c>
      <c r="CQ41" s="40">
        <f t="shared" si="141"/>
        <v>0.20359957126141917</v>
      </c>
      <c r="CR41" s="152"/>
      <c r="CS41" s="161" t="s">
        <v>38</v>
      </c>
      <c r="CT41" s="38">
        <f t="shared" si="142"/>
        <v>779857415.48300266</v>
      </c>
      <c r="CU41" s="36">
        <f t="shared" si="143"/>
        <v>1969340.0633772006</v>
      </c>
      <c r="CV41" s="37">
        <f t="shared" si="144"/>
        <v>781826755.5463798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f>+'JUL-SEP 2023'!D42+'OCT-DEC 2023'!D42+'JAN-MAR 2024'!D42+'APR-JUN 2024'!D42</f>
        <v>3443386.46</v>
      </c>
      <c r="E42" s="39">
        <f t="shared" si="76"/>
        <v>15.850463814547831</v>
      </c>
      <c r="F42" s="36">
        <f>+'JUL-SEP 2023'!F42+'OCT-DEC 2023'!F42+'JAN-MAR 2024'!F42+'APR-JUN 2024'!F42</f>
        <v>332686.8</v>
      </c>
      <c r="G42" s="39">
        <f t="shared" si="77"/>
        <v>4.7140804556983547</v>
      </c>
      <c r="H42" s="36">
        <f t="shared" si="78"/>
        <v>3776073.26</v>
      </c>
      <c r="I42" s="202">
        <f t="shared" si="79"/>
        <v>13.11979313100429</v>
      </c>
      <c r="J42" s="38">
        <f>+'JUL-SEP 2023'!J42+'OCT-DEC 2023'!J42+'JAN-MAR 2024'!J42+'APR-JUN 2024'!J42</f>
        <v>749916.3600000001</v>
      </c>
      <c r="K42" s="39">
        <f t="shared" si="80"/>
        <v>1.0353656283782573</v>
      </c>
      <c r="L42" s="36">
        <f>+'JUL-SEP 2023'!L42+'OCT-DEC 2023'!L42+'JAN-MAR 2024'!L42+'APR-JUN 2024'!L42</f>
        <v>261327.34999999998</v>
      </c>
      <c r="M42" s="39">
        <f t="shared" si="81"/>
        <v>0.41345731535596636</v>
      </c>
      <c r="N42" s="36">
        <f t="shared" si="82"/>
        <v>1011243.7100000001</v>
      </c>
      <c r="O42" s="40">
        <f t="shared" si="83"/>
        <v>0.74555976127193846</v>
      </c>
      <c r="P42" s="116">
        <f t="shared" si="84"/>
        <v>4193302.8200000003</v>
      </c>
      <c r="Q42" s="117">
        <f t="shared" si="85"/>
        <v>594014.14999999991</v>
      </c>
      <c r="R42" s="118">
        <f t="shared" si="86"/>
        <v>4787316.9700000007</v>
      </c>
      <c r="S42" s="32"/>
      <c r="T42" s="38">
        <f>+'JUL-SEP 2023'!T42+'OCT-DEC 2023'!T42+'JAN-MAR 2024'!T42+'APR-JUN 2024'!T42</f>
        <v>3953342.5847547748</v>
      </c>
      <c r="U42" s="39">
        <f t="shared" si="87"/>
        <v>10.093941312519373</v>
      </c>
      <c r="V42" s="36">
        <f>+'JUL-SEP 2023'!V42+'OCT-DEC 2023'!V42+'JAN-MAR 2024'!V42+'APR-JUN 2024'!V42</f>
        <v>331715.62031134486</v>
      </c>
      <c r="W42" s="39">
        <f t="shared" si="88"/>
        <v>2.6827197980682809</v>
      </c>
      <c r="X42" s="36">
        <f t="shared" si="89"/>
        <v>4285058.2050661193</v>
      </c>
      <c r="Y42" s="40">
        <f t="shared" si="90"/>
        <v>8.3155927473222011</v>
      </c>
      <c r="Z42" s="244">
        <f>+'OCT-DEC 2023'!Z42+'JUL-SEP 2023'!Z42+'JAN-MAR 2024'!Z42+'APR-JUN 2024'!Z42</f>
        <v>1212223.586024384</v>
      </c>
      <c r="AA42" s="39">
        <f t="shared" si="91"/>
        <v>0.59672119161967319</v>
      </c>
      <c r="AB42" s="36">
        <f>+'OCT-DEC 2023'!AB42+'JUL-SEP 2023'!AB42+'JAN-MAR 2024'!AB42+'APR-JUN 2024'!AB42</f>
        <v>301779.79827469314</v>
      </c>
      <c r="AC42" s="39">
        <f t="shared" si="92"/>
        <v>0.33240456307539207</v>
      </c>
      <c r="AD42" s="36">
        <f t="shared" si="93"/>
        <v>1514003.3842990771</v>
      </c>
      <c r="AE42" s="40">
        <f t="shared" si="94"/>
        <v>0.51508224263009694</v>
      </c>
      <c r="AF42" s="116">
        <f t="shared" si="95"/>
        <v>5165566.1707791593</v>
      </c>
      <c r="AG42" s="117">
        <f t="shared" si="96"/>
        <v>633495.41858603805</v>
      </c>
      <c r="AH42" s="118">
        <f t="shared" si="97"/>
        <v>5799061.5893651973</v>
      </c>
      <c r="AI42" s="32"/>
      <c r="AJ42" s="35">
        <f>+'OCT-DEC 2023'!AJ42+'JUL-SEP 2023'!AJ42+'JAN-MAR 2024'!AJ42+'APR-JUN 2024'!AJ42</f>
        <v>865637.56758223067</v>
      </c>
      <c r="AK42" s="39">
        <f t="shared" si="98"/>
        <v>7.4697337692407251</v>
      </c>
      <c r="AL42" s="36">
        <f>+'OCT-DEC 2023'!AL42+'JUL-SEP 2023'!AL42+'JAN-MAR 2024'!AL42+'APR-JUN 2024'!AL42</f>
        <v>123869.86612668217</v>
      </c>
      <c r="AM42" s="39">
        <f t="shared" si="99"/>
        <v>2.1179404665506647</v>
      </c>
      <c r="AN42" s="36">
        <f t="shared" si="100"/>
        <v>989507.43370891281</v>
      </c>
      <c r="AO42" s="40">
        <f t="shared" si="101"/>
        <v>5.6746922310285646</v>
      </c>
      <c r="AP42" s="36">
        <f>+'OCT-DEC 2023'!AP42+'JUL-SEP 2023'!AP42+'JAN-MAR 2024'!AP42+'APR-JUN 2024'!AP42</f>
        <v>378777.90322109038</v>
      </c>
      <c r="AQ42" s="39">
        <f t="shared" si="102"/>
        <v>1.1295339154920092</v>
      </c>
      <c r="AR42" s="36">
        <f>+'OCT-DEC 2023'!AR42+'JUL-SEP 2023'!AR42+'JAN-MAR 2024'!AR42+'APR-JUN 2024'!AR42</f>
        <v>69894.568418033567</v>
      </c>
      <c r="AS42" s="39">
        <f t="shared" si="103"/>
        <v>0.22517072236783825</v>
      </c>
      <c r="AT42" s="36">
        <f t="shared" si="104"/>
        <v>448672.47163912398</v>
      </c>
      <c r="AU42" s="40">
        <f t="shared" si="105"/>
        <v>0.6948115463782627</v>
      </c>
      <c r="AV42" s="116">
        <f t="shared" si="106"/>
        <v>1244415.4708033211</v>
      </c>
      <c r="AW42" s="117">
        <f t="shared" si="107"/>
        <v>193764.43454471574</v>
      </c>
      <c r="AX42" s="118">
        <f t="shared" si="108"/>
        <v>1438179.9053480369</v>
      </c>
      <c r="AY42" s="32"/>
      <c r="AZ42" s="35">
        <f>+'OCT-DEC 2023'!AZ42+'JUL-SEP 2023'!AZ42+'JAN-MAR 2024'!AZ42+'APR-JUN 2024'!AZ42</f>
        <v>6219964.8728316789</v>
      </c>
      <c r="BA42" s="39">
        <f t="shared" si="109"/>
        <v>13.999187216175407</v>
      </c>
      <c r="BB42" s="36">
        <f>+'OCT-DEC 2023'!BB42+'JUL-SEP 2023'!BB42+'JAN-MAR 2024'!BB42+'APR-JUN 2024'!BB42</f>
        <v>611504.28645458887</v>
      </c>
      <c r="BC42" s="39">
        <f t="shared" si="110"/>
        <v>4.6548953052081856</v>
      </c>
      <c r="BD42" s="36">
        <f t="shared" si="111"/>
        <v>6831469.1592862681</v>
      </c>
      <c r="BE42" s="40">
        <v>4.4864334864889672</v>
      </c>
      <c r="BF42" s="38">
        <f>+'OCT-DEC 2023'!BF42+'JUL-SEP 2023'!BF42+'JAN-MAR 2024'!BF42+'APR-JUN 2024'!BF42</f>
        <v>3145391.2840430299</v>
      </c>
      <c r="BG42" s="39">
        <v>0.6817584501871059</v>
      </c>
      <c r="BH42" s="36">
        <f>+'OCT-DEC 2023'!BH42+'JUL-SEP 2023'!BH42+'JAN-MAR 2024'!BH42+'APR-JUN 2024'!BH42</f>
        <v>642604.58296068723</v>
      </c>
      <c r="BI42" s="39">
        <v>0.33795991942652287</v>
      </c>
      <c r="BJ42" s="36">
        <f t="shared" si="115"/>
        <v>3787995.867003717</v>
      </c>
      <c r="BK42" s="40">
        <f t="shared" si="116"/>
        <v>1.0423273607663803</v>
      </c>
      <c r="BL42" s="116">
        <f t="shared" si="117"/>
        <v>9365356.1568747088</v>
      </c>
      <c r="BM42" s="117">
        <f t="shared" si="118"/>
        <v>1254108.8694152762</v>
      </c>
      <c r="BN42" s="118">
        <f t="shared" si="119"/>
        <v>10619465.026289985</v>
      </c>
      <c r="BO42" s="32"/>
      <c r="BP42" s="35">
        <f>+'OCT-DEC 2023'!BP42+'JUL-SEP 2023'!BP42+'JAN-MAR 2024'!BP42+'APR-JUN 2024'!BP42</f>
        <v>1697446.0951308785</v>
      </c>
      <c r="BQ42" s="39">
        <v>6.7199145774853184</v>
      </c>
      <c r="BR42" s="36">
        <f>+'OCT-DEC 2023'!BR42+'JUL-SEP 2023'!BR42+'JAN-MAR 2024'!BR42+'APR-JUN 2024'!BR42</f>
        <v>126711.67047810141</v>
      </c>
      <c r="BS42" s="39">
        <v>1.3287411639351365</v>
      </c>
      <c r="BT42" s="36">
        <f t="shared" si="122"/>
        <v>1824157.7656089799</v>
      </c>
      <c r="BU42" s="40">
        <v>6.0551998678808916</v>
      </c>
      <c r="BV42" s="38">
        <f>+'OCT-DEC 2023'!BV42+'JUL-SEP 2023'!BV42+'JAN-MAR 2024'!BV42+'APR-JUN 2024'!BV42</f>
        <v>513795.15471753408</v>
      </c>
      <c r="BW42" s="39">
        <f t="shared" si="124"/>
        <v>0.800870326862819</v>
      </c>
      <c r="BX42" s="36">
        <f>+'OCT-DEC 2023'!BX42+'JUL-SEP 2023'!BX42+'JAN-MAR 2024'!BX42+'APR-JUN 2024'!BX42</f>
        <v>243774.52777004402</v>
      </c>
      <c r="BY42" s="39">
        <f t="shared" si="125"/>
        <v>0.53523648544752034</v>
      </c>
      <c r="BZ42" s="36">
        <f t="shared" si="126"/>
        <v>757569.68248757813</v>
      </c>
      <c r="CA42" s="40">
        <f t="shared" si="127"/>
        <v>0.69058437890276747</v>
      </c>
      <c r="CB42" s="116">
        <f t="shared" si="128"/>
        <v>2211241.2498484123</v>
      </c>
      <c r="CC42" s="117">
        <f t="shared" si="129"/>
        <v>370486.1982481454</v>
      </c>
      <c r="CD42" s="118">
        <f t="shared" si="130"/>
        <v>2581727.4480965575</v>
      </c>
      <c r="CE42" s="32"/>
      <c r="CF42" s="38">
        <f t="shared" si="145"/>
        <v>16179777.580299564</v>
      </c>
      <c r="CG42" s="39">
        <f t="shared" si="131"/>
        <v>11.803637861381631</v>
      </c>
      <c r="CH42" s="36">
        <f t="shared" si="132"/>
        <v>1526488.2433707172</v>
      </c>
      <c r="CI42" s="39">
        <f t="shared" si="133"/>
        <v>3.5549247518536684</v>
      </c>
      <c r="CJ42" s="36">
        <f t="shared" si="134"/>
        <v>17706265.823670279</v>
      </c>
      <c r="CK42" s="40">
        <f t="shared" si="135"/>
        <v>9.8360165362533252</v>
      </c>
      <c r="CL42" s="38">
        <f t="shared" si="136"/>
        <v>6000104.2880060384</v>
      </c>
      <c r="CM42" s="39">
        <f t="shared" si="137"/>
        <v>0.97816166318599951</v>
      </c>
      <c r="CN42" s="36">
        <f t="shared" si="138"/>
        <v>1519380.827423458</v>
      </c>
      <c r="CO42" s="39">
        <f t="shared" si="139"/>
        <v>0.42937925666302429</v>
      </c>
      <c r="CP42" s="36">
        <f t="shared" si="140"/>
        <v>7519485.1154294964</v>
      </c>
      <c r="CQ42" s="40">
        <f t="shared" si="141"/>
        <v>0.77739948223194855</v>
      </c>
      <c r="CR42" s="152"/>
      <c r="CS42" s="161" t="s">
        <v>39</v>
      </c>
      <c r="CT42" s="38">
        <f t="shared" si="142"/>
        <v>17706265.823670279</v>
      </c>
      <c r="CU42" s="36">
        <f t="shared" si="143"/>
        <v>7519485.1154294964</v>
      </c>
      <c r="CV42" s="37">
        <f t="shared" si="144"/>
        <v>25225750.939099774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f>+'JUL-SEP 2023'!D43+'OCT-DEC 2023'!D43+'JAN-MAR 2024'!D43+'APR-JUN 2024'!D43</f>
        <v>2653048.96</v>
      </c>
      <c r="E43" s="39">
        <f t="shared" si="76"/>
        <v>12.212412701043077</v>
      </c>
      <c r="F43" s="36">
        <f>+'JUL-SEP 2023'!F43+'OCT-DEC 2023'!F43+'JAN-MAR 2024'!F43+'APR-JUN 2024'!F43</f>
        <v>1940333.2599999998</v>
      </c>
      <c r="G43" s="39">
        <f t="shared" si="77"/>
        <v>27.493988635880573</v>
      </c>
      <c r="H43" s="36">
        <f t="shared" si="78"/>
        <v>4593382.22</v>
      </c>
      <c r="I43" s="202">
        <f t="shared" si="79"/>
        <v>15.959495578757187</v>
      </c>
      <c r="J43" s="38">
        <f>+'JUL-SEP 2023'!J43+'OCT-DEC 2023'!J43+'JAN-MAR 2024'!J43+'APR-JUN 2024'!J43</f>
        <v>8488197.040000001</v>
      </c>
      <c r="K43" s="39">
        <f t="shared" si="80"/>
        <v>11.719156869864879</v>
      </c>
      <c r="L43" s="36">
        <f>+'JUL-SEP 2023'!L43+'OCT-DEC 2023'!L43+'JAN-MAR 2024'!L43+'APR-JUN 2024'!L43</f>
        <v>8377271.8399999999</v>
      </c>
      <c r="M43" s="39">
        <f t="shared" si="81"/>
        <v>13.254044496198109</v>
      </c>
      <c r="N43" s="36">
        <f t="shared" si="82"/>
        <v>16865468.880000003</v>
      </c>
      <c r="O43" s="40">
        <f t="shared" si="83"/>
        <v>12.434406095749271</v>
      </c>
      <c r="P43" s="116">
        <f t="shared" si="84"/>
        <v>11141246</v>
      </c>
      <c r="Q43" s="117">
        <f t="shared" si="85"/>
        <v>10317605.1</v>
      </c>
      <c r="R43" s="118">
        <f t="shared" si="86"/>
        <v>21458851.100000001</v>
      </c>
      <c r="S43" s="32"/>
      <c r="T43" s="38">
        <f>+'JUL-SEP 2023'!T43+'OCT-DEC 2023'!T43+'JAN-MAR 2024'!T43+'APR-JUN 2024'!T43</f>
        <v>10873688.660073059</v>
      </c>
      <c r="U43" s="39">
        <f t="shared" si="87"/>
        <v>27.763436340843494</v>
      </c>
      <c r="V43" s="36">
        <f>+'JUL-SEP 2023'!V43+'OCT-DEC 2023'!V43+'JAN-MAR 2024'!V43+'APR-JUN 2024'!V43</f>
        <v>8844101.4393125381</v>
      </c>
      <c r="W43" s="39">
        <f t="shared" si="88"/>
        <v>71.525863042261065</v>
      </c>
      <c r="X43" s="36">
        <f t="shared" si="89"/>
        <v>19717790.099385597</v>
      </c>
      <c r="Y43" s="40">
        <f t="shared" si="90"/>
        <v>38.264383935280136</v>
      </c>
      <c r="Z43" s="244">
        <f>+'OCT-DEC 2023'!Z43+'JUL-SEP 2023'!Z43+'JAN-MAR 2024'!Z43+'APR-JUN 2024'!Z43</f>
        <v>39114727.9821271</v>
      </c>
      <c r="AA43" s="39">
        <f t="shared" si="91"/>
        <v>19.254358156750765</v>
      </c>
      <c r="AB43" s="36">
        <f>+'OCT-DEC 2023'!AB43+'JUL-SEP 2023'!AB43+'JAN-MAR 2024'!AB43+'APR-JUN 2024'!AB43</f>
        <v>26220733.159661487</v>
      </c>
      <c r="AC43" s="39">
        <f t="shared" si="92"/>
        <v>28.881626269496465</v>
      </c>
      <c r="AD43" s="36">
        <f t="shared" si="93"/>
        <v>65335461.141788587</v>
      </c>
      <c r="AE43" s="40">
        <f t="shared" si="94"/>
        <v>22.227913224754168</v>
      </c>
      <c r="AF43" s="116">
        <f t="shared" si="95"/>
        <v>49988416.642200157</v>
      </c>
      <c r="AG43" s="117">
        <f t="shared" si="96"/>
        <v>35064834.598974027</v>
      </c>
      <c r="AH43" s="118">
        <f t="shared" si="97"/>
        <v>85053251.241174191</v>
      </c>
      <c r="AI43" s="32"/>
      <c r="AJ43" s="35">
        <f>+'OCT-DEC 2023'!AJ43+'JUL-SEP 2023'!AJ43+'JAN-MAR 2024'!AJ43+'APR-JUN 2024'!AJ43</f>
        <v>1916208.1544375306</v>
      </c>
      <c r="AK43" s="39">
        <f t="shared" si="98"/>
        <v>16.535286008987544</v>
      </c>
      <c r="AL43" s="36">
        <f>+'OCT-DEC 2023'!AL43+'JUL-SEP 2023'!AL43+'JAN-MAR 2024'!AL43+'APR-JUN 2024'!AL43</f>
        <v>2393412.7320071212</v>
      </c>
      <c r="AM43" s="39">
        <f t="shared" si="99"/>
        <v>40.922831652141049</v>
      </c>
      <c r="AN43" s="36">
        <f t="shared" si="100"/>
        <v>4309620.8864446515</v>
      </c>
      <c r="AO43" s="40">
        <f t="shared" si="101"/>
        <v>24.715096956189363</v>
      </c>
      <c r="AP43" s="36">
        <f>+'OCT-DEC 2023'!AP43+'JUL-SEP 2023'!AP43+'JAN-MAR 2024'!AP43+'APR-JUN 2024'!AP43</f>
        <v>6277226.7594925109</v>
      </c>
      <c r="AQ43" s="39">
        <f t="shared" si="102"/>
        <v>18.718991946956852</v>
      </c>
      <c r="AR43" s="36">
        <f>+'OCT-DEC 2023'!AR43+'JUL-SEP 2023'!AR43+'JAN-MAR 2024'!AR43+'APR-JUN 2024'!AR43</f>
        <v>6124948.6140277898</v>
      </c>
      <c r="AS43" s="39">
        <f t="shared" si="103"/>
        <v>19.731992558247043</v>
      </c>
      <c r="AT43" s="36">
        <f t="shared" si="104"/>
        <v>12402175.3735203</v>
      </c>
      <c r="AU43" s="40">
        <f t="shared" si="105"/>
        <v>19.205935720212871</v>
      </c>
      <c r="AV43" s="116">
        <f t="shared" si="106"/>
        <v>8193434.9139300417</v>
      </c>
      <c r="AW43" s="117">
        <f t="shared" si="107"/>
        <v>8518361.3460349105</v>
      </c>
      <c r="AX43" s="118">
        <f t="shared" si="108"/>
        <v>16711796.259964952</v>
      </c>
      <c r="AY43" s="32"/>
      <c r="AZ43" s="35">
        <f>+'OCT-DEC 2023'!AZ43+'JUL-SEP 2023'!AZ43+'JAN-MAR 2024'!AZ43+'APR-JUN 2024'!AZ43</f>
        <v>11975599.424288504</v>
      </c>
      <c r="BA43" s="39">
        <f t="shared" si="109"/>
        <v>26.953312726702595</v>
      </c>
      <c r="BB43" s="36">
        <f>+'OCT-DEC 2023'!BB43+'JUL-SEP 2023'!BB43+'JAN-MAR 2024'!BB43+'APR-JUN 2024'!BB43</f>
        <v>6647584.0841430807</v>
      </c>
      <c r="BC43" s="39">
        <f t="shared" si="110"/>
        <v>50.602765392965416</v>
      </c>
      <c r="BD43" s="36">
        <f t="shared" si="111"/>
        <v>18623183.508431584</v>
      </c>
      <c r="BE43" s="40">
        <v>17.690708467878721</v>
      </c>
      <c r="BF43" s="38">
        <f>+'OCT-DEC 2023'!BF43+'JUL-SEP 2023'!BF43+'JAN-MAR 2024'!BF43+'APR-JUN 2024'!BF43</f>
        <v>39024311.460572287</v>
      </c>
      <c r="BG43" s="39">
        <v>10.184577837430988</v>
      </c>
      <c r="BH43" s="36">
        <f>+'OCT-DEC 2023'!BH43+'JUL-SEP 2023'!BH43+'JAN-MAR 2024'!BH43+'APR-JUN 2024'!BH43</f>
        <v>26746812.692063965</v>
      </c>
      <c r="BI43" s="39">
        <v>17.011011812608064</v>
      </c>
      <c r="BJ43" s="36">
        <f t="shared" si="115"/>
        <v>65771124.152636252</v>
      </c>
      <c r="BK43" s="40">
        <f t="shared" si="116"/>
        <v>18.097971766500876</v>
      </c>
      <c r="BL43" s="116">
        <f t="shared" si="117"/>
        <v>50999910.884860791</v>
      </c>
      <c r="BM43" s="117">
        <f t="shared" si="118"/>
        <v>33394396.776207045</v>
      </c>
      <c r="BN43" s="118">
        <f t="shared" si="119"/>
        <v>84394307.661067843</v>
      </c>
      <c r="BO43" s="32"/>
      <c r="BP43" s="35">
        <f>+'OCT-DEC 2023'!BP43+'JUL-SEP 2023'!BP43+'JAN-MAR 2024'!BP43+'APR-JUN 2024'!BP43</f>
        <v>3659505.9126573061</v>
      </c>
      <c r="BQ43" s="39">
        <v>12.542064675659052</v>
      </c>
      <c r="BR43" s="36">
        <f>+'OCT-DEC 2023'!BR43+'JUL-SEP 2023'!BR43+'JAN-MAR 2024'!BR43+'APR-JUN 2024'!BR43</f>
        <v>2883321.4099638602</v>
      </c>
      <c r="BS43" s="39">
        <v>43.772907968669962</v>
      </c>
      <c r="BT43" s="36">
        <f t="shared" si="122"/>
        <v>6542827.3226211667</v>
      </c>
      <c r="BU43" s="40">
        <v>16.392729333938803</v>
      </c>
      <c r="BV43" s="38">
        <f>+'OCT-DEC 2023'!BV43+'JUL-SEP 2023'!BV43+'JAN-MAR 2024'!BV43+'APR-JUN 2024'!BV43</f>
        <v>12137382.745479502</v>
      </c>
      <c r="BW43" s="39">
        <f t="shared" si="124"/>
        <v>18.918959428442392</v>
      </c>
      <c r="BX43" s="36">
        <f>+'OCT-DEC 2023'!BX43+'JUL-SEP 2023'!BX43+'JAN-MAR 2024'!BX43+'APR-JUN 2024'!BX43</f>
        <v>12504432.152085777</v>
      </c>
      <c r="BY43" s="39">
        <f t="shared" si="125"/>
        <v>27.454994493570734</v>
      </c>
      <c r="BZ43" s="36">
        <f t="shared" si="126"/>
        <v>24641814.897565279</v>
      </c>
      <c r="CA43" s="40">
        <f t="shared" si="127"/>
        <v>22.462953348652668</v>
      </c>
      <c r="CB43" s="116">
        <f t="shared" si="128"/>
        <v>15796888.658136807</v>
      </c>
      <c r="CC43" s="117">
        <f t="shared" si="129"/>
        <v>15387753.562049638</v>
      </c>
      <c r="CD43" s="118">
        <f t="shared" si="130"/>
        <v>31184642.220186446</v>
      </c>
      <c r="CE43" s="32"/>
      <c r="CF43" s="38">
        <f t="shared" si="145"/>
        <v>31078051.111456398</v>
      </c>
      <c r="CG43" s="39">
        <f t="shared" si="131"/>
        <v>22.672379699693522</v>
      </c>
      <c r="CH43" s="36">
        <f t="shared" si="132"/>
        <v>22708752.925426602</v>
      </c>
      <c r="CI43" s="39">
        <f t="shared" si="133"/>
        <v>52.884722963911592</v>
      </c>
      <c r="CJ43" s="36">
        <f t="shared" si="134"/>
        <v>53786804.036882997</v>
      </c>
      <c r="CK43" s="40">
        <f t="shared" si="135"/>
        <v>29.879134268488777</v>
      </c>
      <c r="CL43" s="38">
        <f t="shared" si="136"/>
        <v>105041845.98767141</v>
      </c>
      <c r="CM43" s="39">
        <f t="shared" si="137"/>
        <v>17.124353485124768</v>
      </c>
      <c r="CN43" s="36">
        <f t="shared" si="138"/>
        <v>79974198.457839027</v>
      </c>
      <c r="CO43" s="39">
        <f t="shared" si="139"/>
        <v>22.600826116965084</v>
      </c>
      <c r="CP43" s="36">
        <f t="shared" si="140"/>
        <v>185016044.44551045</v>
      </c>
      <c r="CQ43" s="40">
        <f t="shared" si="141"/>
        <v>19.127822576762647</v>
      </c>
      <c r="CR43" s="152"/>
      <c r="CS43" s="161" t="s">
        <v>55</v>
      </c>
      <c r="CT43" s="38">
        <f t="shared" si="142"/>
        <v>53786804.036882997</v>
      </c>
      <c r="CU43" s="36">
        <f t="shared" si="143"/>
        <v>185016044.44551045</v>
      </c>
      <c r="CV43" s="37">
        <f t="shared" si="144"/>
        <v>238802848.48239344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f>+'JUL-SEP 2023'!D44+'OCT-DEC 2023'!D44+'JAN-MAR 2024'!D44+'APR-JUN 2024'!D44</f>
        <v>88727.9</v>
      </c>
      <c r="E44" s="39">
        <f t="shared" si="76"/>
        <v>0.40842884893344744</v>
      </c>
      <c r="F44" s="36">
        <f>+'JUL-SEP 2023'!F44+'OCT-DEC 2023'!F44+'JAN-MAR 2024'!F44+'APR-JUN 2024'!F44</f>
        <v>40425.64</v>
      </c>
      <c r="G44" s="39">
        <f t="shared" si="77"/>
        <v>0.57282020035991099</v>
      </c>
      <c r="H44" s="36">
        <f t="shared" si="78"/>
        <v>129153.54</v>
      </c>
      <c r="I44" s="202">
        <f t="shared" si="79"/>
        <v>0.44873804353490954</v>
      </c>
      <c r="J44" s="38">
        <f>+'JUL-SEP 2023'!J44+'OCT-DEC 2023'!J44+'JAN-MAR 2024'!J44+'APR-JUN 2024'!J44</f>
        <v>1374387.59</v>
      </c>
      <c r="K44" s="39">
        <f t="shared" si="80"/>
        <v>1.8975365076121669</v>
      </c>
      <c r="L44" s="36">
        <f>+'JUL-SEP 2023'!L44+'OCT-DEC 2023'!L44+'JAN-MAR 2024'!L44+'APR-JUN 2024'!L44</f>
        <v>519054.03</v>
      </c>
      <c r="M44" s="39">
        <f t="shared" si="81"/>
        <v>0.82121785480354537</v>
      </c>
      <c r="N44" s="36">
        <f t="shared" si="82"/>
        <v>1893441.62</v>
      </c>
      <c r="O44" s="40">
        <f t="shared" si="83"/>
        <v>1.3959779113875055</v>
      </c>
      <c r="P44" s="116">
        <f t="shared" si="84"/>
        <v>1463115.49</v>
      </c>
      <c r="Q44" s="117">
        <f t="shared" si="85"/>
        <v>559479.67000000004</v>
      </c>
      <c r="R44" s="118">
        <f t="shared" si="86"/>
        <v>2022595.1600000001</v>
      </c>
      <c r="S44" s="32"/>
      <c r="T44" s="38">
        <f>+'JUL-SEP 2023'!T44+'OCT-DEC 2023'!T44+'JAN-MAR 2024'!T44+'APR-JUN 2024'!T44</f>
        <v>75280.266540373661</v>
      </c>
      <c r="U44" s="39">
        <f t="shared" si="87"/>
        <v>0.19221066127171532</v>
      </c>
      <c r="V44" s="36">
        <f>+'JUL-SEP 2023'!V44+'OCT-DEC 2023'!V44+'JAN-MAR 2024'!V44+'APR-JUN 2024'!V44</f>
        <v>43599.080524999918</v>
      </c>
      <c r="W44" s="39">
        <f t="shared" si="88"/>
        <v>0.35260358373298545</v>
      </c>
      <c r="X44" s="36">
        <f t="shared" si="89"/>
        <v>118879.34706537359</v>
      </c>
      <c r="Y44" s="40">
        <f t="shared" si="90"/>
        <v>0.23069750490074517</v>
      </c>
      <c r="Z44" s="244">
        <f>+'OCT-DEC 2023'!Z44+'JUL-SEP 2023'!Z44+'JAN-MAR 2024'!Z44+'APR-JUN 2024'!Z44</f>
        <v>1533542.841000169</v>
      </c>
      <c r="AA44" s="39">
        <f t="shared" si="91"/>
        <v>0.75489168997494871</v>
      </c>
      <c r="AB44" s="36">
        <f>+'OCT-DEC 2023'!AB44+'JUL-SEP 2023'!AB44+'JAN-MAR 2024'!AB44+'APR-JUN 2024'!AB44</f>
        <v>561297.16587468213</v>
      </c>
      <c r="AC44" s="39">
        <f t="shared" si="92"/>
        <v>0.61825788288253281</v>
      </c>
      <c r="AD44" s="36">
        <f t="shared" si="93"/>
        <v>2094840.0068748512</v>
      </c>
      <c r="AE44" s="40">
        <f t="shared" si="94"/>
        <v>0.71268987895419189</v>
      </c>
      <c r="AF44" s="116">
        <f t="shared" si="95"/>
        <v>1608823.1075405427</v>
      </c>
      <c r="AG44" s="117">
        <f t="shared" si="96"/>
        <v>604896.24639968202</v>
      </c>
      <c r="AH44" s="118">
        <f t="shared" si="97"/>
        <v>2213719.3539402247</v>
      </c>
      <c r="AI44" s="32"/>
      <c r="AJ44" s="35">
        <f>+'OCT-DEC 2023'!AJ44+'JUL-SEP 2023'!AJ44+'JAN-MAR 2024'!AJ44+'APR-JUN 2024'!AJ44</f>
        <v>29087.095498408544</v>
      </c>
      <c r="AK44" s="39">
        <f t="shared" si="98"/>
        <v>0.25099749321236858</v>
      </c>
      <c r="AL44" s="36">
        <f>+'OCT-DEC 2023'!AL44+'JUL-SEP 2023'!AL44+'JAN-MAR 2024'!AL44+'APR-JUN 2024'!AL44</f>
        <v>23323.983074769432</v>
      </c>
      <c r="AM44" s="39">
        <f t="shared" si="99"/>
        <v>0.39879600374054358</v>
      </c>
      <c r="AN44" s="36">
        <f t="shared" si="100"/>
        <v>52411.078573177976</v>
      </c>
      <c r="AO44" s="40">
        <f t="shared" si="101"/>
        <v>0.3005704962561534</v>
      </c>
      <c r="AP44" s="36">
        <f>+'OCT-DEC 2023'!AP44+'JUL-SEP 2023'!AP44+'JAN-MAR 2024'!AP44+'APR-JUN 2024'!AP44</f>
        <v>847457.29661992006</v>
      </c>
      <c r="AQ44" s="39">
        <f t="shared" si="102"/>
        <v>2.5271583963139501</v>
      </c>
      <c r="AR44" s="36">
        <f>+'OCT-DEC 2023'!AR44+'JUL-SEP 2023'!AR44+'JAN-MAR 2024'!AR44+'APR-JUN 2024'!AR44</f>
        <v>231697.13776908847</v>
      </c>
      <c r="AS44" s="39">
        <f t="shared" si="103"/>
        <v>0.74643013130853519</v>
      </c>
      <c r="AT44" s="36">
        <f t="shared" si="104"/>
        <v>1079154.4343890084</v>
      </c>
      <c r="AU44" s="40">
        <f t="shared" si="105"/>
        <v>1.6711721996215367</v>
      </c>
      <c r="AV44" s="116">
        <f t="shared" si="106"/>
        <v>876544.3921183286</v>
      </c>
      <c r="AW44" s="117">
        <f t="shared" si="107"/>
        <v>255021.12084385791</v>
      </c>
      <c r="AX44" s="118">
        <f t="shared" si="108"/>
        <v>1131565.5129621865</v>
      </c>
      <c r="AY44" s="32"/>
      <c r="AZ44" s="35">
        <f>+'OCT-DEC 2023'!AZ44+'JUL-SEP 2023'!AZ44+'JAN-MAR 2024'!AZ44+'APR-JUN 2024'!AZ44</f>
        <v>144713.46840846518</v>
      </c>
      <c r="BA44" s="39">
        <f t="shared" si="109"/>
        <v>0.32570456238443329</v>
      </c>
      <c r="BB44" s="36">
        <f>+'OCT-DEC 2023'!BB44+'JUL-SEP 2023'!BB44+'JAN-MAR 2024'!BB44+'APR-JUN 2024'!BB44</f>
        <v>114237.34646962488</v>
      </c>
      <c r="BC44" s="39">
        <f t="shared" si="110"/>
        <v>0.86959797263888383</v>
      </c>
      <c r="BD44" s="36">
        <f t="shared" si="111"/>
        <v>258950.81487809005</v>
      </c>
      <c r="BE44" s="40">
        <v>0.45134121013507772</v>
      </c>
      <c r="BF44" s="38">
        <f>+'OCT-DEC 2023'!BF44+'JUL-SEP 2023'!BF44+'JAN-MAR 2024'!BF44+'APR-JUN 2024'!BF44</f>
        <v>3116074.3519394044</v>
      </c>
      <c r="BG44" s="39">
        <v>1.6819084811848191</v>
      </c>
      <c r="BH44" s="36">
        <f>+'OCT-DEC 2023'!BH44+'JUL-SEP 2023'!BH44+'JAN-MAR 2024'!BH44+'APR-JUN 2024'!BH44</f>
        <v>1244709.2492523384</v>
      </c>
      <c r="BI44" s="39">
        <v>1.4901807385494354</v>
      </c>
      <c r="BJ44" s="36">
        <f t="shared" si="115"/>
        <v>4360783.6011917423</v>
      </c>
      <c r="BK44" s="40">
        <v>1.6286152740436823</v>
      </c>
      <c r="BL44" s="116">
        <f t="shared" si="117"/>
        <v>3260787.8203478698</v>
      </c>
      <c r="BM44" s="117">
        <f t="shared" si="118"/>
        <v>1358946.5957219633</v>
      </c>
      <c r="BN44" s="118">
        <f t="shared" si="119"/>
        <v>4619734.4160698336</v>
      </c>
      <c r="BO44" s="32"/>
      <c r="BP44" s="35">
        <f>+'OCT-DEC 2023'!BP44+'JUL-SEP 2023'!BP44+'JAN-MAR 2024'!BP44+'APR-JUN 2024'!BP44</f>
        <v>22336.364468107327</v>
      </c>
      <c r="BQ44" s="39">
        <v>0.33559087906990176</v>
      </c>
      <c r="BR44" s="36">
        <f>+'OCT-DEC 2023'!BR44+'JUL-SEP 2023'!BR44+'JAN-MAR 2024'!BR44+'APR-JUN 2024'!BR44</f>
        <v>-4189.6309165852945</v>
      </c>
      <c r="BS44" s="39">
        <v>0.47126276888323637</v>
      </c>
      <c r="BT44" s="36">
        <f t="shared" si="122"/>
        <v>18146.733551522033</v>
      </c>
      <c r="BU44" s="40">
        <v>0.3523187959668222</v>
      </c>
      <c r="BV44" s="38">
        <f>+'OCT-DEC 2023'!BV44+'JUL-SEP 2023'!BV44+'JAN-MAR 2024'!BV44+'APR-JUN 2024'!BV44</f>
        <v>942563.12179309805</v>
      </c>
      <c r="BW44" s="39">
        <f t="shared" si="124"/>
        <v>1.4692058274747222</v>
      </c>
      <c r="BX44" s="36">
        <f>+'OCT-DEC 2023'!BX44+'JUL-SEP 2023'!BX44+'JAN-MAR 2024'!BX44+'APR-JUN 2024'!BX44</f>
        <v>255429.70160628945</v>
      </c>
      <c r="BY44" s="39">
        <f t="shared" si="125"/>
        <v>0.56082683050308146</v>
      </c>
      <c r="BZ44" s="36">
        <f t="shared" si="126"/>
        <v>1197992.8233993875</v>
      </c>
      <c r="CA44" s="40">
        <f t="shared" si="127"/>
        <v>1.0920647288321288</v>
      </c>
      <c r="CB44" s="116">
        <f t="shared" si="128"/>
        <v>964899.4862612054</v>
      </c>
      <c r="CC44" s="117">
        <f t="shared" si="129"/>
        <v>251240.07068970415</v>
      </c>
      <c r="CD44" s="118">
        <f t="shared" si="130"/>
        <v>1216139.5569509096</v>
      </c>
      <c r="CE44" s="32"/>
      <c r="CF44" s="38">
        <f t="shared" si="145"/>
        <v>360145.09491535474</v>
      </c>
      <c r="CG44" s="39">
        <f t="shared" si="131"/>
        <v>0.26273675622771175</v>
      </c>
      <c r="CH44" s="36">
        <f t="shared" si="132"/>
        <v>217396.41915280893</v>
      </c>
      <c r="CI44" s="39">
        <f t="shared" si="133"/>
        <v>0.50627832527825722</v>
      </c>
      <c r="CJ44" s="36">
        <f t="shared" si="134"/>
        <v>577541.5140681637</v>
      </c>
      <c r="CK44" s="40">
        <f t="shared" si="135"/>
        <v>0.32083037379643858</v>
      </c>
      <c r="CL44" s="38">
        <f t="shared" si="136"/>
        <v>7814025.2013525916</v>
      </c>
      <c r="CM44" s="39">
        <f t="shared" si="137"/>
        <v>1.273874506216695</v>
      </c>
      <c r="CN44" s="36">
        <f t="shared" si="138"/>
        <v>2812187.2845023982</v>
      </c>
      <c r="CO44" s="39">
        <f t="shared" si="139"/>
        <v>0.79472826300204102</v>
      </c>
      <c r="CP44" s="36">
        <f t="shared" si="140"/>
        <v>10626212.485854991</v>
      </c>
      <c r="CQ44" s="40">
        <f t="shared" si="141"/>
        <v>1.0985874641389588</v>
      </c>
      <c r="CR44" s="152"/>
      <c r="CS44" s="161" t="s">
        <v>56</v>
      </c>
      <c r="CT44" s="38">
        <f t="shared" si="142"/>
        <v>577541.5140681637</v>
      </c>
      <c r="CU44" s="36">
        <f t="shared" si="143"/>
        <v>10626212.485854991</v>
      </c>
      <c r="CV44" s="37">
        <f t="shared" si="144"/>
        <v>11203753.999923155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f>+'JUL-SEP 2023'!D45+'OCT-DEC 2023'!D45+'JAN-MAR 2024'!D45+'APR-JUN 2024'!D45</f>
        <v>24731903.380000003</v>
      </c>
      <c r="E45" s="39">
        <f t="shared" si="76"/>
        <v>113.84494425571484</v>
      </c>
      <c r="F45" s="36">
        <f>+'JUL-SEP 2023'!F45+'OCT-DEC 2023'!F45+'JAN-MAR 2024'!F45+'APR-JUN 2024'!F45</f>
        <v>13707015.390000001</v>
      </c>
      <c r="G45" s="39">
        <f t="shared" si="77"/>
        <v>194.224638176073</v>
      </c>
      <c r="H45" s="36">
        <f t="shared" si="78"/>
        <v>38438918.770000003</v>
      </c>
      <c r="I45" s="202">
        <f t="shared" si="79"/>
        <v>133.55425801295974</v>
      </c>
      <c r="J45" s="38">
        <f>+'JUL-SEP 2023'!J45+'OCT-DEC 2023'!J45+'JAN-MAR 2024'!J45+'APR-JUN 2024'!J45</f>
        <v>19290894.800000001</v>
      </c>
      <c r="K45" s="39">
        <f t="shared" si="80"/>
        <v>26.633809424534828</v>
      </c>
      <c r="L45" s="36">
        <f>+'JUL-SEP 2023'!L45+'OCT-DEC 2023'!L45+'JAN-MAR 2024'!L45+'APR-JUN 2024'!L45</f>
        <v>34548102.030000001</v>
      </c>
      <c r="M45" s="39">
        <f t="shared" si="81"/>
        <v>54.660048081334821</v>
      </c>
      <c r="N45" s="36">
        <f t="shared" si="82"/>
        <v>53838996.829999998</v>
      </c>
      <c r="O45" s="40">
        <f t="shared" si="83"/>
        <v>39.693883113196762</v>
      </c>
      <c r="P45" s="116">
        <f t="shared" si="84"/>
        <v>44022798.180000007</v>
      </c>
      <c r="Q45" s="117">
        <f t="shared" si="85"/>
        <v>48255117.420000002</v>
      </c>
      <c r="R45" s="118">
        <f t="shared" si="86"/>
        <v>92277915.600000009</v>
      </c>
      <c r="S45" s="32"/>
      <c r="T45" s="38">
        <f>+'JUL-SEP 2023'!T45+'OCT-DEC 2023'!T45+'JAN-MAR 2024'!T45+'APR-JUN 2024'!T45</f>
        <v>23367524.690838985</v>
      </c>
      <c r="U45" s="39">
        <f t="shared" si="87"/>
        <v>59.663542380000216</v>
      </c>
      <c r="V45" s="36">
        <f>+'JUL-SEP 2023'!V45+'OCT-DEC 2023'!V45+'JAN-MAR 2024'!V45+'APR-JUN 2024'!V45</f>
        <v>20020156.093681987</v>
      </c>
      <c r="W45" s="39">
        <f t="shared" si="88"/>
        <v>161.91118483515424</v>
      </c>
      <c r="X45" s="36">
        <f t="shared" si="89"/>
        <v>43387680.784520969</v>
      </c>
      <c r="Y45" s="40">
        <f t="shared" si="90"/>
        <v>84.198222378481375</v>
      </c>
      <c r="Z45" s="244">
        <f>+'OCT-DEC 2023'!Z45+'JUL-SEP 2023'!Z45+'JAN-MAR 2024'!Z45+'APR-JUN 2024'!Z45</f>
        <v>41905495.771181449</v>
      </c>
      <c r="AA45" s="39">
        <f t="shared" si="91"/>
        <v>20.628123112174436</v>
      </c>
      <c r="AB45" s="36">
        <f>+'OCT-DEC 2023'!AB45+'JUL-SEP 2023'!AB45+'JAN-MAR 2024'!AB45+'APR-JUN 2024'!AB45</f>
        <v>43515041.061335184</v>
      </c>
      <c r="AC45" s="39">
        <f t="shared" si="92"/>
        <v>47.930969183147774</v>
      </c>
      <c r="AD45" s="36">
        <f t="shared" si="93"/>
        <v>85420536.83251664</v>
      </c>
      <c r="AE45" s="40">
        <f t="shared" si="94"/>
        <v>29.061098630720075</v>
      </c>
      <c r="AF45" s="116">
        <f t="shared" si="95"/>
        <v>65273020.462020434</v>
      </c>
      <c r="AG45" s="117">
        <f t="shared" si="96"/>
        <v>63535197.155017167</v>
      </c>
      <c r="AH45" s="118">
        <f t="shared" si="97"/>
        <v>128808217.61703759</v>
      </c>
      <c r="AI45" s="32"/>
      <c r="AJ45" s="35">
        <f>+'OCT-DEC 2023'!AJ45+'JUL-SEP 2023'!AJ45+'JAN-MAR 2024'!AJ45+'APR-JUN 2024'!AJ45</f>
        <v>-2407501.2583983857</v>
      </c>
      <c r="AK45" s="39">
        <f t="shared" si="98"/>
        <v>-20.774737745701689</v>
      </c>
      <c r="AL45" s="36">
        <f>+'OCT-DEC 2023'!AL45+'JUL-SEP 2023'!AL45+'JAN-MAR 2024'!AL45+'APR-JUN 2024'!AL45</f>
        <v>6328701.143214399</v>
      </c>
      <c r="AM45" s="39">
        <f t="shared" si="99"/>
        <v>108.20882165329137</v>
      </c>
      <c r="AN45" s="36">
        <f t="shared" si="100"/>
        <v>3921199.8848160133</v>
      </c>
      <c r="AO45" s="40">
        <f t="shared" si="101"/>
        <v>22.487554680889211</v>
      </c>
      <c r="AP45" s="36">
        <f>+'OCT-DEC 2023'!AP45+'JUL-SEP 2023'!AP45+'JAN-MAR 2024'!AP45+'APR-JUN 2024'!AP45</f>
        <v>7456081.3184281606</v>
      </c>
      <c r="AQ45" s="39">
        <f t="shared" si="102"/>
        <v>22.234392909966484</v>
      </c>
      <c r="AR45" s="36">
        <f>+'OCT-DEC 2023'!AR45+'JUL-SEP 2023'!AR45+'JAN-MAR 2024'!AR45+'APR-JUN 2024'!AR45</f>
        <v>13603282.275353998</v>
      </c>
      <c r="AS45" s="39">
        <f t="shared" si="103"/>
        <v>43.824019030994783</v>
      </c>
      <c r="AT45" s="36">
        <f t="shared" si="104"/>
        <v>21059363.593782157</v>
      </c>
      <c r="AU45" s="40">
        <f t="shared" si="105"/>
        <v>32.612406397214635</v>
      </c>
      <c r="AV45" s="116">
        <f t="shared" si="106"/>
        <v>5048580.0600297749</v>
      </c>
      <c r="AW45" s="117">
        <f t="shared" si="107"/>
        <v>19931983.418568395</v>
      </c>
      <c r="AX45" s="118">
        <f t="shared" si="108"/>
        <v>24980563.47859817</v>
      </c>
      <c r="AY45" s="32"/>
      <c r="AZ45" s="35">
        <f>+'OCT-DEC 2023'!AZ45+'JUL-SEP 2023'!AZ45+'JAN-MAR 2024'!AZ45+'APR-JUN 2024'!AZ45</f>
        <v>71987096.006471992</v>
      </c>
      <c r="BA45" s="39">
        <f t="shared" si="109"/>
        <v>162.02034171369922</v>
      </c>
      <c r="BB45" s="36">
        <f>+'OCT-DEC 2023'!BB45+'JUL-SEP 2023'!BB45+'JAN-MAR 2024'!BB45+'APR-JUN 2024'!BB45</f>
        <v>26987761.671642654</v>
      </c>
      <c r="BC45" s="39">
        <f t="shared" si="110"/>
        <v>205.43634425158831</v>
      </c>
      <c r="BD45" s="36">
        <f t="shared" si="111"/>
        <v>98974857.678114653</v>
      </c>
      <c r="BE45" s="40">
        <v>110.66492198672111</v>
      </c>
      <c r="BF45" s="38">
        <f>+'OCT-DEC 2023'!BF45+'JUL-SEP 2023'!BF45+'JAN-MAR 2024'!BF45+'APR-JUN 2024'!BF45</f>
        <v>65759623.259658232</v>
      </c>
      <c r="BG45" s="39">
        <v>24.893732597670553</v>
      </c>
      <c r="BH45" s="36">
        <f>+'OCT-DEC 2023'!BH45+'JUL-SEP 2023'!BH45+'JAN-MAR 2024'!BH45+'APR-JUN 2024'!BH45</f>
        <v>64931443.064150795</v>
      </c>
      <c r="BI45" s="39">
        <v>63.620569785718274</v>
      </c>
      <c r="BJ45" s="36">
        <f t="shared" si="115"/>
        <v>130691066.32380903</v>
      </c>
      <c r="BK45" s="40">
        <v>35.658358143326012</v>
      </c>
      <c r="BL45" s="116">
        <f t="shared" si="117"/>
        <v>137746719.26613021</v>
      </c>
      <c r="BM45" s="117">
        <f t="shared" si="118"/>
        <v>91919204.735793442</v>
      </c>
      <c r="BN45" s="118">
        <f t="shared" si="119"/>
        <v>229665924.00192365</v>
      </c>
      <c r="BO45" s="32"/>
      <c r="BP45" s="35">
        <f>+'OCT-DEC 2023'!BP45+'JUL-SEP 2023'!BP45+'JAN-MAR 2024'!BP45+'APR-JUN 2024'!BP45</f>
        <v>7855897.6017370643</v>
      </c>
      <c r="BQ45" s="39">
        <v>41.618144431038466</v>
      </c>
      <c r="BR45" s="36">
        <f>+'OCT-DEC 2023'!BR45+'JUL-SEP 2023'!BR45+'JAN-MAR 2024'!BR45+'APR-JUN 2024'!BR45</f>
        <v>5099532.3845392177</v>
      </c>
      <c r="BS45" s="39">
        <v>153.14549240937387</v>
      </c>
      <c r="BT45" s="36">
        <f t="shared" si="122"/>
        <v>12955429.986276282</v>
      </c>
      <c r="BU45" s="40">
        <v>55.369115330628304</v>
      </c>
      <c r="BV45" s="38">
        <f>+'OCT-DEC 2023'!BV45+'JUL-SEP 2023'!BV45+'JAN-MAR 2024'!BV45+'APR-JUN 2024'!BV45</f>
        <v>10471810.252122404</v>
      </c>
      <c r="BW45" s="39">
        <f t="shared" si="124"/>
        <v>16.322773818436097</v>
      </c>
      <c r="BX45" s="36">
        <f>+'OCT-DEC 2023'!BX45+'JUL-SEP 2023'!BX45+'JAN-MAR 2024'!BX45+'APR-JUN 2024'!BX45</f>
        <v>18747745.985640589</v>
      </c>
      <c r="BY45" s="39">
        <f t="shared" si="125"/>
        <v>41.162945789327061</v>
      </c>
      <c r="BZ45" s="36">
        <f t="shared" si="126"/>
        <v>29219556.237762995</v>
      </c>
      <c r="CA45" s="40">
        <f t="shared" si="127"/>
        <v>26.635924803657797</v>
      </c>
      <c r="CB45" s="116">
        <f t="shared" si="128"/>
        <v>18327707.853859469</v>
      </c>
      <c r="CC45" s="117">
        <f t="shared" si="129"/>
        <v>23847278.370179806</v>
      </c>
      <c r="CD45" s="118">
        <f t="shared" si="130"/>
        <v>42174986.224039271</v>
      </c>
      <c r="CE45" s="32"/>
      <c r="CF45" s="38">
        <f t="shared" si="145"/>
        <v>125534920.42064966</v>
      </c>
      <c r="CG45" s="39">
        <f t="shared" si="131"/>
        <v>91.581527140824633</v>
      </c>
      <c r="CH45" s="36">
        <f t="shared" si="132"/>
        <v>72143166.683078259</v>
      </c>
      <c r="CI45" s="39">
        <f t="shared" si="133"/>
        <v>168.00884647003213</v>
      </c>
      <c r="CJ45" s="36">
        <f t="shared" si="134"/>
        <v>197678087.10372794</v>
      </c>
      <c r="CK45" s="40">
        <f t="shared" si="135"/>
        <v>109.81225250825652</v>
      </c>
      <c r="CL45" s="38">
        <f t="shared" si="136"/>
        <v>144883905.40139025</v>
      </c>
      <c r="CM45" s="39">
        <f t="shared" si="137"/>
        <v>23.619569773078631</v>
      </c>
      <c r="CN45" s="36">
        <f t="shared" si="138"/>
        <v>175345614.41648054</v>
      </c>
      <c r="CO45" s="39">
        <f t="shared" si="139"/>
        <v>49.552928547179903</v>
      </c>
      <c r="CP45" s="36">
        <f t="shared" si="140"/>
        <v>320229519.8178708</v>
      </c>
      <c r="CQ45" s="40">
        <f t="shared" si="141"/>
        <v>33.106823017838899</v>
      </c>
      <c r="CR45" s="152"/>
      <c r="CS45" s="161" t="s">
        <v>60</v>
      </c>
      <c r="CT45" s="38">
        <f t="shared" si="142"/>
        <v>197678087.10372794</v>
      </c>
      <c r="CU45" s="36">
        <f t="shared" si="143"/>
        <v>320229519.8178708</v>
      </c>
      <c r="CV45" s="37">
        <f t="shared" si="144"/>
        <v>517907606.92159873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f>+'JUL-SEP 2023'!D46+'OCT-DEC 2023'!D46+'JAN-MAR 2024'!D46+'APR-JUN 2024'!D46</f>
        <v>627694.59</v>
      </c>
      <c r="E46" s="39">
        <f t="shared" si="76"/>
        <v>2.8893795398679814</v>
      </c>
      <c r="F46" s="36">
        <f>+'JUL-SEP 2023'!F46+'OCT-DEC 2023'!F46+'JAN-MAR 2024'!F46+'APR-JUN 2024'!F46</f>
        <v>309899.49</v>
      </c>
      <c r="G46" s="39">
        <f t="shared" si="77"/>
        <v>4.3911905402916132</v>
      </c>
      <c r="H46" s="36">
        <f t="shared" si="78"/>
        <v>937594.08</v>
      </c>
      <c r="I46" s="202">
        <f t="shared" si="79"/>
        <v>3.2576275732675501</v>
      </c>
      <c r="J46" s="38">
        <f>+'JUL-SEP 2023'!J46+'OCT-DEC 2023'!J46+'JAN-MAR 2024'!J46+'APR-JUN 2024'!J46</f>
        <v>1787378.71</v>
      </c>
      <c r="K46" s="39">
        <f t="shared" si="80"/>
        <v>2.4677291761298132</v>
      </c>
      <c r="L46" s="36">
        <f>+'JUL-SEP 2023'!L46+'OCT-DEC 2023'!L46+'JAN-MAR 2024'!L46+'APR-JUN 2024'!L46</f>
        <v>715574.1399999999</v>
      </c>
      <c r="M46" s="39">
        <f t="shared" si="81"/>
        <v>1.132140829739231</v>
      </c>
      <c r="N46" s="36">
        <f t="shared" si="82"/>
        <v>2502952.8499999996</v>
      </c>
      <c r="O46" s="40">
        <f t="shared" si="83"/>
        <v>1.8453523229537987</v>
      </c>
      <c r="P46" s="116">
        <f t="shared" si="84"/>
        <v>2415073.2999999998</v>
      </c>
      <c r="Q46" s="117">
        <f t="shared" si="85"/>
        <v>1025473.6299999999</v>
      </c>
      <c r="R46" s="118">
        <f t="shared" si="86"/>
        <v>3440546.9299999997</v>
      </c>
      <c r="S46" s="32"/>
      <c r="T46" s="38">
        <f>+'JUL-SEP 2023'!T46+'OCT-DEC 2023'!T46+'JAN-MAR 2024'!T46+'APR-JUN 2024'!T46</f>
        <v>1121982.0867671426</v>
      </c>
      <c r="U46" s="39">
        <f t="shared" si="87"/>
        <v>2.8647204472485801</v>
      </c>
      <c r="V46" s="36">
        <f>+'JUL-SEP 2023'!V46+'OCT-DEC 2023'!V46+'JAN-MAR 2024'!V46+'APR-JUN 2024'!V46</f>
        <v>399398.03804753395</v>
      </c>
      <c r="W46" s="39">
        <f t="shared" si="88"/>
        <v>3.2300951730101652</v>
      </c>
      <c r="X46" s="36">
        <f t="shared" si="89"/>
        <v>1521380.1248146766</v>
      </c>
      <c r="Y46" s="40">
        <f t="shared" si="90"/>
        <v>2.9523933926666133</v>
      </c>
      <c r="Z46" s="244">
        <f>+'OCT-DEC 2023'!Z46+'JUL-SEP 2023'!Z46+'JAN-MAR 2024'!Z46+'APR-JUN 2024'!Z46</f>
        <v>4665872.6859316006</v>
      </c>
      <c r="AA46" s="39">
        <f t="shared" si="91"/>
        <v>2.2967917314873834</v>
      </c>
      <c r="AB46" s="36">
        <f>+'OCT-DEC 2023'!AB46+'JUL-SEP 2023'!AB46+'JAN-MAR 2024'!AB46+'APR-JUN 2024'!AB46</f>
        <v>862008.09814536234</v>
      </c>
      <c r="AC46" s="39">
        <f t="shared" si="92"/>
        <v>0.9494851108974558</v>
      </c>
      <c r="AD46" s="36">
        <f t="shared" si="93"/>
        <v>5527880.7840769626</v>
      </c>
      <c r="AE46" s="40">
        <f t="shared" si="94"/>
        <v>1.8806518273222834</v>
      </c>
      <c r="AF46" s="116">
        <f t="shared" si="95"/>
        <v>5787854.7726987433</v>
      </c>
      <c r="AG46" s="117">
        <f t="shared" si="96"/>
        <v>1261406.1361928964</v>
      </c>
      <c r="AH46" s="118">
        <f t="shared" si="97"/>
        <v>7049260.9088916397</v>
      </c>
      <c r="AI46" s="32"/>
      <c r="AJ46" s="35">
        <f>+'OCT-DEC 2023'!AJ46+'JUL-SEP 2023'!AJ46+'JAN-MAR 2024'!AJ46+'APR-JUN 2024'!AJ46</f>
        <v>219951.67533975135</v>
      </c>
      <c r="AK46" s="39">
        <f t="shared" si="98"/>
        <v>1.8980004085027644</v>
      </c>
      <c r="AL46" s="36">
        <f>+'OCT-DEC 2023'!AL46+'JUL-SEP 2023'!AL46+'JAN-MAR 2024'!AL46+'APR-JUN 2024'!AL46</f>
        <v>230648.77564190066</v>
      </c>
      <c r="AM46" s="39">
        <f t="shared" si="99"/>
        <v>3.9436578949133239</v>
      </c>
      <c r="AN46" s="36">
        <f t="shared" si="100"/>
        <v>450600.45098165201</v>
      </c>
      <c r="AO46" s="40">
        <f t="shared" si="101"/>
        <v>2.584133065983369</v>
      </c>
      <c r="AP46" s="36">
        <f>+'OCT-DEC 2023'!AP46+'JUL-SEP 2023'!AP46+'JAN-MAR 2024'!AP46+'APR-JUN 2024'!AP46</f>
        <v>717986.39543653931</v>
      </c>
      <c r="AQ46" s="39">
        <f t="shared" si="102"/>
        <v>2.1410699452392774</v>
      </c>
      <c r="AR46" s="36">
        <f>+'OCT-DEC 2023'!AR46+'JUL-SEP 2023'!AR46+'JAN-MAR 2024'!AR46+'APR-JUN 2024'!AR46</f>
        <v>361239.46150555002</v>
      </c>
      <c r="AS46" s="39">
        <f t="shared" si="103"/>
        <v>1.1637606803504754</v>
      </c>
      <c r="AT46" s="36">
        <f t="shared" si="104"/>
        <v>1079225.8569420893</v>
      </c>
      <c r="AU46" s="40">
        <f t="shared" si="105"/>
        <v>1.6712828041664758</v>
      </c>
      <c r="AV46" s="116">
        <f t="shared" si="106"/>
        <v>937938.07077629073</v>
      </c>
      <c r="AW46" s="117">
        <f t="shared" si="107"/>
        <v>591888.23714745068</v>
      </c>
      <c r="AX46" s="118">
        <f t="shared" si="108"/>
        <v>1529826.3079237414</v>
      </c>
      <c r="AY46" s="32"/>
      <c r="AZ46" s="35">
        <f>+'OCT-DEC 2023'!AZ46+'JUL-SEP 2023'!AZ46+'JAN-MAR 2024'!AZ46+'APR-JUN 2024'!AZ46</f>
        <v>3993888.8372827806</v>
      </c>
      <c r="BA46" s="39">
        <f t="shared" si="109"/>
        <v>8.9889892783688392</v>
      </c>
      <c r="BB46" s="36">
        <f>+'OCT-DEC 2023'!BB46+'JUL-SEP 2023'!BB46+'JAN-MAR 2024'!BB46+'APR-JUN 2024'!BB46</f>
        <v>495141.86095255963</v>
      </c>
      <c r="BC46" s="39">
        <f t="shared" si="110"/>
        <v>3.7691207977023296</v>
      </c>
      <c r="BD46" s="36">
        <f t="shared" si="111"/>
        <v>4489030.6982353404</v>
      </c>
      <c r="BE46" s="40">
        <v>6.6298407477189985</v>
      </c>
      <c r="BF46" s="38">
        <f>+'OCT-DEC 2023'!BF46+'JUL-SEP 2023'!BF46+'JAN-MAR 2024'!BF46+'APR-JUN 2024'!BF46</f>
        <v>5464866.4706134582</v>
      </c>
      <c r="BG46" s="39">
        <v>1.6247441262185349</v>
      </c>
      <c r="BH46" s="36">
        <f>+'OCT-DEC 2023'!BH46+'JUL-SEP 2023'!BH46+'JAN-MAR 2024'!BH46+'APR-JUN 2024'!BH46</f>
        <v>1194152.4394854433</v>
      </c>
      <c r="BI46" s="39">
        <v>6.7252455330693328</v>
      </c>
      <c r="BJ46" s="36">
        <f t="shared" si="115"/>
        <v>6659018.910098901</v>
      </c>
      <c r="BK46" s="40">
        <v>3.0424944958971372</v>
      </c>
      <c r="BL46" s="116">
        <f t="shared" si="117"/>
        <v>9458755.3078962378</v>
      </c>
      <c r="BM46" s="117">
        <f t="shared" si="118"/>
        <v>1689294.3004380029</v>
      </c>
      <c r="BN46" s="118">
        <f t="shared" si="119"/>
        <v>11148049.608334241</v>
      </c>
      <c r="BO46" s="32"/>
      <c r="BP46" s="35">
        <f>+'OCT-DEC 2023'!BP46+'JUL-SEP 2023'!BP46+'JAN-MAR 2024'!BP46+'APR-JUN 2024'!BP46</f>
        <v>1080614.4840077823</v>
      </c>
      <c r="BQ46" s="39">
        <v>0.5101455376827686</v>
      </c>
      <c r="BR46" s="36">
        <f>+'OCT-DEC 2023'!BR46+'JUL-SEP 2023'!BR46+'JAN-MAR 2024'!BR46+'APR-JUN 2024'!BR46</f>
        <v>529067.03420692927</v>
      </c>
      <c r="BS46" s="39">
        <v>2.5269069298298654</v>
      </c>
      <c r="BT46" s="36">
        <f t="shared" si="122"/>
        <v>1609681.5182147115</v>
      </c>
      <c r="BU46" s="40">
        <v>0.75880586824328866</v>
      </c>
      <c r="BV46" s="38">
        <f>+'OCT-DEC 2023'!BV46+'JUL-SEP 2023'!BV46+'JAN-MAR 2024'!BV46+'APR-JUN 2024'!BV46</f>
        <v>1357364.1737659974</v>
      </c>
      <c r="BW46" s="39">
        <f t="shared" si="124"/>
        <v>2.1157706131220482</v>
      </c>
      <c r="BX46" s="36">
        <f>+'OCT-DEC 2023'!BX46+'JUL-SEP 2023'!BX46+'JAN-MAR 2024'!BX46+'APR-JUN 2024'!BX46</f>
        <v>4979432.4641965525</v>
      </c>
      <c r="BY46" s="39">
        <f t="shared" si="125"/>
        <v>10.932946752229768</v>
      </c>
      <c r="BZ46" s="36">
        <f t="shared" si="126"/>
        <v>6336796.6379625499</v>
      </c>
      <c r="CA46" s="40">
        <f t="shared" si="127"/>
        <v>5.7764887793437634</v>
      </c>
      <c r="CB46" s="116">
        <f t="shared" si="128"/>
        <v>2437978.6577737797</v>
      </c>
      <c r="CC46" s="117">
        <f t="shared" si="129"/>
        <v>5508499.4984034821</v>
      </c>
      <c r="CD46" s="118">
        <f t="shared" si="130"/>
        <v>7946478.1561772618</v>
      </c>
      <c r="CE46" s="32"/>
      <c r="CF46" s="38">
        <f t="shared" si="145"/>
        <v>7044131.6733974563</v>
      </c>
      <c r="CG46" s="39">
        <f t="shared" si="131"/>
        <v>5.1389074360274565</v>
      </c>
      <c r="CH46" s="36">
        <f t="shared" si="132"/>
        <v>1964155.1988489237</v>
      </c>
      <c r="CI46" s="39">
        <f t="shared" si="133"/>
        <v>4.5741747197815643</v>
      </c>
      <c r="CJ46" s="36">
        <f t="shared" si="134"/>
        <v>9008286.8722463809</v>
      </c>
      <c r="CK46" s="40">
        <f t="shared" si="135"/>
        <v>5.0041979218609942</v>
      </c>
      <c r="CL46" s="38">
        <f t="shared" si="136"/>
        <v>13993468.435747597</v>
      </c>
      <c r="CM46" s="39">
        <f t="shared" si="137"/>
        <v>2.2812727415777014</v>
      </c>
      <c r="CN46" s="36">
        <f t="shared" si="138"/>
        <v>8112406.6033329079</v>
      </c>
      <c r="CO46" s="39">
        <f t="shared" si="139"/>
        <v>2.2925780385120547</v>
      </c>
      <c r="CP46" s="36">
        <f t="shared" si="140"/>
        <v>22105875.039080504</v>
      </c>
      <c r="CQ46" s="40">
        <f t="shared" si="141"/>
        <v>2.2854085812873857</v>
      </c>
      <c r="CR46" s="152"/>
      <c r="CS46" s="161" t="s">
        <v>61</v>
      </c>
      <c r="CT46" s="38">
        <f t="shared" si="142"/>
        <v>9008286.8722463809</v>
      </c>
      <c r="CU46" s="36">
        <f t="shared" si="143"/>
        <v>22105875.039080504</v>
      </c>
      <c r="CV46" s="37">
        <f t="shared" si="144"/>
        <v>31114161.911326885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f>+'JUL-SEP 2023'!D47+'OCT-DEC 2023'!D47+'JAN-MAR 2024'!D47+'APR-JUN 2024'!D47</f>
        <v>49116805.950000003</v>
      </c>
      <c r="E47" s="39">
        <f t="shared" si="76"/>
        <v>226.09258775927307</v>
      </c>
      <c r="F47" s="36">
        <f>+'JUL-SEP 2023'!F47+'OCT-DEC 2023'!F47+'JAN-MAR 2024'!F47+'APR-JUN 2024'!F47</f>
        <v>3600543.15</v>
      </c>
      <c r="G47" s="39">
        <f t="shared" si="77"/>
        <v>51.018706162413388</v>
      </c>
      <c r="H47" s="36">
        <f t="shared" si="78"/>
        <v>52717349.100000001</v>
      </c>
      <c r="I47" s="202">
        <f t="shared" si="79"/>
        <v>183.16400847766795</v>
      </c>
      <c r="J47" s="38">
        <f>+'JUL-SEP 2023'!J47+'OCT-DEC 2023'!J47+'JAN-MAR 2024'!J47+'APR-JUN 2024'!J47</f>
        <v>0</v>
      </c>
      <c r="K47" s="39">
        <f t="shared" si="80"/>
        <v>0</v>
      </c>
      <c r="L47" s="36">
        <f>+'JUL-SEP 2023'!L47+'OCT-DEC 2023'!L47+'JAN-MAR 2024'!L47+'APR-JUN 2024'!L47</f>
        <v>0</v>
      </c>
      <c r="M47" s="39">
        <f t="shared" si="81"/>
        <v>0</v>
      </c>
      <c r="N47" s="36">
        <f t="shared" si="82"/>
        <v>0</v>
      </c>
      <c r="O47" s="40">
        <f t="shared" si="83"/>
        <v>0</v>
      </c>
      <c r="P47" s="116">
        <f t="shared" si="84"/>
        <v>49116805.950000003</v>
      </c>
      <c r="Q47" s="117">
        <f t="shared" si="85"/>
        <v>3600543.15</v>
      </c>
      <c r="R47" s="118">
        <f t="shared" si="86"/>
        <v>52717349.100000001</v>
      </c>
      <c r="S47" s="32"/>
      <c r="T47" s="38">
        <f>+'JUL-SEP 2023'!T47+'OCT-DEC 2023'!T47+'JAN-MAR 2024'!T47+'APR-JUN 2024'!T47</f>
        <v>157142262.31730577</v>
      </c>
      <c r="U47" s="39">
        <f t="shared" si="87"/>
        <v>401.22623818745012</v>
      </c>
      <c r="V47" s="36">
        <f>+'JUL-SEP 2023'!V47+'OCT-DEC 2023'!V47+'JAN-MAR 2024'!V47+'APR-JUN 2024'!V47</f>
        <v>11204944.512488781</v>
      </c>
      <c r="W47" s="39">
        <f t="shared" si="88"/>
        <v>90.618965883175605</v>
      </c>
      <c r="X47" s="36">
        <f t="shared" si="89"/>
        <v>168347206.82979456</v>
      </c>
      <c r="Y47" s="40">
        <f t="shared" si="90"/>
        <v>326.69493508646264</v>
      </c>
      <c r="Z47" s="244">
        <f>+'OCT-DEC 2023'!Z47+'JUL-SEP 2023'!Z47+'JAN-MAR 2024'!Z47+'APR-JUN 2024'!Z47</f>
        <v>0</v>
      </c>
      <c r="AA47" s="39">
        <f t="shared" si="91"/>
        <v>0</v>
      </c>
      <c r="AB47" s="36">
        <f>+'OCT-DEC 2023'!AB47+'JUL-SEP 2023'!AB47+'JAN-MAR 2024'!AB47+'APR-JUN 2024'!AB47</f>
        <v>0</v>
      </c>
      <c r="AC47" s="39">
        <f t="shared" si="92"/>
        <v>0</v>
      </c>
      <c r="AD47" s="36">
        <f t="shared" si="93"/>
        <v>0</v>
      </c>
      <c r="AE47" s="40">
        <f t="shared" si="94"/>
        <v>0</v>
      </c>
      <c r="AF47" s="116">
        <f t="shared" si="95"/>
        <v>157142262.31730577</v>
      </c>
      <c r="AG47" s="117">
        <f t="shared" si="96"/>
        <v>11204944.512488781</v>
      </c>
      <c r="AH47" s="118">
        <f t="shared" si="97"/>
        <v>168347206.82979456</v>
      </c>
      <c r="AI47" s="32"/>
      <c r="AJ47" s="35">
        <f>+'OCT-DEC 2023'!AJ47+'JUL-SEP 2023'!AJ47+'JAN-MAR 2024'!AJ47+'APR-JUN 2024'!AJ47</f>
        <v>14839528.70990596</v>
      </c>
      <c r="AK47" s="39">
        <f t="shared" si="98"/>
        <v>128.05281664658335</v>
      </c>
      <c r="AL47" s="36">
        <f>+'OCT-DEC 2023'!AL47+'JUL-SEP 2023'!AL47+'JAN-MAR 2024'!AL47+'APR-JUN 2024'!AL47</f>
        <v>1267053.4317937372</v>
      </c>
      <c r="AM47" s="39">
        <f t="shared" si="99"/>
        <v>21.664217621204003</v>
      </c>
      <c r="AN47" s="36">
        <f t="shared" si="100"/>
        <v>16106582.141699698</v>
      </c>
      <c r="AO47" s="40">
        <f t="shared" si="101"/>
        <v>92.369085298670072</v>
      </c>
      <c r="AP47" s="36">
        <f>+'OCT-DEC 2023'!AP47+'JUL-SEP 2023'!AP47+'JAN-MAR 2024'!AP47+'APR-JUN 2024'!AP47</f>
        <v>0</v>
      </c>
      <c r="AQ47" s="39">
        <f t="shared" si="102"/>
        <v>0</v>
      </c>
      <c r="AR47" s="36">
        <f>+'OCT-DEC 2023'!AR47+'JUL-SEP 2023'!AR47+'JAN-MAR 2024'!AR47+'APR-JUN 2024'!AR47</f>
        <v>0</v>
      </c>
      <c r="AS47" s="39">
        <f t="shared" si="103"/>
        <v>0</v>
      </c>
      <c r="AT47" s="36">
        <f t="shared" si="104"/>
        <v>0</v>
      </c>
      <c r="AU47" s="40">
        <f t="shared" si="105"/>
        <v>0</v>
      </c>
      <c r="AV47" s="116">
        <f t="shared" si="106"/>
        <v>14839528.70990596</v>
      </c>
      <c r="AW47" s="117">
        <f t="shared" si="107"/>
        <v>1267053.4317937372</v>
      </c>
      <c r="AX47" s="118">
        <f t="shared" si="108"/>
        <v>16106582.141699698</v>
      </c>
      <c r="AY47" s="32"/>
      <c r="AZ47" s="35">
        <f>+'OCT-DEC 2023'!AZ47+'JUL-SEP 2023'!AZ47+'JAN-MAR 2024'!AZ47+'APR-JUN 2024'!AZ47</f>
        <v>77990811.199208781</v>
      </c>
      <c r="BA47" s="39">
        <f t="shared" si="109"/>
        <v>175.53281882475659</v>
      </c>
      <c r="BB47" s="36">
        <f>+'OCT-DEC 2023'!BB47+'JUL-SEP 2023'!BB47+'JAN-MAR 2024'!BB47+'APR-JUN 2024'!BB47</f>
        <v>3868315.7510563801</v>
      </c>
      <c r="BC47" s="39">
        <f t="shared" si="110"/>
        <v>29.446408189638117</v>
      </c>
      <c r="BD47" s="36">
        <f t="shared" si="111"/>
        <v>81859126.950265154</v>
      </c>
      <c r="BE47" s="40">
        <v>122.06418622946738</v>
      </c>
      <c r="BF47" s="38">
        <f>+'OCT-DEC 2023'!BF47+'JUL-SEP 2023'!BF47+'JAN-MAR 2024'!BF47+'APR-JUN 2024'!BF47</f>
        <v>0</v>
      </c>
      <c r="BG47" s="39">
        <v>0</v>
      </c>
      <c r="BH47" s="36">
        <f>+'OCT-DEC 2023'!BH47+'JUL-SEP 2023'!BH47+'JAN-MAR 2024'!BH47+'APR-JUN 2024'!BH47</f>
        <v>1022.7355817146151</v>
      </c>
      <c r="BI47" s="39">
        <v>0</v>
      </c>
      <c r="BJ47" s="36">
        <f t="shared" si="115"/>
        <v>1022.7355817146151</v>
      </c>
      <c r="BK47" s="40">
        <v>0</v>
      </c>
      <c r="BL47" s="116">
        <f t="shared" si="117"/>
        <v>77990811.199208781</v>
      </c>
      <c r="BM47" s="117">
        <f t="shared" si="118"/>
        <v>3869338.4866380948</v>
      </c>
      <c r="BN47" s="118">
        <f t="shared" si="119"/>
        <v>81860149.68584688</v>
      </c>
      <c r="BO47" s="32"/>
      <c r="BP47" s="35">
        <f>+'OCT-DEC 2023'!BP47+'JUL-SEP 2023'!BP47+'JAN-MAR 2024'!BP47+'APR-JUN 2024'!BP47</f>
        <v>50583196.257663228</v>
      </c>
      <c r="BQ47" s="39">
        <v>154.51862162360962</v>
      </c>
      <c r="BR47" s="36">
        <f>+'OCT-DEC 2023'!BR47+'JUL-SEP 2023'!BR47+'JAN-MAR 2024'!BR47+'APR-JUN 2024'!BR47</f>
        <v>0</v>
      </c>
      <c r="BS47" s="39">
        <v>0</v>
      </c>
      <c r="BT47" s="36">
        <f t="shared" si="122"/>
        <v>50583196.257663228</v>
      </c>
      <c r="BU47" s="40">
        <v>135.46696202704379</v>
      </c>
      <c r="BV47" s="38">
        <f>+'OCT-DEC 2023'!BV47+'JUL-SEP 2023'!BV47+'JAN-MAR 2024'!BV47+'APR-JUN 2024'!BV47</f>
        <v>0</v>
      </c>
      <c r="BW47" s="39">
        <f t="shared" si="124"/>
        <v>0</v>
      </c>
      <c r="BX47" s="36">
        <f>+'OCT-DEC 2023'!BX47+'JUL-SEP 2023'!BX47+'JAN-MAR 2024'!BX47+'APR-JUN 2024'!BX47</f>
        <v>0</v>
      </c>
      <c r="BY47" s="39">
        <f t="shared" si="125"/>
        <v>0</v>
      </c>
      <c r="BZ47" s="36">
        <f t="shared" si="126"/>
        <v>0</v>
      </c>
      <c r="CA47" s="40">
        <f t="shared" si="127"/>
        <v>0</v>
      </c>
      <c r="CB47" s="116">
        <f t="shared" si="128"/>
        <v>50583196.257663228</v>
      </c>
      <c r="CC47" s="117">
        <f t="shared" si="129"/>
        <v>0</v>
      </c>
      <c r="CD47" s="118">
        <f t="shared" si="130"/>
        <v>50583196.257663228</v>
      </c>
      <c r="CE47" s="32"/>
      <c r="CF47" s="38">
        <f t="shared" si="145"/>
        <v>349672604.43408376</v>
      </c>
      <c r="CG47" s="39">
        <f t="shared" si="131"/>
        <v>255.0967571897645</v>
      </c>
      <c r="CH47" s="36">
        <f t="shared" si="132"/>
        <v>19940856.8453389</v>
      </c>
      <c r="CI47" s="39">
        <f t="shared" si="133"/>
        <v>46.438775981748762</v>
      </c>
      <c r="CJ47" s="36">
        <f t="shared" si="134"/>
        <v>369613461.27942264</v>
      </c>
      <c r="CK47" s="40">
        <f t="shared" si="135"/>
        <v>205.3241577513283</v>
      </c>
      <c r="CL47" s="38">
        <f t="shared" si="136"/>
        <v>0</v>
      </c>
      <c r="CM47" s="39">
        <f t="shared" si="137"/>
        <v>0</v>
      </c>
      <c r="CN47" s="36">
        <f t="shared" si="138"/>
        <v>1022.7355817146151</v>
      </c>
      <c r="CO47" s="39">
        <f t="shared" si="139"/>
        <v>2.8902657971809233E-4</v>
      </c>
      <c r="CP47" s="36">
        <f t="shared" si="140"/>
        <v>1022.7355817146151</v>
      </c>
      <c r="CQ47" s="40">
        <f t="shared" si="141"/>
        <v>1.0573517993322334E-4</v>
      </c>
      <c r="CR47" s="152"/>
      <c r="CS47" s="161" t="s">
        <v>47</v>
      </c>
      <c r="CT47" s="38">
        <f t="shared" si="142"/>
        <v>369613461.27942264</v>
      </c>
      <c r="CU47" s="36">
        <f t="shared" si="143"/>
        <v>1022.7355817146151</v>
      </c>
      <c r="CV47" s="37">
        <f t="shared" si="144"/>
        <v>369614484.01500434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f>+'JUL-SEP 2023'!D48+'OCT-DEC 2023'!D48+'JAN-MAR 2024'!D48+'APR-JUN 2024'!D48</f>
        <v>8215020.79</v>
      </c>
      <c r="E48" s="39">
        <f t="shared" si="76"/>
        <v>37.815067022030732</v>
      </c>
      <c r="F48" s="36">
        <f>+'JUL-SEP 2023'!F48+'OCT-DEC 2023'!F48+'JAN-MAR 2024'!F48+'APR-JUN 2024'!F48</f>
        <v>575832.34000000008</v>
      </c>
      <c r="G48" s="39">
        <f t="shared" si="77"/>
        <v>8.15938588411999</v>
      </c>
      <c r="H48" s="36">
        <f t="shared" si="78"/>
        <v>8790853.1300000008</v>
      </c>
      <c r="I48" s="202">
        <f t="shared" si="79"/>
        <v>30.543415492590729</v>
      </c>
      <c r="J48" s="38">
        <f>+'JUL-SEP 2023'!J48+'OCT-DEC 2023'!J48+'JAN-MAR 2024'!J48+'APR-JUN 2024'!J48</f>
        <v>0</v>
      </c>
      <c r="K48" s="39">
        <f t="shared" si="80"/>
        <v>0</v>
      </c>
      <c r="L48" s="36">
        <f>+'JUL-SEP 2023'!L48+'OCT-DEC 2023'!L48+'JAN-MAR 2024'!L48+'APR-JUN 2024'!L48</f>
        <v>0</v>
      </c>
      <c r="M48" s="39">
        <f t="shared" si="81"/>
        <v>0</v>
      </c>
      <c r="N48" s="36">
        <f t="shared" si="82"/>
        <v>0</v>
      </c>
      <c r="O48" s="40">
        <f t="shared" si="83"/>
        <v>0</v>
      </c>
      <c r="P48" s="116">
        <f t="shared" si="84"/>
        <v>8215020.79</v>
      </c>
      <c r="Q48" s="117">
        <f t="shared" si="85"/>
        <v>575832.34000000008</v>
      </c>
      <c r="R48" s="118">
        <f t="shared" si="86"/>
        <v>8790853.1300000008</v>
      </c>
      <c r="S48" s="32"/>
      <c r="T48" s="38">
        <f>+'JUL-SEP 2023'!T48+'OCT-DEC 2023'!T48+'JAN-MAR 2024'!T48+'APR-JUN 2024'!T48</f>
        <v>3368832.7541689198</v>
      </c>
      <c r="U48" s="39">
        <f t="shared" si="87"/>
        <v>8.6015313328539644</v>
      </c>
      <c r="V48" s="36">
        <f>+'JUL-SEP 2023'!V48+'OCT-DEC 2023'!V48+'JAN-MAR 2024'!V48+'APR-JUN 2024'!V48</f>
        <v>0</v>
      </c>
      <c r="W48" s="39">
        <f t="shared" si="88"/>
        <v>0</v>
      </c>
      <c r="X48" s="36">
        <f t="shared" si="89"/>
        <v>3368832.7541689198</v>
      </c>
      <c r="Y48" s="40">
        <f t="shared" si="90"/>
        <v>6.5375637568676348</v>
      </c>
      <c r="Z48" s="244">
        <f>+'OCT-DEC 2023'!Z48+'JUL-SEP 2023'!Z48+'JAN-MAR 2024'!Z48+'APR-JUN 2024'!Z48</f>
        <v>0</v>
      </c>
      <c r="AA48" s="39">
        <f t="shared" si="91"/>
        <v>0</v>
      </c>
      <c r="AB48" s="36">
        <f>+'OCT-DEC 2023'!AB48+'JUL-SEP 2023'!AB48+'JAN-MAR 2024'!AB48+'APR-JUN 2024'!AB48</f>
        <v>0</v>
      </c>
      <c r="AC48" s="39">
        <f t="shared" si="92"/>
        <v>0</v>
      </c>
      <c r="AD48" s="36">
        <f t="shared" si="93"/>
        <v>0</v>
      </c>
      <c r="AE48" s="40">
        <f t="shared" si="94"/>
        <v>0</v>
      </c>
      <c r="AF48" s="116">
        <f t="shared" si="95"/>
        <v>3368832.7541689198</v>
      </c>
      <c r="AG48" s="117">
        <f t="shared" si="96"/>
        <v>0</v>
      </c>
      <c r="AH48" s="118">
        <f t="shared" si="97"/>
        <v>3368832.7541689198</v>
      </c>
      <c r="AI48" s="32"/>
      <c r="AJ48" s="35">
        <f>+'OCT-DEC 2023'!AJ48+'JUL-SEP 2023'!AJ48+'JAN-MAR 2024'!AJ48+'APR-JUN 2024'!AJ48</f>
        <v>2945980.7214529011</v>
      </c>
      <c r="AK48" s="39">
        <f t="shared" si="98"/>
        <v>25.421368598906692</v>
      </c>
      <c r="AL48" s="36">
        <f>+'OCT-DEC 2023'!AL48+'JUL-SEP 2023'!AL48+'JAN-MAR 2024'!AL48+'APR-JUN 2024'!AL48</f>
        <v>336875.32150953251</v>
      </c>
      <c r="AM48" s="39">
        <f t="shared" si="99"/>
        <v>5.7599309494499966</v>
      </c>
      <c r="AN48" s="36">
        <f t="shared" si="100"/>
        <v>3282856.0429624338</v>
      </c>
      <c r="AO48" s="40">
        <f t="shared" si="101"/>
        <v>18.826738484174257</v>
      </c>
      <c r="AP48" s="36">
        <f>+'OCT-DEC 2023'!AP48+'JUL-SEP 2023'!AP48+'JAN-MAR 2024'!AP48+'APR-JUN 2024'!AP48</f>
        <v>0</v>
      </c>
      <c r="AQ48" s="39">
        <f t="shared" si="102"/>
        <v>0</v>
      </c>
      <c r="AR48" s="36">
        <f>+'OCT-DEC 2023'!AR48+'JUL-SEP 2023'!AR48+'JAN-MAR 2024'!AR48+'APR-JUN 2024'!AR48</f>
        <v>0</v>
      </c>
      <c r="AS48" s="39">
        <f t="shared" si="103"/>
        <v>0</v>
      </c>
      <c r="AT48" s="36">
        <f t="shared" si="104"/>
        <v>0</v>
      </c>
      <c r="AU48" s="40">
        <f t="shared" si="105"/>
        <v>0</v>
      </c>
      <c r="AV48" s="116">
        <f t="shared" si="106"/>
        <v>2945980.7214529011</v>
      </c>
      <c r="AW48" s="117">
        <f t="shared" si="107"/>
        <v>336875.32150953251</v>
      </c>
      <c r="AX48" s="118">
        <f t="shared" si="108"/>
        <v>3282856.0429624338</v>
      </c>
      <c r="AY48" s="32"/>
      <c r="AZ48" s="35">
        <f>+'OCT-DEC 2023'!AZ48+'JUL-SEP 2023'!AZ48+'JAN-MAR 2024'!AZ48+'APR-JUN 2024'!AZ48</f>
        <v>9823588.4792350866</v>
      </c>
      <c r="BA48" s="39">
        <f t="shared" si="109"/>
        <v>22.1098120434992</v>
      </c>
      <c r="BB48" s="36">
        <f>+'OCT-DEC 2023'!BB48+'JUL-SEP 2023'!BB48+'JAN-MAR 2024'!BB48+'APR-JUN 2024'!BB48</f>
        <v>713122.2108308617</v>
      </c>
      <c r="BC48" s="39">
        <f t="shared" si="110"/>
        <v>5.4284316639582064</v>
      </c>
      <c r="BD48" s="36">
        <f t="shared" si="111"/>
        <v>10536710.690065948</v>
      </c>
      <c r="BE48" s="40">
        <v>12.285214634016819</v>
      </c>
      <c r="BF48" s="38">
        <f>+'OCT-DEC 2023'!BF48+'JUL-SEP 2023'!BF48+'JAN-MAR 2024'!BF48+'APR-JUN 2024'!BF48</f>
        <v>0</v>
      </c>
      <c r="BG48" s="39">
        <v>0</v>
      </c>
      <c r="BH48" s="36">
        <f>+'OCT-DEC 2023'!BH48+'JUL-SEP 2023'!BH48+'JAN-MAR 2024'!BH48+'APR-JUN 2024'!BH48</f>
        <v>0</v>
      </c>
      <c r="BI48" s="39">
        <v>0</v>
      </c>
      <c r="BJ48" s="36">
        <f t="shared" si="115"/>
        <v>0</v>
      </c>
      <c r="BK48" s="40">
        <v>0</v>
      </c>
      <c r="BL48" s="116">
        <f t="shared" si="117"/>
        <v>9823588.4792350866</v>
      </c>
      <c r="BM48" s="117">
        <f t="shared" si="118"/>
        <v>713122.2108308617</v>
      </c>
      <c r="BN48" s="118">
        <f t="shared" si="119"/>
        <v>10536710.690065948</v>
      </c>
      <c r="BO48" s="32"/>
      <c r="BP48" s="35">
        <f>+'OCT-DEC 2023'!BP48+'JUL-SEP 2023'!BP48+'JAN-MAR 2024'!BP48+'APR-JUN 2024'!BP48</f>
        <v>7052433.5491415393</v>
      </c>
      <c r="BQ48" s="39">
        <v>21.124579542487965</v>
      </c>
      <c r="BR48" s="36">
        <f>+'OCT-DEC 2023'!BR48+'JUL-SEP 2023'!BR48+'JAN-MAR 2024'!BR48+'APR-JUN 2024'!BR48</f>
        <v>0</v>
      </c>
      <c r="BS48" s="39">
        <v>0</v>
      </c>
      <c r="BT48" s="36">
        <f t="shared" si="122"/>
        <v>7052433.5491415393</v>
      </c>
      <c r="BU48" s="40">
        <v>18.519985388494</v>
      </c>
      <c r="BV48" s="38">
        <f>+'OCT-DEC 2023'!BV48+'JUL-SEP 2023'!BV48+'JAN-MAR 2024'!BV48+'APR-JUN 2024'!BV48</f>
        <v>0</v>
      </c>
      <c r="BW48" s="39">
        <f t="shared" si="124"/>
        <v>0</v>
      </c>
      <c r="BX48" s="36">
        <f>+'OCT-DEC 2023'!BX48+'JUL-SEP 2023'!BX48+'JAN-MAR 2024'!BX48+'APR-JUN 2024'!BX48</f>
        <v>0</v>
      </c>
      <c r="BY48" s="39">
        <f t="shared" si="125"/>
        <v>0</v>
      </c>
      <c r="BZ48" s="36">
        <f t="shared" si="126"/>
        <v>0</v>
      </c>
      <c r="CA48" s="40">
        <f t="shared" si="127"/>
        <v>0</v>
      </c>
      <c r="CB48" s="116">
        <f t="shared" si="128"/>
        <v>7052433.5491415393</v>
      </c>
      <c r="CC48" s="117">
        <f t="shared" si="129"/>
        <v>0</v>
      </c>
      <c r="CD48" s="118">
        <f t="shared" si="130"/>
        <v>7052433.5491415393</v>
      </c>
      <c r="CE48" s="32"/>
      <c r="CF48" s="38">
        <f t="shared" si="145"/>
        <v>31405856.29399845</v>
      </c>
      <c r="CG48" s="39">
        <f t="shared" si="131"/>
        <v>22.911523510206823</v>
      </c>
      <c r="CH48" s="36">
        <f t="shared" si="132"/>
        <v>1625829.8723403942</v>
      </c>
      <c r="CI48" s="39">
        <f t="shared" si="133"/>
        <v>3.7862740709509159</v>
      </c>
      <c r="CJ48" s="36">
        <f t="shared" si="134"/>
        <v>33031686.166338846</v>
      </c>
      <c r="CK48" s="40">
        <f t="shared" si="135"/>
        <v>18.349448414927927</v>
      </c>
      <c r="CL48" s="38">
        <f t="shared" si="136"/>
        <v>0</v>
      </c>
      <c r="CM48" s="39">
        <f t="shared" si="137"/>
        <v>0</v>
      </c>
      <c r="CN48" s="36">
        <f t="shared" si="138"/>
        <v>0</v>
      </c>
      <c r="CO48" s="39">
        <f t="shared" si="139"/>
        <v>0</v>
      </c>
      <c r="CP48" s="36">
        <f t="shared" si="140"/>
        <v>0</v>
      </c>
      <c r="CQ48" s="40">
        <f t="shared" si="141"/>
        <v>0</v>
      </c>
      <c r="CR48" s="152"/>
      <c r="CS48" s="161" t="s">
        <v>40</v>
      </c>
      <c r="CT48" s="38">
        <f t="shared" si="142"/>
        <v>33031686.166338846</v>
      </c>
      <c r="CU48" s="36">
        <f t="shared" si="143"/>
        <v>0</v>
      </c>
      <c r="CV48" s="37">
        <f t="shared" si="144"/>
        <v>33031686.166338846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f>+'JUL-SEP 2023'!D49+'OCT-DEC 2023'!D49+'JAN-MAR 2024'!D49+'APR-JUN 2024'!D49</f>
        <v>46498983.299999997</v>
      </c>
      <c r="E49" s="39">
        <f t="shared" si="76"/>
        <v>214.04232745049299</v>
      </c>
      <c r="F49" s="36">
        <f>+'JUL-SEP 2023'!F49+'OCT-DEC 2023'!F49+'JAN-MAR 2024'!F49+'APR-JUN 2024'!F49</f>
        <v>33707818.519999996</v>
      </c>
      <c r="G49" s="39">
        <f t="shared" si="77"/>
        <v>477.63051762005296</v>
      </c>
      <c r="H49" s="36">
        <f t="shared" si="78"/>
        <v>80206801.819999993</v>
      </c>
      <c r="I49" s="202">
        <f t="shared" si="79"/>
        <v>278.67484953876618</v>
      </c>
      <c r="J49" s="38">
        <f>+'JUL-SEP 2023'!J49+'OCT-DEC 2023'!J49+'JAN-MAR 2024'!J49+'APR-JUN 2024'!J49</f>
        <v>37211460.890000001</v>
      </c>
      <c r="K49" s="39">
        <f t="shared" si="80"/>
        <v>51.375686199522022</v>
      </c>
      <c r="L49" s="36">
        <f>+'JUL-SEP 2023'!L49+'OCT-DEC 2023'!L49+'JAN-MAR 2024'!L49+'APR-JUN 2024'!L49</f>
        <v>92684025.969999999</v>
      </c>
      <c r="M49" s="39">
        <f t="shared" si="81"/>
        <v>146.63941050922864</v>
      </c>
      <c r="N49" s="36">
        <f t="shared" si="82"/>
        <v>129895486.86</v>
      </c>
      <c r="O49" s="40">
        <f t="shared" si="83"/>
        <v>95.768059881078329</v>
      </c>
      <c r="P49" s="116">
        <f t="shared" si="84"/>
        <v>83710444.189999998</v>
      </c>
      <c r="Q49" s="117">
        <f t="shared" si="85"/>
        <v>126391844.48999999</v>
      </c>
      <c r="R49" s="118">
        <f t="shared" si="86"/>
        <v>210102288.68000001</v>
      </c>
      <c r="S49" s="32"/>
      <c r="T49" s="38">
        <f>+'JUL-SEP 2023'!T49+'OCT-DEC 2023'!T49+'JAN-MAR 2024'!T49+'APR-JUN 2024'!T49</f>
        <v>93436863.87999998</v>
      </c>
      <c r="U49" s="39">
        <f t="shared" si="87"/>
        <v>238.56931197099482</v>
      </c>
      <c r="V49" s="36">
        <f>+'JUL-SEP 2023'!V49+'OCT-DEC 2023'!V49+'JAN-MAR 2024'!V49+'APR-JUN 2024'!V49</f>
        <v>69761360.479999989</v>
      </c>
      <c r="W49" s="39">
        <f t="shared" si="88"/>
        <v>564.18863460278681</v>
      </c>
      <c r="X49" s="36">
        <f t="shared" si="89"/>
        <v>163198224.35999995</v>
      </c>
      <c r="Y49" s="40">
        <f t="shared" si="90"/>
        <v>316.70280913790685</v>
      </c>
      <c r="Z49" s="244">
        <f>+'OCT-DEC 2023'!Z49+'JUL-SEP 2023'!Z49+'JAN-MAR 2024'!Z49+'APR-JUN 2024'!Z49</f>
        <v>101437246.68999985</v>
      </c>
      <c r="AA49" s="39">
        <f t="shared" si="91"/>
        <v>49.93283039310365</v>
      </c>
      <c r="AB49" s="36">
        <f>+'OCT-DEC 2023'!AB49+'JUL-SEP 2023'!AB49+'JAN-MAR 2024'!AB49+'APR-JUN 2024'!AB49</f>
        <v>128575617.34000006</v>
      </c>
      <c r="AC49" s="39">
        <f t="shared" si="92"/>
        <v>141.62353526775345</v>
      </c>
      <c r="AD49" s="36">
        <f t="shared" si="93"/>
        <v>230012864.02999991</v>
      </c>
      <c r="AE49" s="40">
        <f t="shared" si="94"/>
        <v>78.253155222102322</v>
      </c>
      <c r="AF49" s="116">
        <f t="shared" si="95"/>
        <v>194874110.56999981</v>
      </c>
      <c r="AG49" s="117">
        <f t="shared" si="96"/>
        <v>198336977.82000005</v>
      </c>
      <c r="AH49" s="118">
        <f t="shared" si="97"/>
        <v>393211088.38999987</v>
      </c>
      <c r="AI49" s="32"/>
      <c r="AJ49" s="35">
        <f>+'OCT-DEC 2023'!AJ49+'JUL-SEP 2023'!AJ49+'JAN-MAR 2024'!AJ49+'APR-JUN 2024'!AJ49</f>
        <v>19333474.75</v>
      </c>
      <c r="AK49" s="39">
        <f t="shared" si="98"/>
        <v>166.8318412060128</v>
      </c>
      <c r="AL49" s="36">
        <f>+'OCT-DEC 2023'!AL49+'JUL-SEP 2023'!AL49+'JAN-MAR 2024'!AL49+'APR-JUN 2024'!AL49</f>
        <v>21151576.280000001</v>
      </c>
      <c r="AM49" s="39">
        <f t="shared" si="99"/>
        <v>361.65195568170162</v>
      </c>
      <c r="AN49" s="36">
        <f t="shared" si="100"/>
        <v>40485051.030000001</v>
      </c>
      <c r="AO49" s="40">
        <f t="shared" si="101"/>
        <v>232.17633008739935</v>
      </c>
      <c r="AP49" s="36">
        <f>+'OCT-DEC 2023'!AP49+'JUL-SEP 2023'!AP49+'JAN-MAR 2024'!AP49+'APR-JUN 2024'!AP49</f>
        <v>11794545.719999999</v>
      </c>
      <c r="AQ49" s="39">
        <f t="shared" si="102"/>
        <v>35.171902308105203</v>
      </c>
      <c r="AR49" s="36">
        <f>+'OCT-DEC 2023'!AR49+'JUL-SEP 2023'!AR49+'JAN-MAR 2024'!AR49+'APR-JUN 2024'!AR49</f>
        <v>32021957.829999998</v>
      </c>
      <c r="AS49" s="39">
        <f t="shared" si="103"/>
        <v>103.16119749232459</v>
      </c>
      <c r="AT49" s="36">
        <f t="shared" si="104"/>
        <v>43816503.549999997</v>
      </c>
      <c r="AU49" s="40">
        <f t="shared" si="105"/>
        <v>67.853979267422062</v>
      </c>
      <c r="AV49" s="116">
        <f t="shared" si="106"/>
        <v>31128020.469999999</v>
      </c>
      <c r="AW49" s="117">
        <f t="shared" si="107"/>
        <v>53173534.109999999</v>
      </c>
      <c r="AX49" s="118">
        <f t="shared" si="108"/>
        <v>84301554.579999998</v>
      </c>
      <c r="AY49" s="32"/>
      <c r="AZ49" s="35">
        <f>+'OCT-DEC 2023'!AZ49+'JUL-SEP 2023'!AZ49+'JAN-MAR 2024'!AZ49+'APR-JUN 2024'!AZ49</f>
        <v>122391929.11987346</v>
      </c>
      <c r="BA49" s="39">
        <f t="shared" si="109"/>
        <v>275.46578871882735</v>
      </c>
      <c r="BB49" s="36">
        <f>+'OCT-DEC 2023'!BB49+'JUL-SEP 2023'!BB49+'JAN-MAR 2024'!BB49+'APR-JUN 2024'!BB49</f>
        <v>58885655.150126547</v>
      </c>
      <c r="BC49" s="39">
        <f t="shared" si="110"/>
        <v>448.24961292039575</v>
      </c>
      <c r="BD49" s="36">
        <f t="shared" si="111"/>
        <v>181277584.27000001</v>
      </c>
      <c r="BE49" s="40">
        <v>288.07181874913329</v>
      </c>
      <c r="BF49" s="38">
        <f>+'OCT-DEC 2023'!BF49+'JUL-SEP 2023'!BF49+'JAN-MAR 2024'!BF49+'APR-JUN 2024'!BF49</f>
        <v>121840959.89533141</v>
      </c>
      <c r="BG49" s="39">
        <v>45.575948019389976</v>
      </c>
      <c r="BH49" s="36">
        <f>+'OCT-DEC 2023'!BH49+'JUL-SEP 2023'!BH49+'JAN-MAR 2024'!BH49+'APR-JUN 2024'!BH49</f>
        <v>167559546.74466845</v>
      </c>
      <c r="BI49" s="39">
        <v>133.36785980265026</v>
      </c>
      <c r="BJ49" s="36">
        <f t="shared" si="115"/>
        <v>289400506.63999987</v>
      </c>
      <c r="BK49" s="40">
        <v>69.978845981211762</v>
      </c>
      <c r="BL49" s="116">
        <f t="shared" si="117"/>
        <v>244232889.01520488</v>
      </c>
      <c r="BM49" s="117">
        <f t="shared" si="118"/>
        <v>226445201.894795</v>
      </c>
      <c r="BN49" s="118">
        <f t="shared" si="119"/>
        <v>470678090.90999985</v>
      </c>
      <c r="BO49" s="32"/>
      <c r="BP49" s="35">
        <f>+'OCT-DEC 2023'!BP49+'JUL-SEP 2023'!BP49+'JAN-MAR 2024'!BP49+'APR-JUN 2024'!BP49</f>
        <v>27108216.479999993</v>
      </c>
      <c r="BQ49" s="39">
        <v>127.06840757440305</v>
      </c>
      <c r="BR49" s="36">
        <f>+'OCT-DEC 2023'!BR49+'JUL-SEP 2023'!BR49+'JAN-MAR 2024'!BR49+'APR-JUN 2024'!BR49</f>
        <v>18622324.099999987</v>
      </c>
      <c r="BS49" s="39">
        <v>370.78641439034499</v>
      </c>
      <c r="BT49" s="36">
        <f t="shared" si="122"/>
        <v>45730540.579999983</v>
      </c>
      <c r="BU49" s="40">
        <v>157.11807055108454</v>
      </c>
      <c r="BV49" s="38">
        <f>+'OCT-DEC 2023'!BV49+'JUL-SEP 2023'!BV49+'JAN-MAR 2024'!BV49+'APR-JUN 2024'!BV49</f>
        <v>23470450.690000005</v>
      </c>
      <c r="BW49" s="39">
        <f t="shared" si="124"/>
        <v>36.584205481758133</v>
      </c>
      <c r="BX49" s="36">
        <f>+'OCT-DEC 2023'!BX49+'JUL-SEP 2023'!BX49+'JAN-MAR 2024'!BX49+'APR-JUN 2024'!BX49</f>
        <v>59314746.17999997</v>
      </c>
      <c r="BY49" s="39">
        <f t="shared" si="125"/>
        <v>130.23270548817433</v>
      </c>
      <c r="BZ49" s="36">
        <f t="shared" si="126"/>
        <v>82785196.869999975</v>
      </c>
      <c r="CA49" s="40">
        <f t="shared" si="127"/>
        <v>75.465221331305955</v>
      </c>
      <c r="CB49" s="116">
        <f t="shared" si="128"/>
        <v>50578667.170000002</v>
      </c>
      <c r="CC49" s="117">
        <f t="shared" si="129"/>
        <v>77937070.279999956</v>
      </c>
      <c r="CD49" s="118">
        <f t="shared" si="130"/>
        <v>128515737.44999996</v>
      </c>
      <c r="CE49" s="32"/>
      <c r="CF49" s="38">
        <f t="shared" si="145"/>
        <v>308769467.52987349</v>
      </c>
      <c r="CG49" s="39">
        <f t="shared" si="131"/>
        <v>225.25667978352902</v>
      </c>
      <c r="CH49" s="36">
        <f t="shared" si="132"/>
        <v>202128734.53012654</v>
      </c>
      <c r="CI49" s="39">
        <f t="shared" si="133"/>
        <v>470.7225519505696</v>
      </c>
      <c r="CJ49" s="36">
        <f t="shared" si="134"/>
        <v>510898202.06000006</v>
      </c>
      <c r="CK49" s="40">
        <f t="shared" si="135"/>
        <v>283.80931438894402</v>
      </c>
      <c r="CL49" s="38">
        <f t="shared" si="136"/>
        <v>295754663.88533127</v>
      </c>
      <c r="CM49" s="39">
        <f t="shared" si="137"/>
        <v>48.215140943363679</v>
      </c>
      <c r="CN49" s="36">
        <f t="shared" si="138"/>
        <v>480155894.06466842</v>
      </c>
      <c r="CO49" s="39">
        <f t="shared" si="139"/>
        <v>135.69276191636251</v>
      </c>
      <c r="CP49" s="36">
        <f t="shared" si="140"/>
        <v>775910557.94999969</v>
      </c>
      <c r="CQ49" s="40">
        <f t="shared" si="141"/>
        <v>80.217256467589806</v>
      </c>
      <c r="CR49" s="152"/>
      <c r="CS49" s="161" t="s">
        <v>53</v>
      </c>
      <c r="CT49" s="38">
        <f t="shared" si="142"/>
        <v>510898202.06000006</v>
      </c>
      <c r="CU49" s="36">
        <f t="shared" si="143"/>
        <v>775910557.94999969</v>
      </c>
      <c r="CV49" s="37">
        <f t="shared" si="144"/>
        <v>1286808760.0099998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f>+'JUL-SEP 2023'!D50+'OCT-DEC 2023'!D50+'JAN-MAR 2024'!D50+'APR-JUN 2024'!D50</f>
        <v>7772.45</v>
      </c>
      <c r="E50" s="39">
        <f t="shared" si="76"/>
        <v>3.5777842222038093E-2</v>
      </c>
      <c r="F50" s="36">
        <f>+'JUL-SEP 2023'!F50+'OCT-DEC 2023'!F50+'JAN-MAR 2024'!F50+'APR-JUN 2024'!F50</f>
        <v>3870.7899999999995</v>
      </c>
      <c r="G50" s="39">
        <f t="shared" si="77"/>
        <v>5.484802969974352E-2</v>
      </c>
      <c r="H50" s="36">
        <f t="shared" si="78"/>
        <v>11643.24</v>
      </c>
      <c r="I50" s="202">
        <f t="shared" si="79"/>
        <v>4.0453902680541318E-2</v>
      </c>
      <c r="J50" s="38">
        <f>+'JUL-SEP 2023'!J50+'OCT-DEC 2023'!J50+'JAN-MAR 2024'!J50+'APR-JUN 2024'!J50</f>
        <v>80408.040000000008</v>
      </c>
      <c r="K50" s="39">
        <f t="shared" si="80"/>
        <v>0.11101467483822335</v>
      </c>
      <c r="L50" s="36">
        <f>+'JUL-SEP 2023'!L50+'OCT-DEC 2023'!L50+'JAN-MAR 2024'!L50+'APR-JUN 2024'!L50</f>
        <v>47479.46</v>
      </c>
      <c r="M50" s="39">
        <f t="shared" si="81"/>
        <v>7.5119309426093336E-2</v>
      </c>
      <c r="N50" s="36">
        <f t="shared" si="82"/>
        <v>127887.5</v>
      </c>
      <c r="O50" s="40">
        <f t="shared" si="83"/>
        <v>9.4287631188000195E-2</v>
      </c>
      <c r="P50" s="116">
        <f t="shared" si="84"/>
        <v>88180.49</v>
      </c>
      <c r="Q50" s="117">
        <f t="shared" si="85"/>
        <v>51350.25</v>
      </c>
      <c r="R50" s="118">
        <f t="shared" si="86"/>
        <v>139530.74</v>
      </c>
      <c r="S50" s="32"/>
      <c r="T50" s="38">
        <f>+'JUL-SEP 2023'!T50+'OCT-DEC 2023'!T50+'JAN-MAR 2024'!T50+'APR-JUN 2024'!T50</f>
        <v>227188.16251270007</v>
      </c>
      <c r="U50" s="39">
        <f t="shared" si="87"/>
        <v>0.58007216175639298</v>
      </c>
      <c r="V50" s="36">
        <f>+'JUL-SEP 2023'!V50+'OCT-DEC 2023'!V50+'JAN-MAR 2024'!V50+'APR-JUN 2024'!V50</f>
        <v>101956.1052512484</v>
      </c>
      <c r="W50" s="39">
        <f t="shared" si="88"/>
        <v>0.82456069399063803</v>
      </c>
      <c r="X50" s="36">
        <f t="shared" si="89"/>
        <v>329144.26776394848</v>
      </c>
      <c r="Y50" s="40">
        <f t="shared" si="90"/>
        <v>0.63873804155207115</v>
      </c>
      <c r="Z50" s="244">
        <f>+'OCT-DEC 2023'!Z50+'JUL-SEP 2023'!Z50+'JAN-MAR 2024'!Z50+'APR-JUN 2024'!Z50</f>
        <v>13300.942787412596</v>
      </c>
      <c r="AA50" s="39">
        <f t="shared" si="91"/>
        <v>6.5474344182660455E-3</v>
      </c>
      <c r="AB50" s="36">
        <f>+'OCT-DEC 2023'!AB50+'JUL-SEP 2023'!AB50+'JAN-MAR 2024'!AB50+'APR-JUN 2024'!AB50</f>
        <v>2995.9982440630838</v>
      </c>
      <c r="AC50" s="39">
        <f t="shared" si="92"/>
        <v>3.3000336436898757E-3</v>
      </c>
      <c r="AD50" s="36">
        <f t="shared" si="93"/>
        <v>16296.941031475679</v>
      </c>
      <c r="AE50" s="40">
        <f t="shared" si="94"/>
        <v>5.5444162288904968E-3</v>
      </c>
      <c r="AF50" s="116">
        <f t="shared" si="95"/>
        <v>240489.10530011266</v>
      </c>
      <c r="AG50" s="117">
        <f t="shared" si="96"/>
        <v>104952.10349531149</v>
      </c>
      <c r="AH50" s="118">
        <f t="shared" si="97"/>
        <v>345441.20879542414</v>
      </c>
      <c r="AI50" s="32"/>
      <c r="AJ50" s="35">
        <f>+'OCT-DEC 2023'!AJ50+'JUL-SEP 2023'!AJ50+'JAN-MAR 2024'!AJ50+'APR-JUN 2024'!AJ50</f>
        <v>0</v>
      </c>
      <c r="AK50" s="39">
        <f t="shared" si="98"/>
        <v>0</v>
      </c>
      <c r="AL50" s="36">
        <f>+'OCT-DEC 2023'!AL50+'JUL-SEP 2023'!AL50+'JAN-MAR 2024'!AL50+'APR-JUN 2024'!AL50</f>
        <v>0</v>
      </c>
      <c r="AM50" s="39">
        <f t="shared" si="99"/>
        <v>0</v>
      </c>
      <c r="AN50" s="36">
        <f t="shared" si="100"/>
        <v>0</v>
      </c>
      <c r="AO50" s="40">
        <f t="shared" si="101"/>
        <v>0</v>
      </c>
      <c r="AP50" s="36">
        <f>+'OCT-DEC 2023'!AP50+'JUL-SEP 2023'!AP50+'JAN-MAR 2024'!AP50+'APR-JUN 2024'!AP50</f>
        <v>0</v>
      </c>
      <c r="AQ50" s="39">
        <f t="shared" si="102"/>
        <v>0</v>
      </c>
      <c r="AR50" s="36">
        <f>+'OCT-DEC 2023'!AR50+'JUL-SEP 2023'!AR50+'JAN-MAR 2024'!AR50+'APR-JUN 2024'!AR50</f>
        <v>0</v>
      </c>
      <c r="AS50" s="39">
        <f t="shared" si="103"/>
        <v>0</v>
      </c>
      <c r="AT50" s="36">
        <f t="shared" si="104"/>
        <v>0</v>
      </c>
      <c r="AU50" s="40">
        <f t="shared" si="105"/>
        <v>0</v>
      </c>
      <c r="AV50" s="116">
        <f t="shared" si="106"/>
        <v>0</v>
      </c>
      <c r="AW50" s="117">
        <f t="shared" si="107"/>
        <v>0</v>
      </c>
      <c r="AX50" s="118">
        <f t="shared" si="108"/>
        <v>0</v>
      </c>
      <c r="AY50" s="32"/>
      <c r="AZ50" s="35">
        <f>+'OCT-DEC 2023'!AZ50+'JUL-SEP 2023'!AZ50+'JAN-MAR 2024'!AZ50+'APR-JUN 2024'!AZ50</f>
        <v>68080.820709370382</v>
      </c>
      <c r="BA50" s="39">
        <f t="shared" si="109"/>
        <v>0.15322854299456096</v>
      </c>
      <c r="BB50" s="36">
        <f>+'OCT-DEC 2023'!BB50+'JUL-SEP 2023'!BB50+'JAN-MAR 2024'!BB50+'APR-JUN 2024'!BB50</f>
        <v>122208.98268528716</v>
      </c>
      <c r="BC50" s="39">
        <f t="shared" si="110"/>
        <v>0.9302796928116982</v>
      </c>
      <c r="BD50" s="36">
        <f t="shared" si="111"/>
        <v>190289.80339465756</v>
      </c>
      <c r="BE50" s="40">
        <v>0.14607441267679189</v>
      </c>
      <c r="BF50" s="38">
        <f>+'OCT-DEC 2023'!BF50+'JUL-SEP 2023'!BF50+'JAN-MAR 2024'!BF50+'APR-JUN 2024'!BF50</f>
        <v>192782.83052851324</v>
      </c>
      <c r="BG50" s="39">
        <v>0.10414497002918791</v>
      </c>
      <c r="BH50" s="36">
        <f>+'OCT-DEC 2023'!BH50+'JUL-SEP 2023'!BH50+'JAN-MAR 2024'!BH50+'APR-JUN 2024'!BH50</f>
        <v>91160.053583324596</v>
      </c>
      <c r="BI50" s="39">
        <v>0.15827173319796631</v>
      </c>
      <c r="BJ50" s="36">
        <f t="shared" si="115"/>
        <v>283942.88411183783</v>
      </c>
      <c r="BK50" s="40">
        <v>0.11919020428575919</v>
      </c>
      <c r="BL50" s="116">
        <f t="shared" si="117"/>
        <v>260863.65123788361</v>
      </c>
      <c r="BM50" s="117">
        <f t="shared" si="118"/>
        <v>213369.03626861176</v>
      </c>
      <c r="BN50" s="118">
        <f t="shared" si="119"/>
        <v>474232.68750649539</v>
      </c>
      <c r="BO50" s="32"/>
      <c r="BP50" s="35">
        <f>+'OCT-DEC 2023'!BP50+'JUL-SEP 2023'!BP50+'JAN-MAR 2024'!BP50+'APR-JUN 2024'!BP50</f>
        <v>2126.9301869465489</v>
      </c>
      <c r="BQ50" s="39">
        <v>1.3521949762886381</v>
      </c>
      <c r="BR50" s="36">
        <f>+'OCT-DEC 2023'!BR50+'JUL-SEP 2023'!BR50+'JAN-MAR 2024'!BR50+'APR-JUN 2024'!BR50</f>
        <v>2444.4196634927985</v>
      </c>
      <c r="BS50" s="39">
        <v>0.50234200082256941</v>
      </c>
      <c r="BT50" s="36">
        <f t="shared" si="122"/>
        <v>4571.3498504393474</v>
      </c>
      <c r="BU50" s="40">
        <v>1.2474107798883627</v>
      </c>
      <c r="BV50" s="38">
        <f>+'OCT-DEC 2023'!BV50+'JUL-SEP 2023'!BV50+'JAN-MAR 2024'!BV50+'APR-JUN 2024'!BV50</f>
        <v>35001.896271916659</v>
      </c>
      <c r="BW50" s="39">
        <f t="shared" si="124"/>
        <v>5.4558669638524217E-2</v>
      </c>
      <c r="BX50" s="36">
        <f>+'OCT-DEC 2023'!BX50+'JUL-SEP 2023'!BX50+'JAN-MAR 2024'!BX50+'APR-JUN 2024'!BX50</f>
        <v>26712.883024010869</v>
      </c>
      <c r="BY50" s="39">
        <f t="shared" si="125"/>
        <v>5.8651368363759233E-2</v>
      </c>
      <c r="BZ50" s="36">
        <f t="shared" si="126"/>
        <v>61714.779295927525</v>
      </c>
      <c r="CA50" s="40">
        <f t="shared" si="127"/>
        <v>5.6257877677012652E-2</v>
      </c>
      <c r="CB50" s="116">
        <f t="shared" si="128"/>
        <v>37128.826458863208</v>
      </c>
      <c r="CC50" s="117">
        <f t="shared" si="129"/>
        <v>29157.302687503667</v>
      </c>
      <c r="CD50" s="118">
        <f t="shared" si="130"/>
        <v>66286.129146366875</v>
      </c>
      <c r="CE50" s="32"/>
      <c r="CF50" s="38">
        <f t="shared" si="145"/>
        <v>305168.36340901698</v>
      </c>
      <c r="CG50" s="39">
        <f t="shared" si="131"/>
        <v>0.22262956524300068</v>
      </c>
      <c r="CH50" s="36">
        <f t="shared" si="132"/>
        <v>230480.29760002837</v>
      </c>
      <c r="CI50" s="39">
        <f t="shared" si="133"/>
        <v>0.53674839508997041</v>
      </c>
      <c r="CJ50" s="36">
        <f t="shared" si="134"/>
        <v>535648.66100904532</v>
      </c>
      <c r="CK50" s="40">
        <f t="shared" si="135"/>
        <v>0.29755845415263282</v>
      </c>
      <c r="CL50" s="38">
        <f t="shared" si="136"/>
        <v>321493.70958784246</v>
      </c>
      <c r="CM50" s="39">
        <f t="shared" si="137"/>
        <v>5.2411225968671732E-2</v>
      </c>
      <c r="CN50" s="36">
        <f t="shared" si="138"/>
        <v>168348.39485139854</v>
      </c>
      <c r="CO50" s="39">
        <f t="shared" si="139"/>
        <v>4.7575504005988478E-2</v>
      </c>
      <c r="CP50" s="36">
        <f t="shared" si="140"/>
        <v>489842.104439241</v>
      </c>
      <c r="CQ50" s="40">
        <f t="shared" si="141"/>
        <v>5.0642163994060033E-2</v>
      </c>
      <c r="CR50" s="152"/>
      <c r="CS50" s="161" t="s">
        <v>41</v>
      </c>
      <c r="CT50" s="38">
        <f t="shared" si="142"/>
        <v>535648.66100904532</v>
      </c>
      <c r="CU50" s="36">
        <f t="shared" si="143"/>
        <v>489842.104439241</v>
      </c>
      <c r="CV50" s="37">
        <f t="shared" si="144"/>
        <v>1025490.7654482863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f>+'JUL-SEP 2023'!D51+'OCT-DEC 2023'!D51+'JAN-MAR 2024'!D51+'APR-JUN 2024'!D51</f>
        <v>31327.809999999998</v>
      </c>
      <c r="E51" s="39">
        <f t="shared" si="76"/>
        <v>0.14420696734517266</v>
      </c>
      <c r="F51" s="36">
        <f>+'JUL-SEP 2023'!F51+'OCT-DEC 2023'!F51+'JAN-MAR 2024'!F51+'APR-JUN 2024'!F51</f>
        <v>34203.550000000003</v>
      </c>
      <c r="G51" s="39">
        <f t="shared" si="77"/>
        <v>0.48465489634846193</v>
      </c>
      <c r="H51" s="36">
        <f t="shared" si="78"/>
        <v>65531.360000000001</v>
      </c>
      <c r="I51" s="202">
        <f t="shared" si="79"/>
        <v>0.22768570088424855</v>
      </c>
      <c r="J51" s="38">
        <f>+'JUL-SEP 2023'!J51+'OCT-DEC 2023'!J51+'JAN-MAR 2024'!J51+'APR-JUN 2024'!J51</f>
        <v>37501.67</v>
      </c>
      <c r="K51" s="39">
        <f t="shared" si="80"/>
        <v>5.1776360932816602E-2</v>
      </c>
      <c r="L51" s="36">
        <f>+'JUL-SEP 2023'!L51+'OCT-DEC 2023'!L51+'JAN-MAR 2024'!L51+'APR-JUN 2024'!L51</f>
        <v>51757.729999999996</v>
      </c>
      <c r="M51" s="39">
        <f t="shared" si="81"/>
        <v>8.1888145633126283E-2</v>
      </c>
      <c r="N51" s="36">
        <f t="shared" si="82"/>
        <v>89259.4</v>
      </c>
      <c r="O51" s="40">
        <f t="shared" si="83"/>
        <v>6.5808287653306097E-2</v>
      </c>
      <c r="P51" s="116">
        <f t="shared" si="84"/>
        <v>68829.48</v>
      </c>
      <c r="Q51" s="117">
        <f t="shared" si="85"/>
        <v>85961.279999999999</v>
      </c>
      <c r="R51" s="118">
        <f t="shared" si="86"/>
        <v>154790.76</v>
      </c>
      <c r="S51" s="32"/>
      <c r="T51" s="38">
        <f>+'JUL-SEP 2023'!T51+'OCT-DEC 2023'!T51+'JAN-MAR 2024'!T51+'APR-JUN 2024'!T51</f>
        <v>44614.710186770557</v>
      </c>
      <c r="U51" s="39">
        <f t="shared" si="87"/>
        <v>0.11391329151107622</v>
      </c>
      <c r="V51" s="36">
        <f>+'JUL-SEP 2023'!V51+'OCT-DEC 2023'!V51+'JAN-MAR 2024'!V51+'APR-JUN 2024'!V51</f>
        <v>39519.851214739523</v>
      </c>
      <c r="W51" s="39">
        <f t="shared" si="88"/>
        <v>0.31961318906533431</v>
      </c>
      <c r="X51" s="36">
        <f t="shared" si="89"/>
        <v>84134.561401510087</v>
      </c>
      <c r="Y51" s="40">
        <f t="shared" si="90"/>
        <v>0.16327170253192308</v>
      </c>
      <c r="Z51" s="244">
        <f>+'OCT-DEC 2023'!Z51+'JUL-SEP 2023'!Z51+'JAN-MAR 2024'!Z51+'APR-JUN 2024'!Z51</f>
        <v>119365.28749911133</v>
      </c>
      <c r="AA51" s="39">
        <f t="shared" si="91"/>
        <v>5.8757969582239958E-2</v>
      </c>
      <c r="AB51" s="36">
        <f>+'OCT-DEC 2023'!AB51+'JUL-SEP 2023'!AB51+'JAN-MAR 2024'!AB51+'APR-JUN 2024'!AB51</f>
        <v>52939.535445513204</v>
      </c>
      <c r="AC51" s="39">
        <f t="shared" si="92"/>
        <v>5.8311865969113606E-2</v>
      </c>
      <c r="AD51" s="36">
        <f t="shared" si="93"/>
        <v>172304.82294462452</v>
      </c>
      <c r="AE51" s="40">
        <f t="shared" si="94"/>
        <v>5.8620182450508339E-2</v>
      </c>
      <c r="AF51" s="116">
        <f t="shared" si="95"/>
        <v>163979.99768588188</v>
      </c>
      <c r="AG51" s="117">
        <f t="shared" si="96"/>
        <v>92459.386660252727</v>
      </c>
      <c r="AH51" s="118">
        <f t="shared" si="97"/>
        <v>256439.38434613461</v>
      </c>
      <c r="AI51" s="32"/>
      <c r="AJ51" s="35">
        <f>+'OCT-DEC 2023'!AJ51+'JUL-SEP 2023'!AJ51+'JAN-MAR 2024'!AJ51+'APR-JUN 2024'!AJ51</f>
        <v>26366.662518356214</v>
      </c>
      <c r="AK51" s="39">
        <f t="shared" si="98"/>
        <v>0.22752241442759447</v>
      </c>
      <c r="AL51" s="36">
        <f>+'OCT-DEC 2023'!AL51+'JUL-SEP 2023'!AL51+'JAN-MAR 2024'!AL51+'APR-JUN 2024'!AL51</f>
        <v>33495.899882000769</v>
      </c>
      <c r="AM51" s="39">
        <f t="shared" si="99"/>
        <v>0.57271654553227724</v>
      </c>
      <c r="AN51" s="36">
        <f t="shared" si="100"/>
        <v>59862.562400356983</v>
      </c>
      <c r="AO51" s="40">
        <f t="shared" si="101"/>
        <v>0.34330375519210071</v>
      </c>
      <c r="AP51" s="36">
        <f>+'OCT-DEC 2023'!AP51+'JUL-SEP 2023'!AP51+'JAN-MAR 2024'!AP51+'APR-JUN 2024'!AP51</f>
        <v>10742.490340859942</v>
      </c>
      <c r="AQ51" s="39">
        <f t="shared" si="102"/>
        <v>3.2034622594560573E-2</v>
      </c>
      <c r="AR51" s="36">
        <f>+'OCT-DEC 2023'!AR51+'JUL-SEP 2023'!AR51+'JAN-MAR 2024'!AR51+'APR-JUN 2024'!AR51</f>
        <v>31258.939900709898</v>
      </c>
      <c r="AS51" s="39">
        <f t="shared" si="103"/>
        <v>0.10070307660816251</v>
      </c>
      <c r="AT51" s="36">
        <f t="shared" si="104"/>
        <v>42001.43024156984</v>
      </c>
      <c r="AU51" s="40">
        <f t="shared" si="105"/>
        <v>6.5043167434877494E-2</v>
      </c>
      <c r="AV51" s="116">
        <f t="shared" si="106"/>
        <v>37109.152859216156</v>
      </c>
      <c r="AW51" s="117">
        <f t="shared" si="107"/>
        <v>64754.839782710667</v>
      </c>
      <c r="AX51" s="118">
        <f t="shared" si="108"/>
        <v>101863.99264192683</v>
      </c>
      <c r="AY51" s="32"/>
      <c r="AZ51" s="35">
        <f>+'OCT-DEC 2023'!AZ51+'JUL-SEP 2023'!AZ51+'JAN-MAR 2024'!AZ51+'APR-JUN 2024'!AZ51</f>
        <v>118364.39212114969</v>
      </c>
      <c r="BA51" s="39">
        <f t="shared" si="109"/>
        <v>0.26640106799805924</v>
      </c>
      <c r="BB51" s="36">
        <f>+'OCT-DEC 2023'!BB51+'JUL-SEP 2023'!BB51+'JAN-MAR 2024'!BB51+'APR-JUN 2024'!BB51</f>
        <v>98336.306893359608</v>
      </c>
      <c r="BC51" s="39">
        <f t="shared" si="110"/>
        <v>0.74855601739662325</v>
      </c>
      <c r="BD51" s="36">
        <f t="shared" si="111"/>
        <v>216700.6990145093</v>
      </c>
      <c r="BE51" s="40">
        <v>5.7277952982882022E-3</v>
      </c>
      <c r="BF51" s="38">
        <f>+'OCT-DEC 2023'!BF51+'JUL-SEP 2023'!BF51+'JAN-MAR 2024'!BF51+'APR-JUN 2024'!BF51</f>
        <v>203278.06554130613</v>
      </c>
      <c r="BG51" s="39">
        <v>5.0995830671534282E-4</v>
      </c>
      <c r="BH51" s="36">
        <f>+'OCT-DEC 2023'!BH51+'JUL-SEP 2023'!BH51+'JAN-MAR 2024'!BH51+'APR-JUN 2024'!BH51</f>
        <v>159779.75733514177</v>
      </c>
      <c r="BI51" s="39">
        <v>4.053294084454968E-3</v>
      </c>
      <c r="BJ51" s="36">
        <f t="shared" si="115"/>
        <v>363057.82287644793</v>
      </c>
      <c r="BK51" s="40">
        <v>1.494874339095671E-3</v>
      </c>
      <c r="BL51" s="116">
        <f t="shared" si="117"/>
        <v>321642.45766245585</v>
      </c>
      <c r="BM51" s="117">
        <f t="shared" si="118"/>
        <v>258116.06422850137</v>
      </c>
      <c r="BN51" s="118">
        <f t="shared" si="119"/>
        <v>579758.52189095726</v>
      </c>
      <c r="BO51" s="32"/>
      <c r="BP51" s="35">
        <f>+'OCT-DEC 2023'!BP51+'JUL-SEP 2023'!BP51+'JAN-MAR 2024'!BP51+'APR-JUN 2024'!BP51</f>
        <v>23718.465726386465</v>
      </c>
      <c r="BQ51" s="39">
        <v>3.8893963540249541E-3</v>
      </c>
      <c r="BR51" s="36">
        <f>+'OCT-DEC 2023'!BR51+'JUL-SEP 2023'!BR51+'JAN-MAR 2024'!BR51+'APR-JUN 2024'!BR51</f>
        <v>9025.8160637301862</v>
      </c>
      <c r="BS51" s="39">
        <v>0</v>
      </c>
      <c r="BT51" s="36">
        <f t="shared" si="122"/>
        <v>32744.281790116649</v>
      </c>
      <c r="BU51" s="40">
        <v>3.4098460280227861E-3</v>
      </c>
      <c r="BV51" s="38">
        <f>+'OCT-DEC 2023'!BV51+'JUL-SEP 2023'!BV51+'JAN-MAR 2024'!BV51+'APR-JUN 2024'!BV51</f>
        <v>25134.414090742612</v>
      </c>
      <c r="BW51" s="39">
        <f t="shared" si="124"/>
        <v>3.9177882943300421E-2</v>
      </c>
      <c r="BX51" s="36">
        <f>+'OCT-DEC 2023'!BX51+'JUL-SEP 2023'!BX51+'JAN-MAR 2024'!BX51+'APR-JUN 2024'!BX51</f>
        <v>54387.141689656761</v>
      </c>
      <c r="BY51" s="39">
        <f t="shared" si="125"/>
        <v>0.11941355332649052</v>
      </c>
      <c r="BZ51" s="36">
        <f t="shared" si="126"/>
        <v>79521.555780399372</v>
      </c>
      <c r="CA51" s="40">
        <f t="shared" si="127"/>
        <v>7.2490155661541197E-2</v>
      </c>
      <c r="CB51" s="116">
        <f t="shared" si="128"/>
        <v>48852.879817129076</v>
      </c>
      <c r="CC51" s="117">
        <f t="shared" si="129"/>
        <v>63412.957753386945</v>
      </c>
      <c r="CD51" s="118">
        <f t="shared" si="130"/>
        <v>112265.83757051601</v>
      </c>
      <c r="CE51" s="32"/>
      <c r="CF51" s="38">
        <f t="shared" si="145"/>
        <v>244392.04055266292</v>
      </c>
      <c r="CG51" s="39">
        <f t="shared" si="131"/>
        <v>0.17829139668768657</v>
      </c>
      <c r="CH51" s="36">
        <f t="shared" si="132"/>
        <v>214581.42405383009</v>
      </c>
      <c r="CI51" s="39">
        <f t="shared" si="133"/>
        <v>0.49972269289971399</v>
      </c>
      <c r="CJ51" s="36">
        <f t="shared" si="134"/>
        <v>458973.46460649301</v>
      </c>
      <c r="CK51" s="40">
        <f t="shared" si="135"/>
        <v>0.25496457765453079</v>
      </c>
      <c r="CL51" s="38">
        <f t="shared" si="136"/>
        <v>396021.92747202003</v>
      </c>
      <c r="CM51" s="39">
        <f t="shared" si="137"/>
        <v>6.4561122380572614E-2</v>
      </c>
      <c r="CN51" s="36">
        <f t="shared" si="138"/>
        <v>350123.10437102162</v>
      </c>
      <c r="CO51" s="39">
        <f t="shared" si="139"/>
        <v>9.8945304285770461E-2</v>
      </c>
      <c r="CP51" s="36">
        <f t="shared" si="140"/>
        <v>746145.03184304165</v>
      </c>
      <c r="CQ51" s="40">
        <f t="shared" si="141"/>
        <v>7.7139957393424538E-2</v>
      </c>
      <c r="CR51" s="152"/>
      <c r="CS51" s="161" t="s">
        <v>42</v>
      </c>
      <c r="CT51" s="38">
        <f t="shared" si="142"/>
        <v>458973.46460649301</v>
      </c>
      <c r="CU51" s="36">
        <f t="shared" si="143"/>
        <v>746145.03184304165</v>
      </c>
      <c r="CV51" s="37">
        <f t="shared" si="144"/>
        <v>1205118.4964495348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f>+'JUL-SEP 2023'!D52+'OCT-DEC 2023'!D52+'JAN-MAR 2024'!D52+'APR-JUN 2024'!D52</f>
        <v>66697.73000000001</v>
      </c>
      <c r="E52" s="39">
        <f t="shared" si="76"/>
        <v>0.30702041962419796</v>
      </c>
      <c r="F52" s="36">
        <f>+'JUL-SEP 2023'!F52+'OCT-DEC 2023'!F52+'JAN-MAR 2024'!F52+'APR-JUN 2024'!F52</f>
        <v>35876.660000000003</v>
      </c>
      <c r="G52" s="39">
        <f t="shared" si="77"/>
        <v>0.50836240488572126</v>
      </c>
      <c r="H52" s="36">
        <f t="shared" si="78"/>
        <v>102574.39000000001</v>
      </c>
      <c r="I52" s="202">
        <f t="shared" si="79"/>
        <v>0.35639000747007632</v>
      </c>
      <c r="J52" s="38">
        <f>+'JUL-SEP 2023'!J52+'OCT-DEC 2023'!J52+'JAN-MAR 2024'!J52+'APR-JUN 2024'!J52</f>
        <v>3569231.66</v>
      </c>
      <c r="K52" s="39">
        <f t="shared" si="80"/>
        <v>4.9278292588302381</v>
      </c>
      <c r="L52" s="36">
        <f>+'JUL-SEP 2023'!L52+'OCT-DEC 2023'!L52+'JAN-MAR 2024'!L52+'APR-JUN 2024'!L52</f>
        <v>997212.67999999993</v>
      </c>
      <c r="M52" s="39">
        <f t="shared" si="81"/>
        <v>1.5777333582257211</v>
      </c>
      <c r="N52" s="36">
        <f t="shared" si="82"/>
        <v>4566444.34</v>
      </c>
      <c r="O52" s="40">
        <f t="shared" si="83"/>
        <v>3.3667029206955403</v>
      </c>
      <c r="P52" s="116">
        <f t="shared" si="84"/>
        <v>3635929.39</v>
      </c>
      <c r="Q52" s="117">
        <f t="shared" si="85"/>
        <v>1033089.34</v>
      </c>
      <c r="R52" s="118">
        <f t="shared" si="86"/>
        <v>4669018.7300000004</v>
      </c>
      <c r="S52" s="32"/>
      <c r="T52" s="38">
        <f>+'JUL-SEP 2023'!T52+'OCT-DEC 2023'!T52+'JAN-MAR 2024'!T52+'APR-JUN 2024'!T52</f>
        <v>80868.275566480443</v>
      </c>
      <c r="U52" s="39">
        <f t="shared" si="87"/>
        <v>0.20647834335443296</v>
      </c>
      <c r="V52" s="36">
        <f>+'JUL-SEP 2023'!V52+'OCT-DEC 2023'!V52+'JAN-MAR 2024'!V52+'APR-JUN 2024'!V52</f>
        <v>102289.8754913278</v>
      </c>
      <c r="W52" s="39">
        <f t="shared" si="88"/>
        <v>0.82726003033852114</v>
      </c>
      <c r="X52" s="36">
        <f t="shared" si="89"/>
        <v>183158.15105780825</v>
      </c>
      <c r="Y52" s="40">
        <f t="shared" si="90"/>
        <v>0.35543708385304257</v>
      </c>
      <c r="Z52" s="244">
        <f>+'OCT-DEC 2023'!Z52+'JUL-SEP 2023'!Z52+'JAN-MAR 2024'!Z52+'APR-JUN 2024'!Z52</f>
        <v>7550963.7765451651</v>
      </c>
      <c r="AA52" s="39">
        <f t="shared" si="91"/>
        <v>3.7169876535683768</v>
      </c>
      <c r="AB52" s="36">
        <f>+'OCT-DEC 2023'!AB52+'JUL-SEP 2023'!AB52+'JAN-MAR 2024'!AB52+'APR-JUN 2024'!AB52</f>
        <v>2031529.9858817882</v>
      </c>
      <c r="AC52" s="39">
        <f t="shared" si="92"/>
        <v>2.2376906644921108</v>
      </c>
      <c r="AD52" s="36">
        <f t="shared" si="93"/>
        <v>9582493.7624269538</v>
      </c>
      <c r="AE52" s="40">
        <f t="shared" si="94"/>
        <v>3.260080147987817</v>
      </c>
      <c r="AF52" s="116">
        <f t="shared" si="95"/>
        <v>7631832.0521116452</v>
      </c>
      <c r="AG52" s="117">
        <f t="shared" si="96"/>
        <v>2133819.8613731158</v>
      </c>
      <c r="AH52" s="118">
        <f t="shared" si="97"/>
        <v>9765651.9134847615</v>
      </c>
      <c r="AI52" s="32"/>
      <c r="AJ52" s="35">
        <f>+'OCT-DEC 2023'!AJ52+'JUL-SEP 2023'!AJ52+'JAN-MAR 2024'!AJ52+'APR-JUN 2024'!AJ52</f>
        <v>39642.673105040296</v>
      </c>
      <c r="AK52" s="39">
        <f t="shared" si="98"/>
        <v>0.34208336731822908</v>
      </c>
      <c r="AL52" s="36">
        <f>+'OCT-DEC 2023'!AL52+'JUL-SEP 2023'!AL52+'JAN-MAR 2024'!AL52+'APR-JUN 2024'!AL52</f>
        <v>44793.958232024022</v>
      </c>
      <c r="AM52" s="39">
        <f t="shared" si="99"/>
        <v>0.76589197811483123</v>
      </c>
      <c r="AN52" s="36">
        <f t="shared" si="100"/>
        <v>84436.631337064318</v>
      </c>
      <c r="AO52" s="40">
        <f t="shared" si="101"/>
        <v>0.48423273998729338</v>
      </c>
      <c r="AP52" s="36">
        <f>+'OCT-DEC 2023'!AP52+'JUL-SEP 2023'!AP52+'JAN-MAR 2024'!AP52+'APR-JUN 2024'!AP52</f>
        <v>1976237.1208905247</v>
      </c>
      <c r="AQ52" s="39">
        <f t="shared" si="102"/>
        <v>5.8932340934291307</v>
      </c>
      <c r="AR52" s="36">
        <f>+'OCT-DEC 2023'!AR52+'JUL-SEP 2023'!AR52+'JAN-MAR 2024'!AR52+'APR-JUN 2024'!AR52</f>
        <v>419201.54083774588</v>
      </c>
      <c r="AS52" s="39">
        <f t="shared" si="103"/>
        <v>1.3504899723193933</v>
      </c>
      <c r="AT52" s="36">
        <f t="shared" si="104"/>
        <v>2395438.6617282704</v>
      </c>
      <c r="AU52" s="40">
        <f t="shared" si="105"/>
        <v>3.7095621996358794</v>
      </c>
      <c r="AV52" s="116">
        <f t="shared" si="106"/>
        <v>2015879.793995565</v>
      </c>
      <c r="AW52" s="117">
        <f t="shared" si="107"/>
        <v>463995.49906976992</v>
      </c>
      <c r="AX52" s="118">
        <f t="shared" si="108"/>
        <v>2479875.2930653351</v>
      </c>
      <c r="AY52" s="32"/>
      <c r="AZ52" s="35">
        <f>+'OCT-DEC 2023'!AZ52+'JUL-SEP 2023'!AZ52+'JAN-MAR 2024'!AZ52+'APR-JUN 2024'!AZ52</f>
        <v>233269.93633066566</v>
      </c>
      <c r="BA52" s="39">
        <f t="shared" si="109"/>
        <v>0.52501735578317266</v>
      </c>
      <c r="BB52" s="36">
        <f>+'OCT-DEC 2023'!BB52+'JUL-SEP 2023'!BB52+'JAN-MAR 2024'!BB52+'APR-JUN 2024'!BB52</f>
        <v>160766.0916569719</v>
      </c>
      <c r="BC52" s="39">
        <f t="shared" si="110"/>
        <v>1.2237842675306916</v>
      </c>
      <c r="BD52" s="36">
        <f t="shared" si="111"/>
        <v>394036.02798763756</v>
      </c>
      <c r="BE52" s="40">
        <v>0.54960628014203217</v>
      </c>
      <c r="BF52" s="38">
        <f>+'OCT-DEC 2023'!BF52+'JUL-SEP 2023'!BF52+'JAN-MAR 2024'!BF52+'APR-JUN 2024'!BF52</f>
        <v>8011046.4741411097</v>
      </c>
      <c r="BG52" s="39">
        <v>4.4983011547851612</v>
      </c>
      <c r="BH52" s="36">
        <f>+'OCT-DEC 2023'!BH52+'JUL-SEP 2023'!BH52+'JAN-MAR 2024'!BH52+'APR-JUN 2024'!BH52</f>
        <v>2600942.6723958878</v>
      </c>
      <c r="BI52" s="39">
        <v>2.0014693470844604</v>
      </c>
      <c r="BJ52" s="36">
        <f t="shared" si="115"/>
        <v>10611989.146536998</v>
      </c>
      <c r="BK52" s="40">
        <v>3.8042744432861064</v>
      </c>
      <c r="BL52" s="116">
        <f t="shared" si="117"/>
        <v>8244316.4104717756</v>
      </c>
      <c r="BM52" s="117">
        <f t="shared" si="118"/>
        <v>2761708.7640528595</v>
      </c>
      <c r="BN52" s="118">
        <f t="shared" si="119"/>
        <v>11006025.174524635</v>
      </c>
      <c r="BO52" s="32"/>
      <c r="BP52" s="35">
        <f>+'OCT-DEC 2023'!BP52+'JUL-SEP 2023'!BP52+'JAN-MAR 2024'!BP52+'APR-JUN 2024'!BP52</f>
        <v>41800.896848554803</v>
      </c>
      <c r="BQ52" s="39">
        <v>0.3400737096664912</v>
      </c>
      <c r="BR52" s="36">
        <f>+'OCT-DEC 2023'!BR52+'JUL-SEP 2023'!BR52+'JAN-MAR 2024'!BR52+'APR-JUN 2024'!BR52</f>
        <v>14996.770019862666</v>
      </c>
      <c r="BS52" s="39">
        <v>0.63723067193148419</v>
      </c>
      <c r="BT52" s="36">
        <f t="shared" si="122"/>
        <v>56797.666868417466</v>
      </c>
      <c r="BU52" s="40">
        <v>0.37671222761556133</v>
      </c>
      <c r="BV52" s="38">
        <f>+'OCT-DEC 2023'!BV52+'JUL-SEP 2023'!BV52+'JAN-MAR 2024'!BV52+'APR-JUN 2024'!BV52</f>
        <v>3093886.8848684747</v>
      </c>
      <c r="BW52" s="39">
        <f t="shared" si="124"/>
        <v>4.8225487881905194</v>
      </c>
      <c r="BX52" s="36">
        <f>+'OCT-DEC 2023'!BX52+'JUL-SEP 2023'!BX52+'JAN-MAR 2024'!BX52+'APR-JUN 2024'!BX52</f>
        <v>664753.99034382391</v>
      </c>
      <c r="BY52" s="39">
        <f t="shared" si="125"/>
        <v>1.4595478565113862</v>
      </c>
      <c r="BZ52" s="36">
        <f t="shared" si="126"/>
        <v>3758640.8752122987</v>
      </c>
      <c r="CA52" s="40">
        <f t="shared" si="127"/>
        <v>3.426296925985552</v>
      </c>
      <c r="CB52" s="116">
        <f t="shared" si="128"/>
        <v>3135687.7817170294</v>
      </c>
      <c r="CC52" s="117">
        <f t="shared" si="129"/>
        <v>679750.7603636866</v>
      </c>
      <c r="CD52" s="118">
        <f t="shared" si="130"/>
        <v>3815438.5420807162</v>
      </c>
      <c r="CE52" s="32"/>
      <c r="CF52" s="38">
        <f t="shared" si="145"/>
        <v>462279.51185074117</v>
      </c>
      <c r="CG52" s="39">
        <f t="shared" si="131"/>
        <v>0.33724690722982115</v>
      </c>
      <c r="CH52" s="36">
        <f t="shared" si="132"/>
        <v>358723.35540018638</v>
      </c>
      <c r="CI52" s="39">
        <f t="shared" si="133"/>
        <v>0.83540409873332011</v>
      </c>
      <c r="CJ52" s="36">
        <f t="shared" si="134"/>
        <v>821002.86725092749</v>
      </c>
      <c r="CK52" s="40">
        <f t="shared" si="135"/>
        <v>0.45607571122060514</v>
      </c>
      <c r="CL52" s="38">
        <f t="shared" si="136"/>
        <v>24201365.91644527</v>
      </c>
      <c r="CM52" s="39">
        <f t="shared" si="137"/>
        <v>3.9454061462771763</v>
      </c>
      <c r="CN52" s="36">
        <f t="shared" si="138"/>
        <v>6713640.8694592463</v>
      </c>
      <c r="CO52" s="39">
        <f t="shared" si="139"/>
        <v>1.8972847846970304</v>
      </c>
      <c r="CP52" s="36">
        <f t="shared" si="140"/>
        <v>30915006.785904516</v>
      </c>
      <c r="CQ52" s="40">
        <f t="shared" si="141"/>
        <v>3.196137754065707</v>
      </c>
      <c r="CR52" s="152"/>
      <c r="CS52" s="161" t="s">
        <v>62</v>
      </c>
      <c r="CT52" s="38">
        <f t="shared" si="142"/>
        <v>821002.86725092749</v>
      </c>
      <c r="CU52" s="36">
        <f t="shared" si="143"/>
        <v>30915006.785904516</v>
      </c>
      <c r="CV52" s="37">
        <f t="shared" si="144"/>
        <v>31736009.653155442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f>+'JUL-SEP 2023'!D53+'OCT-DEC 2023'!D53+'JAN-MAR 2024'!D53+'APR-JUN 2024'!D53</f>
        <v>1290457.9899999998</v>
      </c>
      <c r="E53" s="39">
        <f t="shared" si="76"/>
        <v>5.9401864740703907</v>
      </c>
      <c r="F53" s="36">
        <f>+'JUL-SEP 2023'!F53+'OCT-DEC 2023'!F53+'JAN-MAR 2024'!F53+'APR-JUN 2024'!F53</f>
        <v>1314098.5900000001</v>
      </c>
      <c r="G53" s="39">
        <f t="shared" si="77"/>
        <v>18.620415598033244</v>
      </c>
      <c r="H53" s="36">
        <f t="shared" si="78"/>
        <v>2604556.58</v>
      </c>
      <c r="I53" s="202">
        <f t="shared" si="79"/>
        <v>9.049412226603895</v>
      </c>
      <c r="J53" s="38">
        <f>+'JUL-SEP 2023'!J53+'OCT-DEC 2023'!J53+'JAN-MAR 2024'!J53+'APR-JUN 2024'!J53</f>
        <v>9710.73</v>
      </c>
      <c r="K53" s="39">
        <f t="shared" si="80"/>
        <v>1.3407036577334561E-2</v>
      </c>
      <c r="L53" s="36">
        <f>+'JUL-SEP 2023'!L53+'OCT-DEC 2023'!L53+'JAN-MAR 2024'!L53+'APR-JUN 2024'!L53</f>
        <v>73922</v>
      </c>
      <c r="M53" s="39">
        <f t="shared" si="81"/>
        <v>0.11695519686609056</v>
      </c>
      <c r="N53" s="36">
        <f t="shared" si="82"/>
        <v>83632.73</v>
      </c>
      <c r="O53" s="40">
        <f t="shared" si="83"/>
        <v>6.165991204367588E-2</v>
      </c>
      <c r="P53" s="116">
        <f t="shared" si="84"/>
        <v>1300168.7199999997</v>
      </c>
      <c r="Q53" s="117">
        <f t="shared" si="85"/>
        <v>1388020.59</v>
      </c>
      <c r="R53" s="118">
        <f t="shared" si="86"/>
        <v>2688189.3099999996</v>
      </c>
      <c r="S53" s="32"/>
      <c r="T53" s="38">
        <f>+'JUL-SEP 2023'!T53+'OCT-DEC 2023'!T53+'JAN-MAR 2024'!T53+'APR-JUN 2024'!T53</f>
        <v>2614992.1738480814</v>
      </c>
      <c r="U53" s="39">
        <f t="shared" si="87"/>
        <v>6.6767746456653976</v>
      </c>
      <c r="V53" s="36">
        <f>+'JUL-SEP 2023'!V53+'OCT-DEC 2023'!V53+'JAN-MAR 2024'!V53+'APR-JUN 2024'!V53</f>
        <v>2380903.7453052723</v>
      </c>
      <c r="W53" s="39">
        <f t="shared" si="88"/>
        <v>19.255341695487001</v>
      </c>
      <c r="X53" s="36">
        <f t="shared" si="89"/>
        <v>4995895.9191533532</v>
      </c>
      <c r="Y53" s="40">
        <f t="shared" si="90"/>
        <v>9.695045874189514</v>
      </c>
      <c r="Z53" s="244">
        <f>+'OCT-DEC 2023'!Z53+'JUL-SEP 2023'!Z53+'JAN-MAR 2024'!Z53+'APR-JUN 2024'!Z53</f>
        <v>13256040.784734152</v>
      </c>
      <c r="AA53" s="39">
        <f t="shared" si="91"/>
        <v>6.5253312544163267</v>
      </c>
      <c r="AB53" s="36">
        <f>+'OCT-DEC 2023'!AB53+'JUL-SEP 2023'!AB53+'JAN-MAR 2024'!AB53+'APR-JUN 2024'!AB53</f>
        <v>7517283.8873974588</v>
      </c>
      <c r="AC53" s="39">
        <f t="shared" si="92"/>
        <v>8.280141614481229</v>
      </c>
      <c r="AD53" s="36">
        <f t="shared" si="93"/>
        <v>20773324.672131613</v>
      </c>
      <c r="AE53" s="40">
        <f t="shared" si="94"/>
        <v>7.067336024455674</v>
      </c>
      <c r="AF53" s="116">
        <f t="shared" si="95"/>
        <v>15871032.958582234</v>
      </c>
      <c r="AG53" s="117">
        <f t="shared" si="96"/>
        <v>9898187.6327027306</v>
      </c>
      <c r="AH53" s="118">
        <f t="shared" si="97"/>
        <v>25769220.591284964</v>
      </c>
      <c r="AI53" s="32"/>
      <c r="AJ53" s="35">
        <f>+'OCT-DEC 2023'!AJ53+'JUL-SEP 2023'!AJ53+'JAN-MAR 2024'!AJ53+'APR-JUN 2024'!AJ53</f>
        <v>548347.08601591305</v>
      </c>
      <c r="AK53" s="39">
        <f t="shared" si="98"/>
        <v>4.731780249692914</v>
      </c>
      <c r="AL53" s="36">
        <f>+'OCT-DEC 2023'!AL53+'JUL-SEP 2023'!AL53+'JAN-MAR 2024'!AL53+'APR-JUN 2024'!AL53</f>
        <v>757739.03210719279</v>
      </c>
      <c r="AM53" s="39">
        <f t="shared" si="99"/>
        <v>12.955904525992421</v>
      </c>
      <c r="AN53" s="36">
        <f t="shared" si="100"/>
        <v>1306086.1181231057</v>
      </c>
      <c r="AO53" s="40">
        <f t="shared" si="101"/>
        <v>7.4902284662853313</v>
      </c>
      <c r="AP53" s="36">
        <f>+'OCT-DEC 2023'!AP53+'JUL-SEP 2023'!AP53+'JAN-MAR 2024'!AP53+'APR-JUN 2024'!AP53</f>
        <v>1380880.3314743601</v>
      </c>
      <c r="AQ53" s="39">
        <f t="shared" si="102"/>
        <v>4.1178515282231771</v>
      </c>
      <c r="AR53" s="36">
        <f>+'OCT-DEC 2023'!AR53+'JUL-SEP 2023'!AR53+'JAN-MAR 2024'!AR53+'APR-JUN 2024'!AR53</f>
        <v>1306535.640491788</v>
      </c>
      <c r="AS53" s="39">
        <f t="shared" si="103"/>
        <v>4.2091049508928213</v>
      </c>
      <c r="AT53" s="36">
        <f t="shared" si="104"/>
        <v>2687415.9719661484</v>
      </c>
      <c r="AU53" s="40">
        <f t="shared" si="105"/>
        <v>4.161716542184708</v>
      </c>
      <c r="AV53" s="116">
        <f t="shared" si="106"/>
        <v>1929227.4174902732</v>
      </c>
      <c r="AW53" s="117">
        <f t="shared" si="107"/>
        <v>2064274.6725989808</v>
      </c>
      <c r="AX53" s="118">
        <f t="shared" si="108"/>
        <v>3993502.0900892541</v>
      </c>
      <c r="AY53" s="32"/>
      <c r="AZ53" s="35">
        <f>+'OCT-DEC 2023'!AZ53+'JUL-SEP 2023'!AZ53+'JAN-MAR 2024'!AZ53+'APR-JUN 2024'!AZ53</f>
        <v>4220291.6129962122</v>
      </c>
      <c r="BA53" s="39">
        <f t="shared" si="109"/>
        <v>9.4985508126016178</v>
      </c>
      <c r="BB53" s="36">
        <f>+'OCT-DEC 2023'!BB53+'JUL-SEP 2023'!BB53+'JAN-MAR 2024'!BB53+'APR-JUN 2024'!BB53</f>
        <v>2942645.5561424824</v>
      </c>
      <c r="BC53" s="39">
        <f t="shared" si="110"/>
        <v>22.40001793543696</v>
      </c>
      <c r="BD53" s="36">
        <f t="shared" si="111"/>
        <v>7162937.1691386942</v>
      </c>
      <c r="BE53" s="40">
        <v>9.6498514338682395E-2</v>
      </c>
      <c r="BF53" s="38">
        <f>+'OCT-DEC 2023'!BF53+'JUL-SEP 2023'!BF53+'JAN-MAR 2024'!BF53+'APR-JUN 2024'!BF53</f>
        <v>18051269.603491291</v>
      </c>
      <c r="BG53" s="39">
        <v>1.8592246898574066E-2</v>
      </c>
      <c r="BH53" s="36">
        <f>+'OCT-DEC 2023'!BH53+'JUL-SEP 2023'!BH53+'JAN-MAR 2024'!BH53+'APR-JUN 2024'!BH53</f>
        <v>8625564.3460131884</v>
      </c>
      <c r="BI53" s="39">
        <v>9.1970375754054576E-2</v>
      </c>
      <c r="BJ53" s="36">
        <f t="shared" si="115"/>
        <v>26676833.94950448</v>
      </c>
      <c r="BK53" s="40">
        <v>3.8988647372349049E-2</v>
      </c>
      <c r="BL53" s="116">
        <f t="shared" si="117"/>
        <v>22271561.216487505</v>
      </c>
      <c r="BM53" s="117">
        <f t="shared" si="118"/>
        <v>11568209.902155671</v>
      </c>
      <c r="BN53" s="118">
        <f t="shared" si="119"/>
        <v>33839771.11864318</v>
      </c>
      <c r="BO53" s="32"/>
      <c r="BP53" s="35">
        <f>+'OCT-DEC 2023'!BP53+'JUL-SEP 2023'!BP53+'JAN-MAR 2024'!BP53+'APR-JUN 2024'!BP53</f>
        <v>857269.27230195689</v>
      </c>
      <c r="BQ53" s="39">
        <v>6.3539031422479662E-3</v>
      </c>
      <c r="BR53" s="36">
        <f>+'OCT-DEC 2023'!BR53+'JUL-SEP 2023'!BR53+'JAN-MAR 2024'!BR53+'APR-JUN 2024'!BR53</f>
        <v>264805.18578807538</v>
      </c>
      <c r="BS53" s="39">
        <v>0</v>
      </c>
      <c r="BT53" s="36">
        <f t="shared" si="122"/>
        <v>1122074.4580900322</v>
      </c>
      <c r="BU53" s="40">
        <v>5.5704868879240792E-3</v>
      </c>
      <c r="BV53" s="38">
        <f>+'OCT-DEC 2023'!BV53+'JUL-SEP 2023'!BV53+'JAN-MAR 2024'!BV53+'APR-JUN 2024'!BV53</f>
        <v>2463787.9032201637</v>
      </c>
      <c r="BW53" s="39">
        <f t="shared" si="124"/>
        <v>3.8403916526954633</v>
      </c>
      <c r="BX53" s="36">
        <f>+'OCT-DEC 2023'!BX53+'JUL-SEP 2023'!BX53+'JAN-MAR 2024'!BX53+'APR-JUN 2024'!BX53</f>
        <v>2732162.3412728328</v>
      </c>
      <c r="BY53" s="39">
        <f t="shared" si="125"/>
        <v>5.9987931577264622</v>
      </c>
      <c r="BZ53" s="36">
        <f t="shared" si="126"/>
        <v>5195950.2444929965</v>
      </c>
      <c r="CA53" s="40">
        <f t="shared" si="127"/>
        <v>4.7365175182570951</v>
      </c>
      <c r="CB53" s="116">
        <f t="shared" si="128"/>
        <v>3321057.1755221207</v>
      </c>
      <c r="CC53" s="117">
        <f t="shared" si="129"/>
        <v>2996967.5270609083</v>
      </c>
      <c r="CD53" s="118">
        <f t="shared" si="130"/>
        <v>6318024.7025830289</v>
      </c>
      <c r="CE53" s="32"/>
      <c r="CF53" s="38">
        <f t="shared" si="145"/>
        <v>9531358.1351621635</v>
      </c>
      <c r="CG53" s="39">
        <f t="shared" si="131"/>
        <v>6.9534144827536588</v>
      </c>
      <c r="CH53" s="36">
        <f t="shared" si="132"/>
        <v>7660192.109343023</v>
      </c>
      <c r="CI53" s="39">
        <f t="shared" si="133"/>
        <v>17.839250745440797</v>
      </c>
      <c r="CJ53" s="36">
        <f t="shared" si="134"/>
        <v>17191550.244505186</v>
      </c>
      <c r="CK53" s="40">
        <f t="shared" si="135"/>
        <v>9.5500866288096553</v>
      </c>
      <c r="CL53" s="38">
        <f t="shared" si="136"/>
        <v>35161689.352919966</v>
      </c>
      <c r="CM53" s="39">
        <f t="shared" si="137"/>
        <v>5.7322031229746235</v>
      </c>
      <c r="CN53" s="36">
        <f t="shared" si="138"/>
        <v>20255468.215175264</v>
      </c>
      <c r="CO53" s="39">
        <f t="shared" si="139"/>
        <v>5.7242251110553877</v>
      </c>
      <c r="CP53" s="36">
        <f t="shared" si="140"/>
        <v>55417157.56809523</v>
      </c>
      <c r="CQ53" s="40">
        <f t="shared" si="141"/>
        <v>5.7292845106912393</v>
      </c>
      <c r="CR53" s="152"/>
      <c r="CS53" s="161" t="s">
        <v>43</v>
      </c>
      <c r="CT53" s="38">
        <f t="shared" si="142"/>
        <v>17191550.244505186</v>
      </c>
      <c r="CU53" s="36">
        <f t="shared" si="143"/>
        <v>55417157.56809523</v>
      </c>
      <c r="CV53" s="37">
        <f t="shared" si="144"/>
        <v>72608707.812600419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f>+'JUL-SEP 2023'!D54+'OCT-DEC 2023'!D54+'JAN-MAR 2024'!D54+'APR-JUN 2024'!D54</f>
        <v>2117330.27</v>
      </c>
      <c r="E54" s="39">
        <f t="shared" si="76"/>
        <v>9.7464130785023162</v>
      </c>
      <c r="F54" s="36">
        <f>+'JUL-SEP 2023'!F54+'OCT-DEC 2023'!F54+'JAN-MAR 2024'!F54+'APR-JUN 2024'!F54</f>
        <v>1713158.97</v>
      </c>
      <c r="G54" s="39">
        <f t="shared" si="77"/>
        <v>24.274991427316394</v>
      </c>
      <c r="H54" s="36">
        <f t="shared" si="78"/>
        <v>3830489.24</v>
      </c>
      <c r="I54" s="202">
        <f t="shared" si="79"/>
        <v>13.308858954536769</v>
      </c>
      <c r="J54" s="38">
        <f>+'JUL-SEP 2023'!J54+'OCT-DEC 2023'!J54+'JAN-MAR 2024'!J54+'APR-JUN 2024'!J54</f>
        <v>3151712.35</v>
      </c>
      <c r="K54" s="39">
        <f t="shared" si="80"/>
        <v>4.3513847833980623</v>
      </c>
      <c r="L54" s="36">
        <f>+'JUL-SEP 2023'!L54+'OCT-DEC 2023'!L54+'JAN-MAR 2024'!L54+'APR-JUN 2024'!L54</f>
        <v>6292724.5999999996</v>
      </c>
      <c r="M54" s="39">
        <f t="shared" si="81"/>
        <v>9.9559920513120712</v>
      </c>
      <c r="N54" s="36">
        <f t="shared" si="82"/>
        <v>9444436.9499999993</v>
      </c>
      <c r="O54" s="40">
        <f t="shared" si="83"/>
        <v>6.9631010686730237</v>
      </c>
      <c r="P54" s="116">
        <f t="shared" si="84"/>
        <v>5269042.62</v>
      </c>
      <c r="Q54" s="117">
        <f t="shared" si="85"/>
        <v>8005883.5699999994</v>
      </c>
      <c r="R54" s="118">
        <f t="shared" si="86"/>
        <v>13274926.189999999</v>
      </c>
      <c r="S54" s="32"/>
      <c r="T54" s="38">
        <f>+'JUL-SEP 2023'!T54+'OCT-DEC 2023'!T54+'JAN-MAR 2024'!T54+'APR-JUN 2024'!T54</f>
        <v>4177825.1202107877</v>
      </c>
      <c r="U54" s="39">
        <f t="shared" si="87"/>
        <v>10.66710528452538</v>
      </c>
      <c r="V54" s="36">
        <f>+'JUL-SEP 2023'!V54+'OCT-DEC 2023'!V54+'JAN-MAR 2024'!V54+'APR-JUN 2024'!V54</f>
        <v>3438664.4173148009</v>
      </c>
      <c r="W54" s="39">
        <f t="shared" si="88"/>
        <v>27.809884570961358</v>
      </c>
      <c r="X54" s="36">
        <f t="shared" si="89"/>
        <v>7616489.5375255886</v>
      </c>
      <c r="Y54" s="40">
        <f t="shared" si="90"/>
        <v>14.780575228458519</v>
      </c>
      <c r="Z54" s="244">
        <f>+'OCT-DEC 2023'!Z54+'JUL-SEP 2023'!Z54+'JAN-MAR 2024'!Z54+'APR-JUN 2024'!Z54</f>
        <v>10455746.666636821</v>
      </c>
      <c r="AA54" s="39">
        <f t="shared" si="91"/>
        <v>5.1468769310544076</v>
      </c>
      <c r="AB54" s="36">
        <f>+'OCT-DEC 2023'!AB54+'JUL-SEP 2023'!AB54+'JAN-MAR 2024'!AB54+'APR-JUN 2024'!AB54</f>
        <v>10176778.360922435</v>
      </c>
      <c r="AC54" s="39">
        <f t="shared" si="92"/>
        <v>11.209522916767105</v>
      </c>
      <c r="AD54" s="36">
        <f t="shared" si="93"/>
        <v>20632525.027559258</v>
      </c>
      <c r="AE54" s="40">
        <f t="shared" si="94"/>
        <v>7.0194342843143032</v>
      </c>
      <c r="AF54" s="116">
        <f t="shared" si="95"/>
        <v>14633571.786847608</v>
      </c>
      <c r="AG54" s="117">
        <f t="shared" si="96"/>
        <v>13615442.778237237</v>
      </c>
      <c r="AH54" s="118">
        <f t="shared" si="97"/>
        <v>28249014.565084845</v>
      </c>
      <c r="AI54" s="32"/>
      <c r="AJ54" s="35">
        <f>+'OCT-DEC 2023'!AJ54+'JUL-SEP 2023'!AJ54+'JAN-MAR 2024'!AJ54+'APR-JUN 2024'!AJ54</f>
        <v>727158.14570538222</v>
      </c>
      <c r="AK54" s="39">
        <f t="shared" si="98"/>
        <v>6.2747712899347823</v>
      </c>
      <c r="AL54" s="36">
        <f>+'OCT-DEC 2023'!AL54+'JUL-SEP 2023'!AL54+'JAN-MAR 2024'!AL54+'APR-JUN 2024'!AL54</f>
        <v>1122516.2231349209</v>
      </c>
      <c r="AM54" s="39">
        <f t="shared" si="99"/>
        <v>19.1929046803495</v>
      </c>
      <c r="AN54" s="36">
        <f t="shared" si="100"/>
        <v>1849674.3688403033</v>
      </c>
      <c r="AO54" s="40">
        <f t="shared" si="101"/>
        <v>10.607634074509114</v>
      </c>
      <c r="AP54" s="36">
        <f>+'OCT-DEC 2023'!AP54+'JUL-SEP 2023'!AP54+'JAN-MAR 2024'!AP54+'APR-JUN 2024'!AP54</f>
        <v>2056945.3791423887</v>
      </c>
      <c r="AQ54" s="39">
        <f t="shared" si="102"/>
        <v>6.1339099992317907</v>
      </c>
      <c r="AR54" s="36">
        <f>+'OCT-DEC 2023'!AR54+'JUL-SEP 2023'!AR54+'JAN-MAR 2024'!AR54+'APR-JUN 2024'!AR54</f>
        <v>2004013.9521521491</v>
      </c>
      <c r="AS54" s="39">
        <f t="shared" si="103"/>
        <v>6.4560849212554778</v>
      </c>
      <c r="AT54" s="36">
        <f t="shared" si="104"/>
        <v>4060959.3312945375</v>
      </c>
      <c r="AU54" s="40">
        <f t="shared" si="105"/>
        <v>6.2887776966746074</v>
      </c>
      <c r="AV54" s="116">
        <f t="shared" si="106"/>
        <v>2784103.524847771</v>
      </c>
      <c r="AW54" s="117">
        <f t="shared" si="107"/>
        <v>3126530.1752870698</v>
      </c>
      <c r="AX54" s="118">
        <f t="shared" si="108"/>
        <v>5910633.7001348408</v>
      </c>
      <c r="AY54" s="32"/>
      <c r="AZ54" s="35">
        <f>+'OCT-DEC 2023'!AZ54+'JUL-SEP 2023'!AZ54+'JAN-MAR 2024'!AZ54+'APR-JUN 2024'!AZ54</f>
        <v>7996078.3555226512</v>
      </c>
      <c r="BA54" s="39">
        <f t="shared" si="109"/>
        <v>17.996660782299372</v>
      </c>
      <c r="BB54" s="36">
        <f>+'OCT-DEC 2023'!BB54+'JUL-SEP 2023'!BB54+'JAN-MAR 2024'!BB54+'APR-JUN 2024'!BB54</f>
        <v>4942378.5266224071</v>
      </c>
      <c r="BC54" s="39">
        <f t="shared" si="110"/>
        <v>37.62239302282449</v>
      </c>
      <c r="BD54" s="36">
        <f t="shared" si="111"/>
        <v>12938456.882145058</v>
      </c>
      <c r="BE54" s="40">
        <v>16.008052257227199</v>
      </c>
      <c r="BF54" s="38">
        <f>+'OCT-DEC 2023'!BF54+'JUL-SEP 2023'!BF54+'JAN-MAR 2024'!BF54+'APR-JUN 2024'!BF54</f>
        <v>14020770.177865494</v>
      </c>
      <c r="BG54" s="39">
        <v>4.9054643467136394</v>
      </c>
      <c r="BH54" s="36">
        <f>+'OCT-DEC 2023'!BH54+'JUL-SEP 2023'!BH54+'JAN-MAR 2024'!BH54+'APR-JUN 2024'!BH54</f>
        <v>14786846.126836661</v>
      </c>
      <c r="BI54" s="39">
        <v>13.507663958622363</v>
      </c>
      <c r="BJ54" s="36">
        <f t="shared" si="115"/>
        <v>28807616.304702155</v>
      </c>
      <c r="BK54" s="40">
        <v>7.2965570466297356</v>
      </c>
      <c r="BL54" s="116">
        <f t="shared" si="117"/>
        <v>22016848.533388145</v>
      </c>
      <c r="BM54" s="117">
        <f t="shared" si="118"/>
        <v>19729224.653459068</v>
      </c>
      <c r="BN54" s="118">
        <f t="shared" si="119"/>
        <v>41746073.18684721</v>
      </c>
      <c r="BO54" s="32"/>
      <c r="BP54" s="35">
        <f>+'OCT-DEC 2023'!BP54+'JUL-SEP 2023'!BP54+'JAN-MAR 2024'!BP54+'APR-JUN 2024'!BP54</f>
        <v>1400394.0754439719</v>
      </c>
      <c r="BQ54" s="39">
        <v>7.899640789361607</v>
      </c>
      <c r="BR54" s="36">
        <f>+'OCT-DEC 2023'!BR54+'JUL-SEP 2023'!BR54+'JAN-MAR 2024'!BR54+'APR-JUN 2024'!BR54</f>
        <v>1085495.3306728899</v>
      </c>
      <c r="BS54" s="39">
        <v>29.003616520005398</v>
      </c>
      <c r="BT54" s="36">
        <f t="shared" si="122"/>
        <v>2485889.4061168619</v>
      </c>
      <c r="BU54" s="40">
        <v>10.501694558219318</v>
      </c>
      <c r="BV54" s="38">
        <f>+'OCT-DEC 2023'!BV54+'JUL-SEP 2023'!BV54+'JAN-MAR 2024'!BV54+'APR-JUN 2024'!BV54</f>
        <v>3676770.9297610526</v>
      </c>
      <c r="BW54" s="39">
        <f t="shared" si="124"/>
        <v>5.731110364277936</v>
      </c>
      <c r="BX54" s="36">
        <f>+'OCT-DEC 2023'!BX54+'JUL-SEP 2023'!BX54+'JAN-MAR 2024'!BX54+'APR-JUN 2024'!BX54</f>
        <v>4628308.9938697787</v>
      </c>
      <c r="BY54" s="39">
        <f t="shared" si="125"/>
        <v>10.162012668447561</v>
      </c>
      <c r="BZ54" s="36">
        <f t="shared" si="126"/>
        <v>8305079.9236308318</v>
      </c>
      <c r="CA54" s="40">
        <f t="shared" si="127"/>
        <v>7.5707338788501275</v>
      </c>
      <c r="CB54" s="116">
        <f t="shared" si="128"/>
        <v>5077165.005205024</v>
      </c>
      <c r="CC54" s="117">
        <f t="shared" si="129"/>
        <v>5713804.3245426686</v>
      </c>
      <c r="CD54" s="118">
        <f t="shared" si="130"/>
        <v>10790969.329747692</v>
      </c>
      <c r="CE54" s="32"/>
      <c r="CF54" s="38">
        <f t="shared" si="145"/>
        <v>16418785.966882793</v>
      </c>
      <c r="CG54" s="39">
        <f t="shared" si="131"/>
        <v>11.978001719417392</v>
      </c>
      <c r="CH54" s="36">
        <f t="shared" si="132"/>
        <v>12302213.467745019</v>
      </c>
      <c r="CI54" s="39">
        <f t="shared" si="133"/>
        <v>28.649708472372023</v>
      </c>
      <c r="CJ54" s="36">
        <f t="shared" si="134"/>
        <v>28720999.434627812</v>
      </c>
      <c r="CK54" s="40">
        <f t="shared" si="135"/>
        <v>15.95481668410663</v>
      </c>
      <c r="CL54" s="38">
        <f t="shared" si="136"/>
        <v>33361945.503405757</v>
      </c>
      <c r="CM54" s="39">
        <f t="shared" si="137"/>
        <v>5.4388014831616891</v>
      </c>
      <c r="CN54" s="36">
        <f t="shared" si="138"/>
        <v>37888672.033781022</v>
      </c>
      <c r="CO54" s="39">
        <f t="shared" si="139"/>
        <v>10.707394446593133</v>
      </c>
      <c r="CP54" s="36">
        <f t="shared" si="140"/>
        <v>71250617.537186772</v>
      </c>
      <c r="CQ54" s="40">
        <f t="shared" si="141"/>
        <v>7.3662215340327624</v>
      </c>
      <c r="CR54" s="152"/>
      <c r="CS54" s="161" t="s">
        <v>44</v>
      </c>
      <c r="CT54" s="38">
        <f t="shared" si="142"/>
        <v>28720999.434627812</v>
      </c>
      <c r="CU54" s="36">
        <f t="shared" si="143"/>
        <v>71250617.537186772</v>
      </c>
      <c r="CV54" s="37">
        <f t="shared" si="144"/>
        <v>99971616.971814588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f>+'JUL-SEP 2023'!D55+'OCT-DEC 2023'!D55+'JAN-MAR 2024'!D55+'APR-JUN 2024'!D55</f>
        <v>8554183.5800000001</v>
      </c>
      <c r="E55" s="39">
        <f t="shared" si="76"/>
        <v>39.376288102668916</v>
      </c>
      <c r="F55" s="36">
        <f>+'JUL-SEP 2023'!F55+'OCT-DEC 2023'!F55+'JAN-MAR 2024'!F55+'APR-JUN 2024'!F55</f>
        <v>6513982.0099999998</v>
      </c>
      <c r="G55" s="39">
        <f t="shared" si="77"/>
        <v>92.301333512816512</v>
      </c>
      <c r="H55" s="36">
        <f t="shared" si="78"/>
        <v>15068165.59</v>
      </c>
      <c r="I55" s="202">
        <f t="shared" si="79"/>
        <v>52.353649358094607</v>
      </c>
      <c r="J55" s="38">
        <f>+'JUL-SEP 2023'!J55+'OCT-DEC 2023'!J55+'JAN-MAR 2024'!J55+'APR-JUN 2024'!J55</f>
        <v>22615986.810000002</v>
      </c>
      <c r="K55" s="39">
        <f t="shared" si="80"/>
        <v>31.224569357214751</v>
      </c>
      <c r="L55" s="36">
        <f>+'JUL-SEP 2023'!L55+'OCT-DEC 2023'!L55+'JAN-MAR 2024'!L55+'APR-JUN 2024'!L55</f>
        <v>21246743.73</v>
      </c>
      <c r="M55" s="39">
        <f t="shared" si="81"/>
        <v>33.615393194252391</v>
      </c>
      <c r="N55" s="36">
        <f t="shared" si="82"/>
        <v>43862730.540000007</v>
      </c>
      <c r="O55" s="40">
        <f t="shared" si="83"/>
        <v>32.338680168539952</v>
      </c>
      <c r="P55" s="116">
        <f t="shared" si="84"/>
        <v>31170170.390000001</v>
      </c>
      <c r="Q55" s="117">
        <f t="shared" si="85"/>
        <v>27760725.740000002</v>
      </c>
      <c r="R55" s="118">
        <f t="shared" si="86"/>
        <v>58930896.130000003</v>
      </c>
      <c r="S55" s="32"/>
      <c r="T55" s="38">
        <f>+'JUL-SEP 2023'!T55+'OCT-DEC 2023'!T55+'JAN-MAR 2024'!T55+'APR-JUN 2024'!T55</f>
        <v>18895427.270612475</v>
      </c>
      <c r="U55" s="39">
        <f t="shared" si="87"/>
        <v>48.245081182705377</v>
      </c>
      <c r="V55" s="36">
        <f>+'JUL-SEP 2023'!V55+'OCT-DEC 2023'!V55+'JAN-MAR 2024'!V55+'APR-JUN 2024'!V55</f>
        <v>14416426.220753394</v>
      </c>
      <c r="W55" s="39">
        <f t="shared" si="88"/>
        <v>116.59153103343654</v>
      </c>
      <c r="X55" s="36">
        <f t="shared" si="89"/>
        <v>33311853.491365869</v>
      </c>
      <c r="Y55" s="40">
        <f t="shared" si="90"/>
        <v>64.645051253950811</v>
      </c>
      <c r="Z55" s="244">
        <f>+'OCT-DEC 2023'!Z55+'JUL-SEP 2023'!Z55+'JAN-MAR 2024'!Z55+'APR-JUN 2024'!Z55</f>
        <v>63519050.038247854</v>
      </c>
      <c r="AA55" s="39">
        <f t="shared" si="91"/>
        <v>31.267468861648169</v>
      </c>
      <c r="AB55" s="36">
        <f>+'OCT-DEC 2023'!AB55+'JUL-SEP 2023'!AB55+'JAN-MAR 2024'!AB55+'APR-JUN 2024'!AB55</f>
        <v>35948026.135908954</v>
      </c>
      <c r="AC55" s="39">
        <f t="shared" si="92"/>
        <v>39.596049800036077</v>
      </c>
      <c r="AD55" s="36">
        <f t="shared" si="93"/>
        <v>99467076.174156815</v>
      </c>
      <c r="AE55" s="40">
        <f t="shared" si="94"/>
        <v>33.839901016709113</v>
      </c>
      <c r="AF55" s="116">
        <f t="shared" si="95"/>
        <v>82414477.308860332</v>
      </c>
      <c r="AG55" s="117">
        <f t="shared" si="96"/>
        <v>50364452.356662348</v>
      </c>
      <c r="AH55" s="118">
        <f t="shared" si="97"/>
        <v>132778929.66552268</v>
      </c>
      <c r="AI55" s="32"/>
      <c r="AJ55" s="35">
        <f>+'OCT-DEC 2023'!AJ55+'JUL-SEP 2023'!AJ55+'JAN-MAR 2024'!AJ55+'APR-JUN 2024'!AJ55</f>
        <v>3432774.9984256839</v>
      </c>
      <c r="AK55" s="39">
        <f t="shared" si="98"/>
        <v>29.621999192531316</v>
      </c>
      <c r="AL55" s="36">
        <f>+'OCT-DEC 2023'!AL55+'JUL-SEP 2023'!AL55+'JAN-MAR 2024'!AL55+'APR-JUN 2024'!AL55</f>
        <v>4305806.2972786967</v>
      </c>
      <c r="AM55" s="39">
        <f t="shared" si="99"/>
        <v>73.62114518480827</v>
      </c>
      <c r="AN55" s="36">
        <f t="shared" si="100"/>
        <v>7738581.2957043806</v>
      </c>
      <c r="AO55" s="40">
        <f t="shared" si="101"/>
        <v>44.379724357720164</v>
      </c>
      <c r="AP55" s="36">
        <f>+'OCT-DEC 2023'!AP55+'JUL-SEP 2023'!AP55+'JAN-MAR 2024'!AP55+'APR-JUN 2024'!AP55</f>
        <v>8892527.0231828559</v>
      </c>
      <c r="AQ55" s="39">
        <f t="shared" si="102"/>
        <v>26.51794305237328</v>
      </c>
      <c r="AR55" s="36">
        <f>+'OCT-DEC 2023'!AR55+'JUL-SEP 2023'!AR55+'JAN-MAR 2024'!AR55+'APR-JUN 2024'!AR55</f>
        <v>7154780.9982410716</v>
      </c>
      <c r="AS55" s="39">
        <f t="shared" si="103"/>
        <v>23.049676709098286</v>
      </c>
      <c r="AT55" s="36">
        <f t="shared" si="104"/>
        <v>16047308.021423928</v>
      </c>
      <c r="AU55" s="40">
        <f t="shared" si="105"/>
        <v>24.85076666469055</v>
      </c>
      <c r="AV55" s="116">
        <f t="shared" si="106"/>
        <v>12325302.021608539</v>
      </c>
      <c r="AW55" s="117">
        <f t="shared" si="107"/>
        <v>11460587.295519769</v>
      </c>
      <c r="AX55" s="118">
        <f t="shared" si="108"/>
        <v>23785889.317128308</v>
      </c>
      <c r="AY55" s="32"/>
      <c r="AZ55" s="35">
        <f>+'OCT-DEC 2023'!AZ55+'JUL-SEP 2023'!AZ55+'JAN-MAR 2024'!AZ55+'APR-JUN 2024'!AZ55</f>
        <v>21610073.357645527</v>
      </c>
      <c r="BA55" s="39">
        <f t="shared" si="109"/>
        <v>48.637487328965939</v>
      </c>
      <c r="BB55" s="36">
        <f>+'OCT-DEC 2023'!BB55+'JUL-SEP 2023'!BB55+'JAN-MAR 2024'!BB55+'APR-JUN 2024'!BB55</f>
        <v>11487488.386412978</v>
      </c>
      <c r="BC55" s="39">
        <f t="shared" si="110"/>
        <v>87.445103727033811</v>
      </c>
      <c r="BD55" s="36">
        <f t="shared" si="111"/>
        <v>33097561.744058505</v>
      </c>
      <c r="BE55" s="40">
        <v>53.253096201093207</v>
      </c>
      <c r="BF55" s="38">
        <f>+'OCT-DEC 2023'!BF55+'JUL-SEP 2023'!BF55+'JAN-MAR 2024'!BF55+'APR-JUN 2024'!BF55</f>
        <v>65850422.649291828</v>
      </c>
      <c r="BG55" s="39">
        <v>30.32925459269179</v>
      </c>
      <c r="BH55" s="36">
        <f>+'OCT-DEC 2023'!BH55+'JUL-SEP 2023'!BH55+'JAN-MAR 2024'!BH55+'APR-JUN 2024'!BH55</f>
        <v>35935916.097311482</v>
      </c>
      <c r="BI55" s="39">
        <v>39.988103811890007</v>
      </c>
      <c r="BJ55" s="36">
        <f t="shared" si="115"/>
        <v>101786338.74660331</v>
      </c>
      <c r="BK55" s="40">
        <v>33.014056724653777</v>
      </c>
      <c r="BL55" s="116">
        <f t="shared" si="117"/>
        <v>87460496.006937355</v>
      </c>
      <c r="BM55" s="117">
        <f t="shared" si="118"/>
        <v>47423404.48372446</v>
      </c>
      <c r="BN55" s="118">
        <f t="shared" si="119"/>
        <v>134883900.4906618</v>
      </c>
      <c r="BO55" s="32"/>
      <c r="BP55" s="35">
        <f>+'OCT-DEC 2023'!BP55+'JUL-SEP 2023'!BP55+'JAN-MAR 2024'!BP55+'APR-JUN 2024'!BP55</f>
        <v>5486128.8726204447</v>
      </c>
      <c r="BQ55" s="39">
        <v>27.053877300626937</v>
      </c>
      <c r="BR55" s="36">
        <f>+'OCT-DEC 2023'!BR55+'JUL-SEP 2023'!BR55+'JAN-MAR 2024'!BR55+'APR-JUN 2024'!BR55</f>
        <v>3641219.1922891699</v>
      </c>
      <c r="BS55" s="39">
        <v>94.315160099152664</v>
      </c>
      <c r="BT55" s="36">
        <f t="shared" si="122"/>
        <v>9127348.0649096146</v>
      </c>
      <c r="BU55" s="40">
        <v>35.346981720282614</v>
      </c>
      <c r="BV55" s="38">
        <f>+'OCT-DEC 2023'!BV55+'JUL-SEP 2023'!BV55+'JAN-MAR 2024'!BV55+'APR-JUN 2024'!BV55</f>
        <v>19309957.163231261</v>
      </c>
      <c r="BW55" s="39">
        <f t="shared" si="124"/>
        <v>30.099099929282172</v>
      </c>
      <c r="BX55" s="36">
        <f>+'OCT-DEC 2023'!BX55+'JUL-SEP 2023'!BX55+'JAN-MAR 2024'!BX55+'APR-JUN 2024'!BX55</f>
        <v>15280151.662718914</v>
      </c>
      <c r="BY55" s="39">
        <f t="shared" si="125"/>
        <v>33.549422689369933</v>
      </c>
      <c r="BZ55" s="36">
        <f t="shared" si="126"/>
        <v>34590108.825950176</v>
      </c>
      <c r="CA55" s="40">
        <f t="shared" si="127"/>
        <v>31.531606097686755</v>
      </c>
      <c r="CB55" s="116">
        <f t="shared" si="128"/>
        <v>24796086.035851706</v>
      </c>
      <c r="CC55" s="117">
        <f t="shared" si="129"/>
        <v>18921370.855008084</v>
      </c>
      <c r="CD55" s="118">
        <f t="shared" si="130"/>
        <v>43717456.89085979</v>
      </c>
      <c r="CE55" s="32"/>
      <c r="CF55" s="38">
        <f t="shared" si="145"/>
        <v>57978588.079304129</v>
      </c>
      <c r="CG55" s="39">
        <f t="shared" si="131"/>
        <v>42.297136286693828</v>
      </c>
      <c r="CH55" s="36">
        <f t="shared" si="132"/>
        <v>40364922.106734231</v>
      </c>
      <c r="CI55" s="39">
        <f t="shared" si="133"/>
        <v>94.002860046283615</v>
      </c>
      <c r="CJ55" s="36">
        <f t="shared" si="134"/>
        <v>98343510.18603836</v>
      </c>
      <c r="CK55" s="40">
        <f t="shared" si="135"/>
        <v>54.630852267559611</v>
      </c>
      <c r="CL55" s="38">
        <f t="shared" si="136"/>
        <v>180187943.68395379</v>
      </c>
      <c r="CM55" s="39">
        <f t="shared" si="137"/>
        <v>29.374979203658814</v>
      </c>
      <c r="CN55" s="36">
        <f t="shared" si="138"/>
        <v>115565618.62418044</v>
      </c>
      <c r="CO55" s="39">
        <f t="shared" si="139"/>
        <v>32.659013806828455</v>
      </c>
      <c r="CP55" s="36">
        <f t="shared" si="140"/>
        <v>295753562.3081342</v>
      </c>
      <c r="CQ55" s="40">
        <f t="shared" si="141"/>
        <v>30.576384244024851</v>
      </c>
      <c r="CR55" s="152"/>
      <c r="CS55" s="161" t="s">
        <v>45</v>
      </c>
      <c r="CT55" s="38">
        <f t="shared" si="142"/>
        <v>98343510.18603836</v>
      </c>
      <c r="CU55" s="36">
        <f t="shared" si="143"/>
        <v>295753562.3081342</v>
      </c>
      <c r="CV55" s="37">
        <f t="shared" si="144"/>
        <v>394097072.49417257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f>+'JUL-SEP 2023'!D56+'OCT-DEC 2023'!D56+'JAN-MAR 2024'!D56+'APR-JUN 2024'!D56</f>
        <v>16108000.16</v>
      </c>
      <c r="E56" s="39">
        <f t="shared" si="76"/>
        <v>74.147725393800457</v>
      </c>
      <c r="F56" s="36">
        <f>+'JUL-SEP 2023'!F56+'OCT-DEC 2023'!F56+'JAN-MAR 2024'!F56+'APR-JUN 2024'!F56</f>
        <v>138016.96000000002</v>
      </c>
      <c r="G56" s="39">
        <f t="shared" si="77"/>
        <v>1.9556623637935191</v>
      </c>
      <c r="H56" s="36">
        <f t="shared" si="78"/>
        <v>16246017.120000001</v>
      </c>
      <c r="I56" s="202">
        <f t="shared" si="79"/>
        <v>56.446040407900909</v>
      </c>
      <c r="J56" s="38">
        <f>+'JUL-SEP 2023'!J56+'OCT-DEC 2023'!J56+'JAN-MAR 2024'!J56+'APR-JUN 2024'!J56</f>
        <v>2603607.4300000002</v>
      </c>
      <c r="K56" s="39">
        <f t="shared" si="80"/>
        <v>3.5946483989391154</v>
      </c>
      <c r="L56" s="36">
        <f>+'JUL-SEP 2023'!L56+'OCT-DEC 2023'!L56+'JAN-MAR 2024'!L56+'APR-JUN 2024'!L56</f>
        <v>2509.7999999999997</v>
      </c>
      <c r="M56" s="39">
        <f t="shared" si="81"/>
        <v>3.9708632490261901E-3</v>
      </c>
      <c r="N56" s="36">
        <f t="shared" si="82"/>
        <v>2606117.23</v>
      </c>
      <c r="O56" s="40">
        <f t="shared" si="83"/>
        <v>1.9214123367407501</v>
      </c>
      <c r="P56" s="116">
        <f t="shared" ref="P56" si="146">+D56+J56</f>
        <v>18711607.59</v>
      </c>
      <c r="Q56" s="117">
        <f t="shared" ref="Q56" si="147">+F56+L56</f>
        <v>140526.76</v>
      </c>
      <c r="R56" s="118">
        <f t="shared" ref="R56" si="148">+P56+Q56</f>
        <v>18852134.350000001</v>
      </c>
      <c r="S56" s="32"/>
      <c r="T56" s="38">
        <f>+'JUL-SEP 2023'!T56+'OCT-DEC 2023'!T56+'JAN-MAR 2024'!T56+'APR-JUN 2024'!T56</f>
        <v>73920053.239799231</v>
      </c>
      <c r="U56" s="39">
        <f t="shared" si="87"/>
        <v>188.73767279825159</v>
      </c>
      <c r="V56" s="36">
        <f>+'JUL-SEP 2023'!V56+'OCT-DEC 2023'!V56+'JAN-MAR 2024'!V56+'APR-JUN 2024'!V56</f>
        <v>750965.33331407374</v>
      </c>
      <c r="W56" s="39">
        <f t="shared" si="88"/>
        <v>6.073363580086161</v>
      </c>
      <c r="X56" s="36">
        <f t="shared" si="89"/>
        <v>74671018.573113307</v>
      </c>
      <c r="Y56" s="40">
        <f t="shared" si="90"/>
        <v>144.90673189634333</v>
      </c>
      <c r="Z56" s="244">
        <f>+'OCT-DEC 2023'!Z56+'JUL-SEP 2023'!Z56+'JAN-MAR 2024'!Z56+'APR-JUN 2024'!Z56</f>
        <v>6609105.470978789</v>
      </c>
      <c r="AA56" s="39">
        <f t="shared" si="91"/>
        <v>3.2533546926905239</v>
      </c>
      <c r="AB56" s="36">
        <f>+'OCT-DEC 2023'!AB56+'JUL-SEP 2023'!AB56+'JAN-MAR 2024'!AB56+'APR-JUN 2024'!AB56</f>
        <v>6404.5401035356062</v>
      </c>
      <c r="AC56" s="39">
        <f t="shared" si="92"/>
        <v>7.0544760351279826E-3</v>
      </c>
      <c r="AD56" s="36">
        <f t="shared" si="93"/>
        <v>6615510.0110823242</v>
      </c>
      <c r="AE56" s="40">
        <f t="shared" si="94"/>
        <v>2.2506764304411986</v>
      </c>
      <c r="AF56" s="116">
        <f t="shared" ref="AF56" si="149">+T56+Z56</f>
        <v>80529158.710778028</v>
      </c>
      <c r="AG56" s="117">
        <f t="shared" ref="AG56" si="150">+V56+AB56</f>
        <v>757369.87341760937</v>
      </c>
      <c r="AH56" s="118">
        <f t="shared" ref="AH56" si="151">+AF56+AG56</f>
        <v>81286528.584195644</v>
      </c>
      <c r="AI56" s="32"/>
      <c r="AJ56" s="35">
        <f>+'OCT-DEC 2023'!AJ56+'JUL-SEP 2023'!AJ56+'JAN-MAR 2024'!AJ56+'APR-JUN 2024'!AJ56</f>
        <v>790767.57704683254</v>
      </c>
      <c r="AK56" s="39">
        <f t="shared" si="98"/>
        <v>6.8236678895365488</v>
      </c>
      <c r="AL56" s="36">
        <f>+'OCT-DEC 2023'!AL56+'JUL-SEP 2023'!AL56+'JAN-MAR 2024'!AL56+'APR-JUN 2024'!AL56</f>
        <v>106.31382097649748</v>
      </c>
      <c r="AM56" s="39">
        <f t="shared" si="99"/>
        <v>1.8177652938566064E-3</v>
      </c>
      <c r="AN56" s="36">
        <f t="shared" si="100"/>
        <v>790873.89086780907</v>
      </c>
      <c r="AO56" s="40">
        <f t="shared" si="101"/>
        <v>4.5355555414161053</v>
      </c>
      <c r="AP56" s="36">
        <f>+'OCT-DEC 2023'!AP56+'JUL-SEP 2023'!AP56+'JAN-MAR 2024'!AP56+'APR-JUN 2024'!AP56</f>
        <v>415282.37499057688</v>
      </c>
      <c r="AQ56" s="39">
        <f t="shared" si="102"/>
        <v>1.2383920051010224</v>
      </c>
      <c r="AR56" s="36">
        <f>+'OCT-DEC 2023'!AR56+'JUL-SEP 2023'!AR56+'JAN-MAR 2024'!AR56+'APR-JUN 2024'!AR56</f>
        <v>764.98950917249977</v>
      </c>
      <c r="AS56" s="39">
        <f t="shared" si="103"/>
        <v>2.4644724802356252E-3</v>
      </c>
      <c r="AT56" s="36">
        <f t="shared" si="104"/>
        <v>416047.36449974938</v>
      </c>
      <c r="AU56" s="40">
        <f t="shared" si="105"/>
        <v>0.64428849766200913</v>
      </c>
      <c r="AV56" s="116">
        <f t="shared" ref="AV56" si="152">+AJ56+AP56</f>
        <v>1206049.9520374094</v>
      </c>
      <c r="AW56" s="117">
        <f t="shared" ref="AW56" si="153">+AL56+AR56</f>
        <v>871.30333014899725</v>
      </c>
      <c r="AX56" s="118">
        <f t="shared" ref="AX56" si="154">+AV56+AW56</f>
        <v>1206921.2553675584</v>
      </c>
      <c r="AY56" s="32"/>
      <c r="AZ56" s="35">
        <f>+'OCT-DEC 2023'!AZ56+'JUL-SEP 2023'!AZ56+'JAN-MAR 2024'!AZ56+'APR-JUN 2024'!AZ56</f>
        <v>35665611.232548043</v>
      </c>
      <c r="BA56" s="39">
        <f t="shared" si="109"/>
        <v>80.272088192109649</v>
      </c>
      <c r="BB56" s="36">
        <f>+'OCT-DEC 2023'!BB56+'JUL-SEP 2023'!BB56+'JAN-MAR 2024'!BB56+'APR-JUN 2024'!BB56</f>
        <v>265482.89643556823</v>
      </c>
      <c r="BC56" s="39">
        <f t="shared" si="110"/>
        <v>2.0209099357192635</v>
      </c>
      <c r="BD56" s="36">
        <f t="shared" si="111"/>
        <v>35931094.128983609</v>
      </c>
      <c r="BE56" s="39">
        <f>+BD56/BD111</f>
        <v>62.415372038458386</v>
      </c>
      <c r="BF56" s="38">
        <f>+'OCT-DEC 2023'!BF56+'JUL-SEP 2023'!BF56+'JAN-MAR 2024'!BF56+'APR-JUN 2024'!BF56</f>
        <v>4887977.696666494</v>
      </c>
      <c r="BG56" s="39">
        <v>0.28199560343097002</v>
      </c>
      <c r="BH56" s="36">
        <f>+'OCT-DEC 2023'!BH56+'JUL-SEP 2023'!BH56+'JAN-MAR 2024'!BH56+'APR-JUN 2024'!BH56</f>
        <v>29554.830004418316</v>
      </c>
      <c r="BI56" s="39">
        <v>1.4851850004975142E-2</v>
      </c>
      <c r="BJ56" s="36">
        <f t="shared" si="115"/>
        <v>4917532.5266709123</v>
      </c>
      <c r="BK56" s="40">
        <v>0.2077395401607354</v>
      </c>
      <c r="BL56" s="116">
        <f t="shared" ref="BL56" si="155">+AZ56+BF56</f>
        <v>40553588.929214537</v>
      </c>
      <c r="BM56" s="117">
        <f t="shared" ref="BM56" si="156">+BB56+BH56</f>
        <v>295037.72643998655</v>
      </c>
      <c r="BN56" s="118">
        <f t="shared" ref="BN56" si="157">+BL56+BM56</f>
        <v>40848626.655654527</v>
      </c>
      <c r="BO56" s="32"/>
      <c r="BP56" s="35">
        <f>+'OCT-DEC 2023'!BP56+'JUL-SEP 2023'!BP56+'JAN-MAR 2024'!BP56+'APR-JUN 2024'!BP56</f>
        <v>6307121.5678182347</v>
      </c>
      <c r="BQ56" s="39">
        <f>+BP56/BP111</f>
        <v>31.277102586216099</v>
      </c>
      <c r="BR56" s="36">
        <f>+'OCT-DEC 2023'!BR56+'JUL-SEP 2023'!BR56+'JAN-MAR 2024'!BR56+'APR-JUN 2024'!BR56</f>
        <v>-138.92838336789646</v>
      </c>
      <c r="BS56" s="39">
        <f>+BR56/BR111</f>
        <v>-3.0651601404941302E-3</v>
      </c>
      <c r="BT56" s="36">
        <f t="shared" si="122"/>
        <v>6306982.6394348666</v>
      </c>
      <c r="BU56" s="40">
        <f>+BT56/BT111</f>
        <v>25.536617186287309</v>
      </c>
      <c r="BV56" s="38">
        <f>+'OCT-DEC 2023'!BV56+'JUL-SEP 2023'!BV56+'JAN-MAR 2024'!BV56+'APR-JUN 2024'!BV56</f>
        <v>2669867.9597173398</v>
      </c>
      <c r="BW56" s="39">
        <f t="shared" si="124"/>
        <v>4.1616157839302872</v>
      </c>
      <c r="BX56" s="36">
        <f>+'OCT-DEC 2023'!BX56+'JUL-SEP 2023'!BX56+'JAN-MAR 2024'!BX56+'APR-JUN 2024'!BX56</f>
        <v>2614.2305509440826</v>
      </c>
      <c r="BY56" s="39">
        <f t="shared" si="125"/>
        <v>5.7398596360189059E-3</v>
      </c>
      <c r="BZ56" s="36">
        <f t="shared" si="126"/>
        <v>2672482.1902682837</v>
      </c>
      <c r="CA56" s="40">
        <f t="shared" si="127"/>
        <v>2.436177814607031</v>
      </c>
      <c r="CB56" s="116">
        <f t="shared" ref="CB56" si="158">+BP56+BV56</f>
        <v>8976989.5275355745</v>
      </c>
      <c r="CC56" s="117">
        <f t="shared" ref="CC56" si="159">+BR56+BX56</f>
        <v>2475.3021675761861</v>
      </c>
      <c r="CD56" s="118">
        <f t="shared" ref="CD56" si="160">+CB56+CC56</f>
        <v>8979464.8297031503</v>
      </c>
      <c r="CE56" s="32"/>
      <c r="CF56" s="38">
        <f t="shared" si="145"/>
        <v>132791553.77721234</v>
      </c>
      <c r="CG56" s="39">
        <f>+CF56/CF111</f>
        <v>96.875460991805426</v>
      </c>
      <c r="CH56" s="36">
        <f t="shared" si="132"/>
        <v>1154432.5751872507</v>
      </c>
      <c r="CI56" s="39">
        <f>+CH56/CH111</f>
        <v>2.6884720230908887</v>
      </c>
      <c r="CJ56" s="36">
        <f t="shared" si="134"/>
        <v>133945986.35239959</v>
      </c>
      <c r="CK56" s="39">
        <f>+CJ56/CJ111</f>
        <v>74.408401514321383</v>
      </c>
      <c r="CL56" s="38">
        <f t="shared" si="136"/>
        <v>17185840.932353199</v>
      </c>
      <c r="CM56" s="39">
        <f>+CL56/CL111</f>
        <v>2.8017064275439667</v>
      </c>
      <c r="CN56" s="36">
        <f t="shared" si="138"/>
        <v>41848.390168070509</v>
      </c>
      <c r="CO56" s="39">
        <f>+CN56/CN111</f>
        <v>1.1826416615629927E-2</v>
      </c>
      <c r="CP56" s="36">
        <f t="shared" si="140"/>
        <v>17227689.322521269</v>
      </c>
      <c r="CQ56" s="39">
        <f>+CP56/CP111</f>
        <v>1.7810789640237137</v>
      </c>
      <c r="CR56" s="152"/>
      <c r="CS56" s="161" t="s">
        <v>179</v>
      </c>
      <c r="CT56" s="38">
        <f t="shared" si="142"/>
        <v>133945986.35239959</v>
      </c>
      <c r="CU56" s="36">
        <f t="shared" ref="CU56" si="161">+CP56</f>
        <v>17227689.322521269</v>
      </c>
      <c r="CV56" s="37">
        <f t="shared" ref="CV56" si="162">+CT56+CU56</f>
        <v>151173675.67492086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f>+'JUL-SEP 2023'!D57+'OCT-DEC 2023'!D57+'JAN-MAR 2024'!D57+'APR-JUN 2024'!D57</f>
        <v>9453860.4600000009</v>
      </c>
      <c r="E57" s="39">
        <f t="shared" si="76"/>
        <v>43.517646035297048</v>
      </c>
      <c r="F57" s="36">
        <f>+'JUL-SEP 2023'!F57+'OCT-DEC 2023'!F57+'JAN-MAR 2024'!F57+'APR-JUN 2024'!F57</f>
        <v>5000148.7699999996</v>
      </c>
      <c r="G57" s="39">
        <f t="shared" si="77"/>
        <v>70.85073285817522</v>
      </c>
      <c r="H57" s="36">
        <f t="shared" si="78"/>
        <v>14454009.23</v>
      </c>
      <c r="I57" s="202">
        <f t="shared" si="79"/>
        <v>50.219791289543629</v>
      </c>
      <c r="J57" s="38">
        <f>+'JUL-SEP 2023'!J57+'OCT-DEC 2023'!J57+'JAN-MAR 2024'!J57+'APR-JUN 2024'!J57</f>
        <v>19620545.82</v>
      </c>
      <c r="K57" s="39">
        <f t="shared" si="80"/>
        <v>27.088939294575045</v>
      </c>
      <c r="L57" s="36">
        <f>+'JUL-SEP 2023'!L57+'OCT-DEC 2023'!L57+'JAN-MAR 2024'!L57+'APR-JUN 2024'!L57</f>
        <v>15668987.009999998</v>
      </c>
      <c r="M57" s="39">
        <f t="shared" si="81"/>
        <v>24.790582782483771</v>
      </c>
      <c r="N57" s="36">
        <f t="shared" si="82"/>
        <v>35289532.829999998</v>
      </c>
      <c r="O57" s="40">
        <f t="shared" si="83"/>
        <v>26.01791775014653</v>
      </c>
      <c r="P57" s="116">
        <f t="shared" si="84"/>
        <v>29074406.280000001</v>
      </c>
      <c r="Q57" s="117">
        <f t="shared" si="85"/>
        <v>20669135.779999997</v>
      </c>
      <c r="R57" s="118">
        <f t="shared" si="86"/>
        <v>49743542.060000002</v>
      </c>
      <c r="S57" s="32"/>
      <c r="T57" s="38">
        <f>+'JUL-SEP 2023'!T57+'OCT-DEC 2023'!T57+'JAN-MAR 2024'!T57+'APR-JUN 2024'!T57</f>
        <v>27854495.086930878</v>
      </c>
      <c r="U57" s="39">
        <f t="shared" si="87"/>
        <v>71.119978263856908</v>
      </c>
      <c r="V57" s="36">
        <f>+'JUL-SEP 2023'!V57+'OCT-DEC 2023'!V57+'JAN-MAR 2024'!V57+'APR-JUN 2024'!V57</f>
        <v>6490205.265803243</v>
      </c>
      <c r="W57" s="39">
        <f t="shared" si="88"/>
        <v>52.488942618243925</v>
      </c>
      <c r="X57" s="36">
        <f t="shared" si="89"/>
        <v>34344700.352734119</v>
      </c>
      <c r="Y57" s="40">
        <f t="shared" si="90"/>
        <v>66.649395992917036</v>
      </c>
      <c r="Z57" s="244">
        <f>+'OCT-DEC 2023'!Z57+'JUL-SEP 2023'!Z57+'JAN-MAR 2024'!Z57+'APR-JUN 2024'!Z57</f>
        <v>46419330.005155213</v>
      </c>
      <c r="AA57" s="39">
        <f t="shared" si="91"/>
        <v>22.85007339752082</v>
      </c>
      <c r="AB57" s="36">
        <f>+'OCT-DEC 2023'!AB57+'JUL-SEP 2023'!AB57+'JAN-MAR 2024'!AB57+'APR-JUN 2024'!AB57</f>
        <v>10149955.014275134</v>
      </c>
      <c r="AC57" s="39">
        <f t="shared" si="92"/>
        <v>11.179977523491972</v>
      </c>
      <c r="AD57" s="36">
        <f t="shared" si="93"/>
        <v>56569285.019430347</v>
      </c>
      <c r="AE57" s="40">
        <f t="shared" si="94"/>
        <v>19.24555420018363</v>
      </c>
      <c r="AF57" s="116">
        <f t="shared" si="95"/>
        <v>74273825.092086092</v>
      </c>
      <c r="AG57" s="117">
        <f t="shared" si="96"/>
        <v>16640160.280078378</v>
      </c>
      <c r="AH57" s="118">
        <f t="shared" si="97"/>
        <v>90913985.372164473</v>
      </c>
      <c r="AI57" s="32"/>
      <c r="AJ57" s="35">
        <f>+'OCT-DEC 2023'!AJ57+'JUL-SEP 2023'!AJ57+'JAN-MAR 2024'!AJ57+'APR-JUN 2024'!AJ57</f>
        <v>3370187.8763824822</v>
      </c>
      <c r="AK57" s="39">
        <f t="shared" si="98"/>
        <v>29.081924273704178</v>
      </c>
      <c r="AL57" s="36">
        <f>+'OCT-DEC 2023'!AL57+'JUL-SEP 2023'!AL57+'JAN-MAR 2024'!AL57+'APR-JUN 2024'!AL57</f>
        <v>3218266.7818722376</v>
      </c>
      <c r="AM57" s="39">
        <f t="shared" si="99"/>
        <v>55.026276063882598</v>
      </c>
      <c r="AN57" s="36">
        <f t="shared" si="100"/>
        <v>6588454.6582547203</v>
      </c>
      <c r="AO57" s="40">
        <f t="shared" si="101"/>
        <v>37.783902566092721</v>
      </c>
      <c r="AP57" s="36">
        <f>+'OCT-DEC 2023'!AP57+'JUL-SEP 2023'!AP57+'JAN-MAR 2024'!AP57+'APR-JUN 2024'!AP57</f>
        <v>6636203.6880089827</v>
      </c>
      <c r="AQ57" s="39">
        <f t="shared" si="102"/>
        <v>19.789478404034661</v>
      </c>
      <c r="AR57" s="36">
        <f>+'OCT-DEC 2023'!AR57+'JUL-SEP 2023'!AR57+'JAN-MAR 2024'!AR57+'APR-JUN 2024'!AR57</f>
        <v>5682705.298785246</v>
      </c>
      <c r="AS57" s="39">
        <f t="shared" si="103"/>
        <v>18.307271739314018</v>
      </c>
      <c r="AT57" s="36">
        <f t="shared" si="104"/>
        <v>12318908.98679423</v>
      </c>
      <c r="AU57" s="40">
        <f t="shared" si="105"/>
        <v>19.076989884264627</v>
      </c>
      <c r="AV57" s="116">
        <f t="shared" si="106"/>
        <v>10006391.564391464</v>
      </c>
      <c r="AW57" s="117">
        <f t="shared" si="107"/>
        <v>8900972.080657484</v>
      </c>
      <c r="AX57" s="118">
        <f t="shared" si="108"/>
        <v>18907363.645048946</v>
      </c>
      <c r="AY57" s="32"/>
      <c r="AZ57" s="35">
        <f>+'OCT-DEC 2023'!AZ57+'JUL-SEP 2023'!AZ57+'JAN-MAR 2024'!AZ57+'APR-JUN 2024'!AZ57</f>
        <v>26766279.447136775</v>
      </c>
      <c r="BA57" s="39">
        <f t="shared" si="109"/>
        <v>60.242487654170354</v>
      </c>
      <c r="BB57" s="36">
        <f>+'OCT-DEC 2023'!BB57+'JUL-SEP 2023'!BB57+'JAN-MAR 2024'!BB57+'APR-JUN 2024'!BB57</f>
        <v>10143028.060157351</v>
      </c>
      <c r="BC57" s="39">
        <f t="shared" si="110"/>
        <v>77.210797607920881</v>
      </c>
      <c r="BD57" s="36">
        <f t="shared" si="111"/>
        <v>36909307.507294126</v>
      </c>
      <c r="BE57" s="40">
        <v>50.80947592488706</v>
      </c>
      <c r="BF57" s="38">
        <f>+'OCT-DEC 2023'!BF57+'JUL-SEP 2023'!BF57+'JAN-MAR 2024'!BF57+'APR-JUN 2024'!BF57</f>
        <v>38959118.610477559</v>
      </c>
      <c r="BG57" s="39">
        <v>11.209649980770365</v>
      </c>
      <c r="BH57" s="36">
        <f>+'OCT-DEC 2023'!BH57+'JUL-SEP 2023'!BH57+'JAN-MAR 2024'!BH57+'APR-JUN 2024'!BH57</f>
        <v>18766458.407712683</v>
      </c>
      <c r="BI57" s="39">
        <v>25.15986996509827</v>
      </c>
      <c r="BJ57" s="36">
        <f t="shared" si="115"/>
        <v>57725577.018190242</v>
      </c>
      <c r="BK57" s="40">
        <v>15.087294149893376</v>
      </c>
      <c r="BL57" s="116">
        <f t="shared" si="117"/>
        <v>65725398.057614334</v>
      </c>
      <c r="BM57" s="117">
        <f t="shared" si="118"/>
        <v>28909486.467870034</v>
      </c>
      <c r="BN57" s="118">
        <f t="shared" si="119"/>
        <v>94634884.525484368</v>
      </c>
      <c r="BO57" s="32"/>
      <c r="BP57" s="35">
        <f>+'OCT-DEC 2023'!BP57+'JUL-SEP 2023'!BP57+'JAN-MAR 2024'!BP57+'APR-JUN 2024'!BP57</f>
        <v>8615219.960417131</v>
      </c>
      <c r="BQ57" s="39">
        <v>15.834512638465943</v>
      </c>
      <c r="BR57" s="36">
        <f>+'OCT-DEC 2023'!BR57+'JUL-SEP 2023'!BR57+'JAN-MAR 2024'!BR57+'APR-JUN 2024'!BR57</f>
        <v>3185232.7526985086</v>
      </c>
      <c r="BS57" s="39">
        <v>41.97673480889474</v>
      </c>
      <c r="BT57" s="36">
        <f t="shared" si="122"/>
        <v>11800452.71311564</v>
      </c>
      <c r="BU57" s="40">
        <v>19.057766332134058</v>
      </c>
      <c r="BV57" s="38">
        <f>+'OCT-DEC 2023'!BV57+'JUL-SEP 2023'!BV57+'JAN-MAR 2024'!BV57+'APR-JUN 2024'!BV57</f>
        <v>17868343.22060962</v>
      </c>
      <c r="BW57" s="39">
        <f t="shared" si="124"/>
        <v>27.852006279533533</v>
      </c>
      <c r="BX57" s="36">
        <f>+'OCT-DEC 2023'!BX57+'JUL-SEP 2023'!BX57+'JAN-MAR 2024'!BX57+'APR-JUN 2024'!BX57</f>
        <v>12085464.287973171</v>
      </c>
      <c r="BY57" s="39">
        <f t="shared" si="125"/>
        <v>26.535099830439147</v>
      </c>
      <c r="BZ57" s="36">
        <f t="shared" si="126"/>
        <v>29953807.508582793</v>
      </c>
      <c r="CA57" s="40">
        <f t="shared" si="127"/>
        <v>27.305252615394735</v>
      </c>
      <c r="CB57" s="116">
        <f t="shared" si="128"/>
        <v>26483563.181026749</v>
      </c>
      <c r="CC57" s="117">
        <f t="shared" si="129"/>
        <v>15270697.04067168</v>
      </c>
      <c r="CD57" s="118">
        <f t="shared" si="130"/>
        <v>41754260.221698433</v>
      </c>
      <c r="CE57" s="32"/>
      <c r="CF57" s="38">
        <f t="shared" si="145"/>
        <v>76060042.830867276</v>
      </c>
      <c r="CG57" s="39">
        <f t="shared" ref="CG57:CG64" si="163">+CF57/$CF$111</f>
        <v>55.488105249967923</v>
      </c>
      <c r="CH57" s="36">
        <f t="shared" si="132"/>
        <v>28036881.630531337</v>
      </c>
      <c r="CI57" s="39">
        <f t="shared" ref="CI57:CI64" si="164">+CH57/$CH$111</f>
        <v>65.293004977937485</v>
      </c>
      <c r="CJ57" s="36">
        <f t="shared" si="134"/>
        <v>104096924.46139862</v>
      </c>
      <c r="CK57" s="40">
        <f t="shared" ref="CK57:CK64" si="165">+CJ57/$CJ$111</f>
        <v>57.826934293884285</v>
      </c>
      <c r="CL57" s="38">
        <f t="shared" si="136"/>
        <v>129503541.34425138</v>
      </c>
      <c r="CM57" s="39">
        <f t="shared" ref="CM57:CM64" si="166">+CL57/$CL$111</f>
        <v>21.112199606761617</v>
      </c>
      <c r="CN57" s="36">
        <f t="shared" si="138"/>
        <v>62353570.018746234</v>
      </c>
      <c r="CO57" s="39">
        <f t="shared" ref="CO57:CO64" si="167">+CN57/$CN$111</f>
        <v>17.621210602174628</v>
      </c>
      <c r="CP57" s="36">
        <f t="shared" si="140"/>
        <v>191857111.36299762</v>
      </c>
      <c r="CQ57" s="40">
        <f t="shared" ref="CQ57:CQ64" si="168">+CP57/$CP$111</f>
        <v>19.835084017929137</v>
      </c>
      <c r="CR57" s="152"/>
      <c r="CS57" s="161" t="s">
        <v>46</v>
      </c>
      <c r="CT57" s="38">
        <f t="shared" ref="CT57:CT61" si="169">+CJ57</f>
        <v>104096924.46139862</v>
      </c>
      <c r="CU57" s="36">
        <f t="shared" si="143"/>
        <v>191857111.36299762</v>
      </c>
      <c r="CV57" s="37">
        <f t="shared" si="144"/>
        <v>295954035.82439625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f>+'JUL-SEP 2023'!D58+'OCT-DEC 2023'!D58+'JAN-MAR 2024'!D58+'APR-JUN 2024'!D58</f>
        <v>599820.99</v>
      </c>
      <c r="E58" s="39">
        <f t="shared" si="76"/>
        <v>2.7610728588394511</v>
      </c>
      <c r="F58" s="36">
        <f>+'JUL-SEP 2023'!F58+'OCT-DEC 2023'!F58+'JAN-MAR 2024'!F58+'APR-JUN 2024'!F58</f>
        <v>374840.93</v>
      </c>
      <c r="G58" s="39">
        <f t="shared" si="77"/>
        <v>5.311392883964122</v>
      </c>
      <c r="H58" s="36">
        <f t="shared" si="78"/>
        <v>974661.91999999993</v>
      </c>
      <c r="I58" s="202">
        <f t="shared" si="79"/>
        <v>3.3864180810590132</v>
      </c>
      <c r="J58" s="38">
        <f>+'JUL-SEP 2023'!J58+'OCT-DEC 2023'!J58+'JAN-MAR 2024'!J58+'APR-JUN 2024'!J58</f>
        <v>498519.72</v>
      </c>
      <c r="K58" s="39">
        <f t="shared" si="80"/>
        <v>0.68827700086013965</v>
      </c>
      <c r="L58" s="36">
        <f>+'JUL-SEP 2023'!L58+'OCT-DEC 2023'!L58+'JAN-MAR 2024'!L58+'APR-JUN 2024'!L58</f>
        <v>944885.47</v>
      </c>
      <c r="M58" s="39">
        <f t="shared" si="81"/>
        <v>1.4949442136273166</v>
      </c>
      <c r="N58" s="36">
        <f t="shared" si="82"/>
        <v>1443405.19</v>
      </c>
      <c r="O58" s="40">
        <f t="shared" si="83"/>
        <v>1.0641795031536729</v>
      </c>
      <c r="P58" s="116">
        <f t="shared" si="84"/>
        <v>1098340.71</v>
      </c>
      <c r="Q58" s="117">
        <f t="shared" si="85"/>
        <v>1319726.3999999999</v>
      </c>
      <c r="R58" s="118">
        <f t="shared" si="86"/>
        <v>2418067.11</v>
      </c>
      <c r="S58" s="32"/>
      <c r="T58" s="38">
        <f>+'JUL-SEP 2023'!T58+'OCT-DEC 2023'!T58+'JAN-MAR 2024'!T58+'APR-JUN 2024'!T58</f>
        <v>1007797.0127167505</v>
      </c>
      <c r="U58" s="39">
        <f t="shared" si="87"/>
        <v>2.5731754036505357</v>
      </c>
      <c r="V58" s="36">
        <f>+'JUL-SEP 2023'!V58+'OCT-DEC 2023'!V58+'JAN-MAR 2024'!V58+'APR-JUN 2024'!V58</f>
        <v>736911.94359034509</v>
      </c>
      <c r="W58" s="39">
        <f t="shared" si="88"/>
        <v>5.9597080735820356</v>
      </c>
      <c r="X58" s="36">
        <f t="shared" si="89"/>
        <v>1744708.9563070955</v>
      </c>
      <c r="Y58" s="40">
        <f t="shared" si="90"/>
        <v>3.3857857814165917</v>
      </c>
      <c r="Z58" s="244">
        <f>+'OCT-DEC 2023'!Z58+'JUL-SEP 2023'!Z58+'JAN-MAR 2024'!Z58+'APR-JUN 2024'!Z58</f>
        <v>1357323.2383551588</v>
      </c>
      <c r="AA58" s="39">
        <f t="shared" si="91"/>
        <v>0.66814698999601219</v>
      </c>
      <c r="AB58" s="36">
        <f>+'OCT-DEC 2023'!AB58+'JUL-SEP 2023'!AB58+'JAN-MAR 2024'!AB58+'APR-JUN 2024'!AB58</f>
        <v>1066138.3574798005</v>
      </c>
      <c r="AC58" s="39">
        <f t="shared" si="92"/>
        <v>1.1743306110020284</v>
      </c>
      <c r="AD58" s="36">
        <f t="shared" si="93"/>
        <v>2423461.5958349593</v>
      </c>
      <c r="AE58" s="40">
        <f t="shared" si="94"/>
        <v>0.82449091372968697</v>
      </c>
      <c r="AF58" s="116">
        <f t="shared" si="95"/>
        <v>2365120.2510719094</v>
      </c>
      <c r="AG58" s="117">
        <f t="shared" si="96"/>
        <v>1803050.3010701456</v>
      </c>
      <c r="AH58" s="118">
        <f t="shared" si="97"/>
        <v>4168170.5521420548</v>
      </c>
      <c r="AI58" s="32"/>
      <c r="AJ58" s="35">
        <f>+'OCT-DEC 2023'!AJ58+'JUL-SEP 2023'!AJ58+'JAN-MAR 2024'!AJ58+'APR-JUN 2024'!AJ58</f>
        <v>336781.78201113123</v>
      </c>
      <c r="AK58" s="39">
        <f t="shared" si="98"/>
        <v>2.9061472655120655</v>
      </c>
      <c r="AL58" s="36">
        <f>+'OCT-DEC 2023'!AL58+'JUL-SEP 2023'!AL58+'JAN-MAR 2024'!AL58+'APR-JUN 2024'!AL58</f>
        <v>297263.886625705</v>
      </c>
      <c r="AM58" s="39">
        <f t="shared" si="99"/>
        <v>5.0826503201741442</v>
      </c>
      <c r="AN58" s="36">
        <f t="shared" si="100"/>
        <v>634045.66863683623</v>
      </c>
      <c r="AO58" s="40">
        <f t="shared" si="101"/>
        <v>3.6361667506069564</v>
      </c>
      <c r="AP58" s="36">
        <f>+'OCT-DEC 2023'!AP58+'JUL-SEP 2023'!AP58+'JAN-MAR 2024'!AP58+'APR-JUN 2024'!AP58</f>
        <v>228033.46872376633</v>
      </c>
      <c r="AQ58" s="39">
        <f t="shared" si="102"/>
        <v>0.68000676544333016</v>
      </c>
      <c r="AR58" s="36">
        <f>+'OCT-DEC 2023'!AR58+'JUL-SEP 2023'!AR58+'JAN-MAR 2024'!AR58+'APR-JUN 2024'!AR58</f>
        <v>378586.66169620911</v>
      </c>
      <c r="AS58" s="39">
        <f t="shared" si="103"/>
        <v>1.2196460186020583</v>
      </c>
      <c r="AT58" s="36">
        <f t="shared" si="104"/>
        <v>606620.13041997538</v>
      </c>
      <c r="AU58" s="40">
        <f t="shared" si="105"/>
        <v>0.93940836027108976</v>
      </c>
      <c r="AV58" s="116">
        <f t="shared" si="106"/>
        <v>564815.25073489756</v>
      </c>
      <c r="AW58" s="117">
        <f t="shared" si="107"/>
        <v>675850.54832191416</v>
      </c>
      <c r="AX58" s="118">
        <f t="shared" si="108"/>
        <v>1240665.7990568117</v>
      </c>
      <c r="AY58" s="32"/>
      <c r="AZ58" s="35">
        <f>+'OCT-DEC 2023'!AZ58+'JUL-SEP 2023'!AZ58+'JAN-MAR 2024'!AZ58+'APR-JUN 2024'!AZ58</f>
        <v>2036531.8330845973</v>
      </c>
      <c r="BA58" s="39">
        <f t="shared" si="109"/>
        <v>4.5835934745517131</v>
      </c>
      <c r="BB58" s="36">
        <f>+'OCT-DEC 2023'!BB58+'JUL-SEP 2023'!BB58+'JAN-MAR 2024'!BB58+'APR-JUN 2024'!BB58</f>
        <v>891626.67691539961</v>
      </c>
      <c r="BC58" s="39">
        <f t="shared" si="110"/>
        <v>6.7872440542247698</v>
      </c>
      <c r="BD58" s="36">
        <f t="shared" si="111"/>
        <v>2928158.509999997</v>
      </c>
      <c r="BE58" s="40">
        <v>7.0790023178873547</v>
      </c>
      <c r="BF58" s="38">
        <f>+'OCT-DEC 2023'!BF58+'JUL-SEP 2023'!BF58+'JAN-MAR 2024'!BF58+'APR-JUN 2024'!BF58</f>
        <v>1735485.911727671</v>
      </c>
      <c r="BG58" s="39">
        <v>0.79587894630892797</v>
      </c>
      <c r="BH58" s="36">
        <f>+'OCT-DEC 2023'!BH58+'JUL-SEP 2023'!BH58+'JAN-MAR 2024'!BH58+'APR-JUN 2024'!BH58</f>
        <v>1805625.6282723281</v>
      </c>
      <c r="BI58" s="39">
        <v>1.9847123428871014</v>
      </c>
      <c r="BJ58" s="36">
        <f t="shared" si="115"/>
        <v>3541111.5399999991</v>
      </c>
      <c r="BK58" s="40">
        <v>1.1263305731276396</v>
      </c>
      <c r="BL58" s="116">
        <f t="shared" si="117"/>
        <v>3772017.7448122683</v>
      </c>
      <c r="BM58" s="117">
        <f t="shared" si="118"/>
        <v>2697252.3051877278</v>
      </c>
      <c r="BN58" s="118">
        <f t="shared" si="119"/>
        <v>6469270.0499999961</v>
      </c>
      <c r="BO58" s="32"/>
      <c r="BP58" s="35">
        <f>+'OCT-DEC 2023'!BP58+'JUL-SEP 2023'!BP58+'JAN-MAR 2024'!BP58+'APR-JUN 2024'!BP58</f>
        <v>443622.51011971605</v>
      </c>
      <c r="BQ58" s="39">
        <v>2.506760405675728</v>
      </c>
      <c r="BR58" s="36">
        <f>+'OCT-DEC 2023'!BR58+'JUL-SEP 2023'!BR58+'JAN-MAR 2024'!BR58+'APR-JUN 2024'!BR58</f>
        <v>254673.00420190126</v>
      </c>
      <c r="BS58" s="39">
        <v>6.7464085503134879</v>
      </c>
      <c r="BT58" s="36">
        <f t="shared" si="122"/>
        <v>698295.51432161732</v>
      </c>
      <c r="BU58" s="40">
        <v>3.0294956748111397</v>
      </c>
      <c r="BV58" s="38">
        <f>+'OCT-DEC 2023'!BV58+'JUL-SEP 2023'!BV58+'JAN-MAR 2024'!BV58+'APR-JUN 2024'!BV58</f>
        <v>395812.26081789553</v>
      </c>
      <c r="BW58" s="39">
        <f t="shared" si="124"/>
        <v>0.61696629831359795</v>
      </c>
      <c r="BX58" s="36">
        <f>+'OCT-DEC 2023'!BX58+'JUL-SEP 2023'!BX58+'JAN-MAR 2024'!BX58+'APR-JUN 2024'!BX58</f>
        <v>695801.22504196339</v>
      </c>
      <c r="BY58" s="39">
        <f t="shared" si="125"/>
        <v>1.5277158186635769</v>
      </c>
      <c r="BZ58" s="36">
        <f t="shared" si="126"/>
        <v>1091613.4858598588</v>
      </c>
      <c r="CA58" s="40">
        <f t="shared" si="127"/>
        <v>0.99509159165272754</v>
      </c>
      <c r="CB58" s="116">
        <f t="shared" si="128"/>
        <v>839434.77093761158</v>
      </c>
      <c r="CC58" s="117">
        <f t="shared" si="129"/>
        <v>950474.22924386465</v>
      </c>
      <c r="CD58" s="118">
        <f t="shared" si="130"/>
        <v>1789909.0001814761</v>
      </c>
      <c r="CE58" s="32"/>
      <c r="CF58" s="38">
        <f t="shared" si="145"/>
        <v>4424554.1279321946</v>
      </c>
      <c r="CG58" s="39">
        <f t="shared" si="163"/>
        <v>3.2278462645730568</v>
      </c>
      <c r="CH58" s="36">
        <f t="shared" si="132"/>
        <v>2555316.4413333507</v>
      </c>
      <c r="CI58" s="39">
        <f t="shared" si="164"/>
        <v>5.950886097920943</v>
      </c>
      <c r="CJ58" s="36">
        <f t="shared" si="134"/>
        <v>6979870.5692655453</v>
      </c>
      <c r="CK58" s="40">
        <f t="shared" si="165"/>
        <v>3.8773913722917728</v>
      </c>
      <c r="CL58" s="38">
        <f t="shared" si="136"/>
        <v>4215174.5996244913</v>
      </c>
      <c r="CM58" s="39">
        <f t="shared" si="166"/>
        <v>0.68717508881137679</v>
      </c>
      <c r="CN58" s="36">
        <f t="shared" si="138"/>
        <v>4891037.3424903005</v>
      </c>
      <c r="CO58" s="39">
        <f t="shared" si="167"/>
        <v>1.382214347136993</v>
      </c>
      <c r="CP58" s="36">
        <f t="shared" si="140"/>
        <v>9106211.9421147928</v>
      </c>
      <c r="CQ58" s="40">
        <f t="shared" si="168"/>
        <v>0.94144271053458695</v>
      </c>
      <c r="CR58" s="152"/>
      <c r="CS58" s="161" t="s">
        <v>57</v>
      </c>
      <c r="CT58" s="38">
        <f t="shared" si="169"/>
        <v>6979870.5692655453</v>
      </c>
      <c r="CU58" s="36">
        <f t="shared" si="143"/>
        <v>9106211.9421147928</v>
      </c>
      <c r="CV58" s="37">
        <f t="shared" si="144"/>
        <v>16086082.511380337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f>+'JUL-SEP 2023'!D59+'OCT-DEC 2023'!D59+'JAN-MAR 2024'!D59+'APR-JUN 2024'!D59</f>
        <v>7159354.8708767202</v>
      </c>
      <c r="E59" s="39">
        <f t="shared" si="76"/>
        <v>32.95566635768737</v>
      </c>
      <c r="F59" s="36">
        <f>+'JUL-SEP 2023'!F59+'OCT-DEC 2023'!F59+'JAN-MAR 2024'!F59+'APR-JUN 2024'!F59</f>
        <v>2310123.0891244374</v>
      </c>
      <c r="G59" s="39">
        <f t="shared" si="77"/>
        <v>32.733808809664282</v>
      </c>
      <c r="H59" s="36">
        <f t="shared" si="78"/>
        <v>9469477.9600011576</v>
      </c>
      <c r="I59" s="202">
        <f t="shared" si="79"/>
        <v>32.901266299536708</v>
      </c>
      <c r="J59" s="38">
        <f>+'JUL-SEP 2023'!J59+'OCT-DEC 2023'!J59+'JAN-MAR 2024'!J59+'APR-JUN 2024'!J59</f>
        <v>2032577.8930852525</v>
      </c>
      <c r="K59" s="39">
        <f t="shared" si="80"/>
        <v>2.8062613376003243</v>
      </c>
      <c r="L59" s="36">
        <f>+'JUL-SEP 2023'!L59+'OCT-DEC 2023'!L59+'JAN-MAR 2024'!L59+'APR-JUN 2024'!L59</f>
        <v>1773165.0969145442</v>
      </c>
      <c r="M59" s="39">
        <f t="shared" si="81"/>
        <v>2.805401274123009</v>
      </c>
      <c r="N59" s="36">
        <f t="shared" si="82"/>
        <v>3805742.9899997967</v>
      </c>
      <c r="O59" s="40">
        <f t="shared" si="83"/>
        <v>2.8058605527312515</v>
      </c>
      <c r="P59" s="116">
        <f t="shared" si="84"/>
        <v>9191932.7639619727</v>
      </c>
      <c r="Q59" s="117">
        <f t="shared" si="85"/>
        <v>4083288.1860389817</v>
      </c>
      <c r="R59" s="118">
        <f t="shared" si="86"/>
        <v>13275220.950000955</v>
      </c>
      <c r="S59" s="32"/>
      <c r="T59" s="38">
        <f>+'JUL-SEP 2023'!T59+'OCT-DEC 2023'!T59+'JAN-MAR 2024'!T59+'APR-JUN 2024'!T59</f>
        <v>32587781.567879286</v>
      </c>
      <c r="U59" s="39">
        <f t="shared" si="87"/>
        <v>83.20532501277728</v>
      </c>
      <c r="V59" s="36">
        <f>+'JUL-SEP 2023'!V59+'OCT-DEC 2023'!V59+'JAN-MAR 2024'!V59+'APR-JUN 2024'!V59</f>
        <v>10034935.225187007</v>
      </c>
      <c r="W59" s="39">
        <f t="shared" si="88"/>
        <v>81.156622578322569</v>
      </c>
      <c r="X59" s="36">
        <f t="shared" si="89"/>
        <v>42622716.793066293</v>
      </c>
      <c r="Y59" s="40">
        <f t="shared" si="90"/>
        <v>82.713731686667074</v>
      </c>
      <c r="Z59" s="244">
        <f>+'OCT-DEC 2023'!Z59+'JUL-SEP 2023'!Z59+'JAN-MAR 2024'!Z59+'APR-JUN 2024'!Z59</f>
        <v>7909870.3052856941</v>
      </c>
      <c r="AA59" s="39">
        <f t="shared" si="91"/>
        <v>3.8936606155361546</v>
      </c>
      <c r="AB59" s="36">
        <f>+'OCT-DEC 2023'!AB59+'JUL-SEP 2023'!AB59+'JAN-MAR 2024'!AB59+'APR-JUN 2024'!AB59</f>
        <v>9959063.5645703636</v>
      </c>
      <c r="AC59" s="39">
        <f t="shared" si="92"/>
        <v>10.969714314036898</v>
      </c>
      <c r="AD59" s="36">
        <f t="shared" si="93"/>
        <v>17868933.86985606</v>
      </c>
      <c r="AE59" s="40">
        <f t="shared" si="94"/>
        <v>6.0792271843932673</v>
      </c>
      <c r="AF59" s="116">
        <f t="shared" si="95"/>
        <v>40497651.873164982</v>
      </c>
      <c r="AG59" s="117">
        <f t="shared" si="96"/>
        <v>19993998.789757371</v>
      </c>
      <c r="AH59" s="118">
        <f t="shared" si="97"/>
        <v>60491650.662922353</v>
      </c>
      <c r="AI59" s="32"/>
      <c r="AJ59" s="35">
        <f>+'OCT-DEC 2023'!AJ59+'JUL-SEP 2023'!AJ59+'JAN-MAR 2024'!AJ59+'APR-JUN 2024'!AJ59</f>
        <v>4293784.7300000004</v>
      </c>
      <c r="AK59" s="39">
        <f t="shared" si="98"/>
        <v>37.051798577912777</v>
      </c>
      <c r="AL59" s="36">
        <f>+'OCT-DEC 2023'!AL59+'JUL-SEP 2023'!AL59+'JAN-MAR 2024'!AL59+'APR-JUN 2024'!AL59</f>
        <v>1632439.4111462666</v>
      </c>
      <c r="AM59" s="39">
        <f t="shared" si="99"/>
        <v>27.911626904665503</v>
      </c>
      <c r="AN59" s="36">
        <f t="shared" si="100"/>
        <v>5926224.1411462668</v>
      </c>
      <c r="AO59" s="40">
        <f t="shared" si="101"/>
        <v>33.986099495023666</v>
      </c>
      <c r="AP59" s="36">
        <f>+'OCT-DEC 2023'!AP59+'JUL-SEP 2023'!AP59+'JAN-MAR 2024'!AP59+'APR-JUN 2024'!AP59</f>
        <v>525428.58338690642</v>
      </c>
      <c r="AQ59" s="39">
        <f t="shared" si="102"/>
        <v>1.5668532933348436</v>
      </c>
      <c r="AR59" s="36">
        <f>+'OCT-DEC 2023'!AR59+'JUL-SEP 2023'!AR59+'JAN-MAR 2024'!AR59+'APR-JUN 2024'!AR59</f>
        <v>1369262.9328263365</v>
      </c>
      <c r="AS59" s="39">
        <f t="shared" si="103"/>
        <v>4.4111857426744132</v>
      </c>
      <c r="AT59" s="36">
        <f t="shared" si="104"/>
        <v>1894691.5162132429</v>
      </c>
      <c r="AU59" s="40">
        <f t="shared" si="105"/>
        <v>2.9341081200737174</v>
      </c>
      <c r="AV59" s="116">
        <f t="shared" si="106"/>
        <v>4819213.3133869069</v>
      </c>
      <c r="AW59" s="117">
        <f t="shared" si="107"/>
        <v>3001702.3439726029</v>
      </c>
      <c r="AX59" s="118">
        <f t="shared" si="108"/>
        <v>7820915.6573595097</v>
      </c>
      <c r="AY59" s="32"/>
      <c r="AZ59" s="35">
        <f>+'OCT-DEC 2023'!AZ59+'JUL-SEP 2023'!AZ59+'JAN-MAR 2024'!AZ59+'APR-JUN 2024'!AZ59</f>
        <v>24352682.983042337</v>
      </c>
      <c r="BA59" s="39">
        <f t="shared" si="109"/>
        <v>54.810240132525642</v>
      </c>
      <c r="BB59" s="36">
        <f>+'OCT-DEC 2023'!BB59+'JUL-SEP 2023'!BB59+'JAN-MAR 2024'!BB59+'APR-JUN 2024'!BB59</f>
        <v>5941613.1956485277</v>
      </c>
      <c r="BC59" s="39">
        <f t="shared" si="110"/>
        <v>45.228771052680464</v>
      </c>
      <c r="BD59" s="36">
        <f t="shared" si="111"/>
        <v>30294296.178690866</v>
      </c>
      <c r="BE59" s="40">
        <v>33.610944026370717</v>
      </c>
      <c r="BF59" s="38">
        <f>+'OCT-DEC 2023'!BF59+'JUL-SEP 2023'!BF59+'JAN-MAR 2024'!BF59+'APR-JUN 2024'!BF59</f>
        <v>7177566.7418087032</v>
      </c>
      <c r="BG59" s="39">
        <v>1.0989130189078158</v>
      </c>
      <c r="BH59" s="36">
        <f>+'OCT-DEC 2023'!BH59+'JUL-SEP 2023'!BH59+'JAN-MAR 2024'!BH59+'APR-JUN 2024'!BH59</f>
        <v>4650860.6966033708</v>
      </c>
      <c r="BI59" s="39">
        <v>2.1798132101881804</v>
      </c>
      <c r="BJ59" s="36">
        <f t="shared" si="115"/>
        <v>11828427.438412074</v>
      </c>
      <c r="BK59" s="40">
        <v>1.3993632145915351</v>
      </c>
      <c r="BL59" s="116">
        <f t="shared" si="117"/>
        <v>31530249.724851042</v>
      </c>
      <c r="BM59" s="117">
        <f t="shared" si="118"/>
        <v>10592473.892251898</v>
      </c>
      <c r="BN59" s="118">
        <f t="shared" si="119"/>
        <v>42122723.617102936</v>
      </c>
      <c r="BO59" s="32"/>
      <c r="BP59" s="35">
        <f>+'OCT-DEC 2023'!BP59+'JUL-SEP 2023'!BP59+'JAN-MAR 2024'!BP59+'APR-JUN 2024'!BP59</f>
        <v>9755146.2085264903</v>
      </c>
      <c r="BQ59" s="39">
        <v>32.670404673328129</v>
      </c>
      <c r="BR59" s="36">
        <f>+'OCT-DEC 2023'!BR59+'JUL-SEP 2023'!BR59+'JAN-MAR 2024'!BR59+'APR-JUN 2024'!BR59</f>
        <v>1531902.9276654061</v>
      </c>
      <c r="BS59" s="39">
        <v>55.389053253672934</v>
      </c>
      <c r="BT59" s="36">
        <f t="shared" si="122"/>
        <v>11287049.136191897</v>
      </c>
      <c r="BU59" s="40">
        <v>35.471542521302553</v>
      </c>
      <c r="BV59" s="38">
        <f>+'OCT-DEC 2023'!BV59+'JUL-SEP 2023'!BV59+'JAN-MAR 2024'!BV59+'APR-JUN 2024'!BV59</f>
        <v>1656052.2196376487</v>
      </c>
      <c r="BW59" s="39">
        <f t="shared" si="124"/>
        <v>2.5813460291820829</v>
      </c>
      <c r="BX59" s="36">
        <f>+'OCT-DEC 2023'!BX59+'JUL-SEP 2023'!BX59+'JAN-MAR 2024'!BX59+'APR-JUN 2024'!BX59</f>
        <v>1445214.4471483449</v>
      </c>
      <c r="BY59" s="39">
        <f t="shared" si="125"/>
        <v>3.173143266795063</v>
      </c>
      <c r="BZ59" s="36">
        <f t="shared" si="126"/>
        <v>3101266.6667859936</v>
      </c>
      <c r="CA59" s="40">
        <f t="shared" si="127"/>
        <v>2.8270486060922568</v>
      </c>
      <c r="CB59" s="116">
        <f t="shared" si="128"/>
        <v>11411198.428164139</v>
      </c>
      <c r="CC59" s="117">
        <f t="shared" si="129"/>
        <v>2977117.3748137513</v>
      </c>
      <c r="CD59" s="118">
        <f t="shared" si="130"/>
        <v>14388315.80297789</v>
      </c>
      <c r="CE59" s="32"/>
      <c r="CF59" s="38">
        <f t="shared" si="145"/>
        <v>78148750.36032483</v>
      </c>
      <c r="CG59" s="39">
        <f t="shared" si="163"/>
        <v>57.011880663671818</v>
      </c>
      <c r="CH59" s="36">
        <f t="shared" si="132"/>
        <v>21451013.848771643</v>
      </c>
      <c r="CI59" s="39">
        <f t="shared" si="164"/>
        <v>49.955668125532178</v>
      </c>
      <c r="CJ59" s="36">
        <f t="shared" si="134"/>
        <v>99599764.209096476</v>
      </c>
      <c r="CK59" s="40">
        <f t="shared" si="165"/>
        <v>55.328714564872222</v>
      </c>
      <c r="CL59" s="38">
        <f t="shared" si="136"/>
        <v>19301495.743204206</v>
      </c>
      <c r="CM59" s="39">
        <f t="shared" si="166"/>
        <v>3.1466091707589858</v>
      </c>
      <c r="CN59" s="36">
        <f t="shared" si="138"/>
        <v>19197566.738062963</v>
      </c>
      <c r="CO59" s="39">
        <f t="shared" si="167"/>
        <v>5.4252605975729518</v>
      </c>
      <c r="CP59" s="36">
        <f t="shared" si="140"/>
        <v>38499062.481267169</v>
      </c>
      <c r="CQ59" s="40">
        <f t="shared" si="168"/>
        <v>3.9802128443528471</v>
      </c>
      <c r="CR59" s="152"/>
      <c r="CS59" s="161" t="s">
        <v>58</v>
      </c>
      <c r="CT59" s="38">
        <f t="shared" si="169"/>
        <v>99599764.209096476</v>
      </c>
      <c r="CU59" s="36">
        <f t="shared" si="143"/>
        <v>38499062.481267169</v>
      </c>
      <c r="CV59" s="37">
        <f t="shared" si="144"/>
        <v>138098826.69036365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f>+'JUL-SEP 2023'!D60+'OCT-DEC 2023'!D60+'JAN-MAR 2024'!D60+'APR-JUN 2024'!D60</f>
        <v>60208920.679123163</v>
      </c>
      <c r="E60" s="39">
        <f t="shared" si="76"/>
        <v>277.15138269360051</v>
      </c>
      <c r="F60" s="36">
        <f>+'JUL-SEP 2023'!F60+'OCT-DEC 2023'!F60+'JAN-MAR 2024'!F60+'APR-JUN 2024'!F60</f>
        <v>27338234.220875561</v>
      </c>
      <c r="G60" s="39">
        <f t="shared" si="77"/>
        <v>387.37525995601095</v>
      </c>
      <c r="H60" s="36">
        <f t="shared" si="78"/>
        <v>87547154.899998724</v>
      </c>
      <c r="I60" s="202">
        <f t="shared" si="79"/>
        <v>304.17856921980689</v>
      </c>
      <c r="J60" s="38">
        <f>+'JUL-SEP 2023'!J60+'OCT-DEC 2023'!J60+'JAN-MAR 2024'!J60+'APR-JUN 2024'!J60</f>
        <v>45299101.786914736</v>
      </c>
      <c r="K60" s="39">
        <f t="shared" si="80"/>
        <v>62.541818645721513</v>
      </c>
      <c r="L60" s="36">
        <f>+'JUL-SEP 2023'!L60+'OCT-DEC 2023'!L60+'JAN-MAR 2024'!L60+'APR-JUN 2024'!L60</f>
        <v>72264616.883085474</v>
      </c>
      <c r="M60" s="39">
        <f t="shared" si="81"/>
        <v>114.33297927564017</v>
      </c>
      <c r="N60" s="36">
        <f t="shared" si="82"/>
        <v>117563718.67000021</v>
      </c>
      <c r="O60" s="40">
        <f t="shared" si="83"/>
        <v>86.676215791588646</v>
      </c>
      <c r="P60" s="116">
        <f t="shared" si="84"/>
        <v>105508022.4660379</v>
      </c>
      <c r="Q60" s="117">
        <f t="shared" si="85"/>
        <v>99602851.103961036</v>
      </c>
      <c r="R60" s="118">
        <f t="shared" si="86"/>
        <v>205110873.56999892</v>
      </c>
      <c r="S60" s="32"/>
      <c r="T60" s="38">
        <f>+'JUL-SEP 2023'!T60+'OCT-DEC 2023'!T60+'JAN-MAR 2024'!T60+'APR-JUN 2024'!T60</f>
        <v>0</v>
      </c>
      <c r="U60" s="39">
        <f t="shared" si="87"/>
        <v>0</v>
      </c>
      <c r="V60" s="36">
        <f>+'JUL-SEP 2023'!V60+'OCT-DEC 2023'!V60+'JAN-MAR 2024'!V60+'APR-JUN 2024'!V60</f>
        <v>0</v>
      </c>
      <c r="W60" s="39">
        <f t="shared" si="88"/>
        <v>0</v>
      </c>
      <c r="X60" s="36">
        <f t="shared" si="89"/>
        <v>0</v>
      </c>
      <c r="Y60" s="40">
        <f t="shared" si="90"/>
        <v>0</v>
      </c>
      <c r="Z60" s="244">
        <f>+'OCT-DEC 2023'!Z60+'JUL-SEP 2023'!Z60+'JAN-MAR 2024'!Z60+'APR-JUN 2024'!Z60</f>
        <v>363.00000000000011</v>
      </c>
      <c r="AA60" s="39">
        <f t="shared" si="91"/>
        <v>1.7868798714627907E-4</v>
      </c>
      <c r="AB60" s="36">
        <f>+'OCT-DEC 2023'!AB60+'JUL-SEP 2023'!AB60+'JAN-MAR 2024'!AB60+'APR-JUN 2024'!AB60</f>
        <v>0</v>
      </c>
      <c r="AC60" s="39">
        <f t="shared" si="92"/>
        <v>0</v>
      </c>
      <c r="AD60" s="36">
        <f t="shared" si="93"/>
        <v>363.00000000000011</v>
      </c>
      <c r="AE60" s="40">
        <f t="shared" si="94"/>
        <v>1.2349698555085272E-4</v>
      </c>
      <c r="AF60" s="116">
        <f t="shared" si="95"/>
        <v>363.00000000000011</v>
      </c>
      <c r="AG60" s="117">
        <f t="shared" si="96"/>
        <v>0</v>
      </c>
      <c r="AH60" s="118">
        <f t="shared" si="97"/>
        <v>363.00000000000011</v>
      </c>
      <c r="AI60" s="32"/>
      <c r="AJ60" s="35">
        <f>+'OCT-DEC 2023'!AJ60+'JUL-SEP 2023'!AJ60+'JAN-MAR 2024'!AJ60+'APR-JUN 2024'!AJ60</f>
        <v>31074578.2751491</v>
      </c>
      <c r="AK60" s="39">
        <f t="shared" si="98"/>
        <v>268.1478200572036</v>
      </c>
      <c r="AL60" s="36">
        <f>+'OCT-DEC 2023'!AL60+'JUL-SEP 2023'!AL60+'JAN-MAR 2024'!AL60+'APR-JUN 2024'!AL60</f>
        <v>33460451.555980325</v>
      </c>
      <c r="AM60" s="39">
        <f t="shared" si="99"/>
        <v>572.11044619191478</v>
      </c>
      <c r="AN60" s="36">
        <f t="shared" si="100"/>
        <v>64535029.831129424</v>
      </c>
      <c r="AO60" s="40">
        <f t="shared" si="101"/>
        <v>370.09972834588939</v>
      </c>
      <c r="AP60" s="36">
        <f>+'OCT-DEC 2023'!AP60+'JUL-SEP 2023'!AP60+'JAN-MAR 2024'!AP60+'APR-JUN 2024'!AP60</f>
        <v>33869724.186152905</v>
      </c>
      <c r="AQ60" s="39">
        <f t="shared" si="102"/>
        <v>101.00114566157603</v>
      </c>
      <c r="AR60" s="36">
        <f>+'OCT-DEC 2023'!AR60+'JUL-SEP 2023'!AR60+'JAN-MAR 2024'!AR60+'APR-JUN 2024'!AR60</f>
        <v>46361001.266875669</v>
      </c>
      <c r="AS60" s="39">
        <f t="shared" si="103"/>
        <v>149.35552763589632</v>
      </c>
      <c r="AT60" s="36">
        <f t="shared" si="104"/>
        <v>80230725.453028575</v>
      </c>
      <c r="AU60" s="40">
        <f t="shared" si="105"/>
        <v>124.24482878438239</v>
      </c>
      <c r="AV60" s="116">
        <f t="shared" si="106"/>
        <v>64944302.461302005</v>
      </c>
      <c r="AW60" s="117">
        <f t="shared" si="107"/>
        <v>79821452.822855994</v>
      </c>
      <c r="AX60" s="118">
        <f t="shared" si="108"/>
        <v>144765755.28415799</v>
      </c>
      <c r="AY60" s="32"/>
      <c r="AZ60" s="35">
        <f>+'OCT-DEC 2023'!AZ60+'JUL-SEP 2023'!AZ60+'JAN-MAR 2024'!AZ60+'APR-JUN 2024'!AZ60</f>
        <v>941140.7683729803</v>
      </c>
      <c r="BA60" s="39">
        <f t="shared" si="109"/>
        <v>2.1182122540236192</v>
      </c>
      <c r="BB60" s="36">
        <f>+'OCT-DEC 2023'!BB60+'JUL-SEP 2023'!BB60+'JAN-MAR 2024'!BB60+'APR-JUN 2024'!BB60</f>
        <v>277438.27162701951</v>
      </c>
      <c r="BC60" s="39">
        <f t="shared" si="110"/>
        <v>2.1119166892014762</v>
      </c>
      <c r="BD60" s="36">
        <f t="shared" si="111"/>
        <v>1218579.0399999998</v>
      </c>
      <c r="BE60" s="40">
        <v>2.6062535015947863</v>
      </c>
      <c r="BF60" s="38">
        <f>+'OCT-DEC 2023'!BF60+'JUL-SEP 2023'!BF60+'JAN-MAR 2024'!BF60+'APR-JUN 2024'!BF60</f>
        <v>2249947.2058041333</v>
      </c>
      <c r="BG60" s="39">
        <v>0.70714376017586966</v>
      </c>
      <c r="BH60" s="36">
        <f>+'OCT-DEC 2023'!BH60+'JUL-SEP 2023'!BH60+'JAN-MAR 2024'!BH60+'APR-JUN 2024'!BH60</f>
        <v>1936732.5941958684</v>
      </c>
      <c r="BI60" s="39">
        <v>2.2530797414903483</v>
      </c>
      <c r="BJ60" s="36">
        <f t="shared" si="115"/>
        <v>4186679.8000000017</v>
      </c>
      <c r="BK60" s="40">
        <v>1.1368566715504609</v>
      </c>
      <c r="BL60" s="116">
        <f t="shared" si="117"/>
        <v>3191087.9741771137</v>
      </c>
      <c r="BM60" s="117">
        <f t="shared" si="118"/>
        <v>2214170.865822888</v>
      </c>
      <c r="BN60" s="118">
        <f t="shared" si="119"/>
        <v>5405258.8400000017</v>
      </c>
      <c r="BO60" s="32"/>
      <c r="BP60" s="35">
        <f>+'OCT-DEC 2023'!BP60+'JUL-SEP 2023'!BP60+'JAN-MAR 2024'!BP60+'APR-JUN 2024'!BP60</f>
        <v>0</v>
      </c>
      <c r="BQ60" s="39">
        <v>3.239139166375144E-3</v>
      </c>
      <c r="BR60" s="36">
        <f>+'OCT-DEC 2023'!BR60+'JUL-SEP 2023'!BR60+'JAN-MAR 2024'!BR60+'APR-JUN 2024'!BR60</f>
        <v>0</v>
      </c>
      <c r="BS60" s="39">
        <v>0</v>
      </c>
      <c r="BT60" s="36">
        <f t="shared" si="122"/>
        <v>0</v>
      </c>
      <c r="BU60" s="40">
        <v>2.8397635044953456E-3</v>
      </c>
      <c r="BV60" s="38">
        <f>+'OCT-DEC 2023'!BV60+'JUL-SEP 2023'!BV60+'JAN-MAR 2024'!BV60+'APR-JUN 2024'!BV60</f>
        <v>0</v>
      </c>
      <c r="BW60" s="39">
        <f t="shared" si="124"/>
        <v>0</v>
      </c>
      <c r="BX60" s="36">
        <f>+'OCT-DEC 2023'!BX60+'JUL-SEP 2023'!BX60+'JAN-MAR 2024'!BX60+'APR-JUN 2024'!BX60</f>
        <v>0</v>
      </c>
      <c r="BY60" s="39">
        <f t="shared" si="125"/>
        <v>0</v>
      </c>
      <c r="BZ60" s="36">
        <f t="shared" si="126"/>
        <v>0</v>
      </c>
      <c r="CA60" s="40">
        <f t="shared" si="127"/>
        <v>0</v>
      </c>
      <c r="CB60" s="116">
        <f t="shared" si="128"/>
        <v>0</v>
      </c>
      <c r="CC60" s="117">
        <f t="shared" si="129"/>
        <v>0</v>
      </c>
      <c r="CD60" s="118">
        <f t="shared" si="130"/>
        <v>0</v>
      </c>
      <c r="CE60" s="32"/>
      <c r="CF60" s="38">
        <f t="shared" si="145"/>
        <v>92224639.722645253</v>
      </c>
      <c r="CG60" s="39">
        <f t="shared" si="163"/>
        <v>67.280668339220824</v>
      </c>
      <c r="CH60" s="36">
        <f t="shared" si="132"/>
        <v>61076124.048482902</v>
      </c>
      <c r="CI60" s="39">
        <f t="shared" si="164"/>
        <v>142.23563533499666</v>
      </c>
      <c r="CJ60" s="36">
        <f t="shared" si="134"/>
        <v>153300763.77112815</v>
      </c>
      <c r="CK60" s="40">
        <f t="shared" si="165"/>
        <v>85.160183546850178</v>
      </c>
      <c r="CL60" s="38">
        <f t="shared" si="136"/>
        <v>81419136.178871781</v>
      </c>
      <c r="CM60" s="39">
        <f t="shared" si="166"/>
        <v>13.273282235959105</v>
      </c>
      <c r="CN60" s="36">
        <f t="shared" si="138"/>
        <v>120562350.74415702</v>
      </c>
      <c r="CO60" s="39">
        <f t="shared" si="167"/>
        <v>34.071097653547838</v>
      </c>
      <c r="CP60" s="36">
        <f t="shared" si="140"/>
        <v>201981486.9230288</v>
      </c>
      <c r="CQ60" s="40">
        <f t="shared" si="168"/>
        <v>20.881789237431452</v>
      </c>
      <c r="CR60" s="152"/>
      <c r="CS60" s="161" t="s">
        <v>6</v>
      </c>
      <c r="CT60" s="38">
        <f t="shared" si="169"/>
        <v>153300763.77112815</v>
      </c>
      <c r="CU60" s="36">
        <f t="shared" si="143"/>
        <v>201981486.9230288</v>
      </c>
      <c r="CV60" s="37">
        <f t="shared" si="144"/>
        <v>355282250.69415694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f>+'JUL-SEP 2023'!D61+'OCT-DEC 2023'!D61+'JAN-MAR 2024'!D61+'APR-JUN 2024'!D61</f>
        <v>-945817</v>
      </c>
      <c r="E61" s="39">
        <f t="shared" si="76"/>
        <v>-4.353748354369781</v>
      </c>
      <c r="F61" s="36">
        <f>+'JUL-SEP 2023'!F61+'OCT-DEC 2023'!F61+'JAN-MAR 2024'!F61+'APR-JUN 2024'!F61</f>
        <v>-441809</v>
      </c>
      <c r="G61" s="39">
        <f t="shared" si="77"/>
        <v>-6.2603120173437432</v>
      </c>
      <c r="H61" s="36">
        <f t="shared" si="78"/>
        <v>-1387626</v>
      </c>
      <c r="I61" s="202">
        <f t="shared" si="79"/>
        <v>-4.8212428122231294</v>
      </c>
      <c r="J61" s="38">
        <f>+'JUL-SEP 2023'!J61+'OCT-DEC 2023'!J61+'JAN-MAR 2024'!J61+'APR-JUN 2024'!J61</f>
        <v>-696658</v>
      </c>
      <c r="K61" s="39">
        <f t="shared" si="80"/>
        <v>-0.96183492774412849</v>
      </c>
      <c r="L61" s="36">
        <f>+'JUL-SEP 2023'!L61+'OCT-DEC 2023'!L61+'JAN-MAR 2024'!L61+'APR-JUN 2024'!L61</f>
        <v>-1581640</v>
      </c>
      <c r="M61" s="39">
        <f t="shared" si="81"/>
        <v>-2.5023811256633137</v>
      </c>
      <c r="N61" s="36">
        <f t="shared" si="82"/>
        <v>-2278298</v>
      </c>
      <c r="O61" s="40">
        <f t="shared" si="83"/>
        <v>-1.6797210169903898</v>
      </c>
      <c r="P61" s="116">
        <f t="shared" si="84"/>
        <v>-1642475</v>
      </c>
      <c r="Q61" s="117">
        <f t="shared" si="85"/>
        <v>-2023449</v>
      </c>
      <c r="R61" s="118">
        <f t="shared" si="86"/>
        <v>-3665924</v>
      </c>
      <c r="S61" s="32"/>
      <c r="T61" s="38">
        <f>+'JUL-SEP 2023'!T61+'OCT-DEC 2023'!T61+'JAN-MAR 2024'!T61+'APR-JUN 2024'!T61</f>
        <v>2982630.0199999996</v>
      </c>
      <c r="U61" s="39">
        <f t="shared" si="87"/>
        <v>7.6154524262424825</v>
      </c>
      <c r="V61" s="36">
        <f>+'JUL-SEP 2023'!V61+'OCT-DEC 2023'!V61+'JAN-MAR 2024'!V61+'APR-JUN 2024'!V61</f>
        <v>88020.030000000013</v>
      </c>
      <c r="W61" s="39">
        <f t="shared" si="88"/>
        <v>0.71185395757345404</v>
      </c>
      <c r="X61" s="36">
        <f t="shared" si="89"/>
        <v>3070650.0499999993</v>
      </c>
      <c r="Y61" s="40">
        <f t="shared" si="90"/>
        <v>5.9589097891729921</v>
      </c>
      <c r="Z61" s="244">
        <f>+'OCT-DEC 2023'!Z61+'JUL-SEP 2023'!Z61+'JAN-MAR 2024'!Z61+'APR-JUN 2024'!Z61</f>
        <v>749540.66000000248</v>
      </c>
      <c r="AA61" s="39">
        <f t="shared" si="91"/>
        <v>0.3689639444068703</v>
      </c>
      <c r="AB61" s="36">
        <f>+'OCT-DEC 2023'!AB61+'JUL-SEP 2023'!AB61+'JAN-MAR 2024'!AB61+'APR-JUN 2024'!AB61</f>
        <v>719314.9</v>
      </c>
      <c r="AC61" s="39">
        <f t="shared" si="92"/>
        <v>0.7923113356662691</v>
      </c>
      <c r="AD61" s="36">
        <f t="shared" si="93"/>
        <v>1468855.5600000024</v>
      </c>
      <c r="AE61" s="40">
        <f t="shared" si="94"/>
        <v>0.49972240735429735</v>
      </c>
      <c r="AF61" s="116">
        <f t="shared" si="95"/>
        <v>3732170.680000002</v>
      </c>
      <c r="AG61" s="117">
        <f t="shared" si="96"/>
        <v>807334.93</v>
      </c>
      <c r="AH61" s="118">
        <f t="shared" si="97"/>
        <v>4539505.6100000022</v>
      </c>
      <c r="AI61" s="32"/>
      <c r="AJ61" s="35">
        <f>+'OCT-DEC 2023'!AJ61+'JUL-SEP 2023'!AJ61+'JAN-MAR 2024'!AJ61+'APR-JUN 2024'!AJ61</f>
        <v>142776.41</v>
      </c>
      <c r="AK61" s="39">
        <f t="shared" si="98"/>
        <v>1.2320419205080855</v>
      </c>
      <c r="AL61" s="36">
        <f>+'OCT-DEC 2023'!AL61+'JUL-SEP 2023'!AL61+'JAN-MAR 2024'!AL61+'APR-JUN 2024'!AL61</f>
        <v>154115.97</v>
      </c>
      <c r="AM61" s="39">
        <f t="shared" si="99"/>
        <v>2.6350916458639673</v>
      </c>
      <c r="AN61" s="36">
        <f t="shared" si="100"/>
        <v>296892.38</v>
      </c>
      <c r="AO61" s="40">
        <f t="shared" si="101"/>
        <v>1.7026379235198312</v>
      </c>
      <c r="AP61" s="36">
        <f>+'OCT-DEC 2023'!AP61+'JUL-SEP 2023'!AP61+'JAN-MAR 2024'!AP61+'APR-JUN 2024'!AP61</f>
        <v>375255.51</v>
      </c>
      <c r="AQ61" s="39">
        <f t="shared" si="102"/>
        <v>1.1190299695831096</v>
      </c>
      <c r="AR61" s="36">
        <f>+'OCT-DEC 2023'!AR61+'JUL-SEP 2023'!AR61+'JAN-MAR 2024'!AR61+'APR-JUN 2024'!AR61</f>
        <v>527200.66999999993</v>
      </c>
      <c r="AS61" s="39">
        <f t="shared" si="103"/>
        <v>1.6984174648123267</v>
      </c>
      <c r="AT61" s="36">
        <f t="shared" si="104"/>
        <v>902456.17999999993</v>
      </c>
      <c r="AU61" s="40">
        <f t="shared" si="105"/>
        <v>1.3975383238327084</v>
      </c>
      <c r="AV61" s="116">
        <f t="shared" si="106"/>
        <v>518031.92000000004</v>
      </c>
      <c r="AW61" s="117">
        <f t="shared" si="107"/>
        <v>681316.6399999999</v>
      </c>
      <c r="AX61" s="118">
        <f t="shared" si="108"/>
        <v>1199348.56</v>
      </c>
      <c r="AY61" s="32"/>
      <c r="AZ61" s="35">
        <f>+'OCT-DEC 2023'!AZ61+'JUL-SEP 2023'!AZ61+'JAN-MAR 2024'!AZ61+'APR-JUN 2024'!AZ61</f>
        <v>792738.26737358735</v>
      </c>
      <c r="BA61" s="39">
        <f t="shared" si="109"/>
        <v>1.7842048380149567</v>
      </c>
      <c r="BB61" s="36">
        <f>+'OCT-DEC 2023'!BB61+'JUL-SEP 2023'!BB61+'JAN-MAR 2024'!BB61+'APR-JUN 2024'!BB61</f>
        <v>234385.59262641269</v>
      </c>
      <c r="BC61" s="39">
        <f t="shared" si="110"/>
        <v>1.7841909188418237</v>
      </c>
      <c r="BD61" s="36">
        <f t="shared" si="111"/>
        <v>1027123.8600000001</v>
      </c>
      <c r="BE61" s="40">
        <v>4.5561405590665061</v>
      </c>
      <c r="BF61" s="38">
        <f>+'OCT-DEC 2023'!BF61+'JUL-SEP 2023'!BF61+'JAN-MAR 2024'!BF61+'APR-JUN 2024'!BF61</f>
        <v>3398309.6428713901</v>
      </c>
      <c r="BG61" s="39">
        <v>2.7878745497322486</v>
      </c>
      <c r="BH61" s="36">
        <f>+'OCT-DEC 2023'!BH61+'JUL-SEP 2023'!BH61+'JAN-MAR 2024'!BH61+'APR-JUN 2024'!BH61</f>
        <v>3783770.2171286135</v>
      </c>
      <c r="BI61" s="39">
        <v>5.0527625008375798</v>
      </c>
      <c r="BJ61" s="36">
        <f t="shared" si="115"/>
        <v>7182079.8600000031</v>
      </c>
      <c r="BK61" s="40">
        <v>3.4174294647935879</v>
      </c>
      <c r="BL61" s="116">
        <f t="shared" si="117"/>
        <v>4191047.9102449776</v>
      </c>
      <c r="BM61" s="117">
        <f t="shared" si="118"/>
        <v>4018155.8097550264</v>
      </c>
      <c r="BN61" s="118">
        <f t="shared" si="119"/>
        <v>8209203.7200000044</v>
      </c>
      <c r="BO61" s="32"/>
      <c r="BP61" s="35">
        <f>+'OCT-DEC 2023'!BP61+'JUL-SEP 2023'!BP61+'JAN-MAR 2024'!BP61+'APR-JUN 2024'!BP61</f>
        <v>2461103.7600000002</v>
      </c>
      <c r="BQ61" s="39">
        <v>2.0373182519013695</v>
      </c>
      <c r="BR61" s="36">
        <f>+'OCT-DEC 2023'!BR61+'JUL-SEP 2023'!BR61+'JAN-MAR 2024'!BR61+'APR-JUN 2024'!BR61</f>
        <v>60446.059999999838</v>
      </c>
      <c r="BS61" s="39">
        <v>0</v>
      </c>
      <c r="BT61" s="36">
        <f t="shared" si="122"/>
        <v>2521549.8200000003</v>
      </c>
      <c r="BU61" s="40">
        <v>1.7861233252494686</v>
      </c>
      <c r="BV61" s="38">
        <f>+'OCT-DEC 2023'!BV61+'JUL-SEP 2023'!BV61+'JAN-MAR 2024'!BV61+'APR-JUN 2024'!BV61</f>
        <v>1130541.4499999995</v>
      </c>
      <c r="BW61" s="39">
        <f t="shared" si="124"/>
        <v>1.7622141670277727</v>
      </c>
      <c r="BX61" s="36">
        <f>+'OCT-DEC 2023'!BX61+'JUL-SEP 2023'!BX61+'JAN-MAR 2024'!BX61+'APR-JUN 2024'!BX61</f>
        <v>516407.23999999987</v>
      </c>
      <c r="BY61" s="39">
        <f t="shared" si="125"/>
        <v>1.1338346082572914</v>
      </c>
      <c r="BZ61" s="36">
        <f t="shared" si="126"/>
        <v>1646948.6899999995</v>
      </c>
      <c r="CA61" s="40">
        <f t="shared" si="127"/>
        <v>1.5013233296687865</v>
      </c>
      <c r="CB61" s="116">
        <f t="shared" si="128"/>
        <v>3591645.21</v>
      </c>
      <c r="CC61" s="117">
        <f t="shared" si="129"/>
        <v>576853.2999999997</v>
      </c>
      <c r="CD61" s="118">
        <f t="shared" si="130"/>
        <v>4168498.51</v>
      </c>
      <c r="CE61" s="32"/>
      <c r="CF61" s="38">
        <f t="shared" si="145"/>
        <v>5433431.4573735874</v>
      </c>
      <c r="CG61" s="39">
        <f t="shared" si="163"/>
        <v>3.9638528372334663</v>
      </c>
      <c r="CH61" s="36">
        <f t="shared" si="132"/>
        <v>95158.652626412557</v>
      </c>
      <c r="CI61" s="39">
        <f t="shared" si="164"/>
        <v>0.22160789710879239</v>
      </c>
      <c r="CJ61" s="36">
        <f t="shared" si="134"/>
        <v>5528590.1100000003</v>
      </c>
      <c r="CK61" s="40">
        <f t="shared" si="165"/>
        <v>3.0711898423794515</v>
      </c>
      <c r="CL61" s="38">
        <f t="shared" si="136"/>
        <v>4956989.2628713921</v>
      </c>
      <c r="CM61" s="39">
        <f t="shared" si="166"/>
        <v>0.80810876428562217</v>
      </c>
      <c r="CN61" s="36">
        <f t="shared" si="138"/>
        <v>3965053.0271286131</v>
      </c>
      <c r="CO61" s="39">
        <f t="shared" si="167"/>
        <v>1.1205298176001408</v>
      </c>
      <c r="CP61" s="36">
        <f t="shared" si="140"/>
        <v>8922042.2900000047</v>
      </c>
      <c r="CQ61" s="40">
        <f t="shared" si="168"/>
        <v>0.92240239194906415</v>
      </c>
      <c r="CR61" s="152"/>
      <c r="CS61" s="161" t="s">
        <v>7</v>
      </c>
      <c r="CT61" s="38">
        <f t="shared" si="169"/>
        <v>5528590.1100000003</v>
      </c>
      <c r="CU61" s="36">
        <f t="shared" si="143"/>
        <v>8922042.2900000047</v>
      </c>
      <c r="CV61" s="37">
        <f t="shared" si="144"/>
        <v>14450632.400000006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f>SUM(D21:D61)</f>
        <v>466770293.99999994</v>
      </c>
      <c r="E62" s="201">
        <f t="shared" si="76"/>
        <v>2148.6190239456455</v>
      </c>
      <c r="F62" s="43">
        <f>SUM(F21:F61)</f>
        <v>145512752</v>
      </c>
      <c r="G62" s="46">
        <f t="shared" si="77"/>
        <v>2061.8756748331516</v>
      </c>
      <c r="H62" s="43">
        <f>SUM(H21:H61)</f>
        <v>612283046</v>
      </c>
      <c r="I62" s="201">
        <f t="shared" si="79"/>
        <v>2127.3493250872957</v>
      </c>
      <c r="J62" s="45">
        <f>SUM(J21:J61)</f>
        <v>244104402.99999994</v>
      </c>
      <c r="K62" s="201">
        <f t="shared" si="80"/>
        <v>337.02066268029444</v>
      </c>
      <c r="L62" s="43">
        <f>SUM(L21:L61)</f>
        <v>336672701</v>
      </c>
      <c r="M62" s="46">
        <f t="shared" si="81"/>
        <v>532.66445746724173</v>
      </c>
      <c r="N62" s="43">
        <f>SUM(N21:N61)</f>
        <v>580777104</v>
      </c>
      <c r="O62" s="47">
        <f t="shared" si="83"/>
        <v>428.18959933055874</v>
      </c>
      <c r="P62" s="122">
        <f>SUM(P21:P61)</f>
        <v>710874697.00000012</v>
      </c>
      <c r="Q62" s="123">
        <f t="shared" ref="Q62:R62" si="170">SUM(Q21:Q61)</f>
        <v>482185452.99999988</v>
      </c>
      <c r="R62" s="124">
        <f t="shared" si="170"/>
        <v>1193060149.9999998</v>
      </c>
      <c r="S62" s="32"/>
      <c r="T62" s="45">
        <f>SUM(T21:T61)</f>
        <v>857732757.4800005</v>
      </c>
      <c r="U62" s="201">
        <f t="shared" si="87"/>
        <v>2190.0212112190588</v>
      </c>
      <c r="V62" s="43">
        <f>SUM(V21:V61)</f>
        <v>245256812.04999995</v>
      </c>
      <c r="W62" s="201">
        <f t="shared" si="88"/>
        <v>1983.4920787875353</v>
      </c>
      <c r="X62" s="43">
        <f>SUM(X21:X61)</f>
        <v>1102989569.5300004</v>
      </c>
      <c r="Y62" s="47">
        <f t="shared" si="90"/>
        <v>2140.4638223844572</v>
      </c>
      <c r="Z62" s="245">
        <f>SUM(Z21:Z61)</f>
        <v>522041804.31999886</v>
      </c>
      <c r="AA62" s="201">
        <f t="shared" si="91"/>
        <v>256.97685735579137</v>
      </c>
      <c r="AB62" s="43">
        <f>SUM(AB21:AB61)</f>
        <v>380889031.34000027</v>
      </c>
      <c r="AC62" s="46">
        <f t="shared" si="92"/>
        <v>419.54184066203413</v>
      </c>
      <c r="AD62" s="43">
        <f>SUM(AD21:AD61)</f>
        <v>902930835.65999913</v>
      </c>
      <c r="AE62" s="47">
        <f t="shared" si="94"/>
        <v>307.187978966728</v>
      </c>
      <c r="AF62" s="122">
        <f>SUM(AF21:AF61)</f>
        <v>1379774561.7999992</v>
      </c>
      <c r="AG62" s="123">
        <f t="shared" ref="AG62:AH62" si="171">SUM(AG21:AG61)</f>
        <v>626145843.3900001</v>
      </c>
      <c r="AH62" s="124">
        <f t="shared" si="171"/>
        <v>2005920405.1900003</v>
      </c>
      <c r="AI62" s="32"/>
      <c r="AJ62" s="42">
        <f>SUM(AJ21:AJ61)</f>
        <v>245241600.0827499</v>
      </c>
      <c r="AK62" s="46">
        <f t="shared" si="98"/>
        <v>2116.2314695713885</v>
      </c>
      <c r="AL62" s="43">
        <f>SUM(AL21:AL61)</f>
        <v>131714335.39967282</v>
      </c>
      <c r="AM62" s="46">
        <f t="shared" si="99"/>
        <v>2252.0660568285202</v>
      </c>
      <c r="AN62" s="45">
        <f>SUM(AN21:AN61)</f>
        <v>376955935.48242271</v>
      </c>
      <c r="AO62" s="47">
        <f t="shared" si="101"/>
        <v>2161.7916608309974</v>
      </c>
      <c r="AP62" s="45">
        <f>SUM(AP21:AP61)</f>
        <v>128452835.80592649</v>
      </c>
      <c r="AQ62" s="46">
        <f t="shared" si="102"/>
        <v>383.05253118007539</v>
      </c>
      <c r="AR62" s="43">
        <f>SUM(AR21:AR61)</f>
        <v>163788298.73511687</v>
      </c>
      <c r="AS62" s="46">
        <f t="shared" si="103"/>
        <v>527.65658872099175</v>
      </c>
      <c r="AT62" s="43">
        <f>SUM(AT21:AT61)</f>
        <v>292241134.5410434</v>
      </c>
      <c r="AU62" s="47">
        <f t="shared" si="105"/>
        <v>452.56289931047826</v>
      </c>
      <c r="AV62" s="122">
        <f>SUM(AV21:AV61)</f>
        <v>373694435.88867629</v>
      </c>
      <c r="AW62" s="123">
        <f t="shared" ref="AW62" si="172">SUM(AW21:AW61)</f>
        <v>295502634.13478971</v>
      </c>
      <c r="AX62" s="124">
        <f t="shared" ref="AX62" si="173">SUM(AX21:AX61)</f>
        <v>669197070.02346587</v>
      </c>
      <c r="AY62" s="32"/>
      <c r="AZ62" s="42">
        <f>SUM(AZ21:AZ61)</f>
        <v>980752072.85253835</v>
      </c>
      <c r="BA62" s="46">
        <f t="shared" si="109"/>
        <v>2207.364858358796</v>
      </c>
      <c r="BB62" s="43">
        <f>SUM(BB21:BB61)</f>
        <v>297062564.51360643</v>
      </c>
      <c r="BC62" s="46">
        <v>1667.5433244105764</v>
      </c>
      <c r="BD62" s="43">
        <f>SUM(BD21:BD61)</f>
        <v>1277814637.3661449</v>
      </c>
      <c r="BE62" s="47">
        <v>1797.2136558555205</v>
      </c>
      <c r="BF62" s="45">
        <f>SUM(BF21:BF61)</f>
        <v>689224137.02113271</v>
      </c>
      <c r="BG62" s="46">
        <v>263.29198855260745</v>
      </c>
      <c r="BH62" s="43">
        <f>SUM(BH21:BH61)</f>
        <v>619345539.66640556</v>
      </c>
      <c r="BI62" s="46">
        <v>475.79120916717926</v>
      </c>
      <c r="BJ62" s="43">
        <f>SUM(BJ21:BJ61)</f>
        <v>1308569676.6875379</v>
      </c>
      <c r="BK62" s="47">
        <v>322.35889679383814</v>
      </c>
      <c r="BL62" s="122">
        <f>SUM(BL21:BL61)</f>
        <v>1669976209.8736708</v>
      </c>
      <c r="BM62" s="123">
        <f t="shared" ref="BM62" si="174">SUM(BM21:BM61)</f>
        <v>916408104.18001163</v>
      </c>
      <c r="BN62" s="124">
        <f t="shared" ref="BN62" si="175">SUM(BN21:BN61)</f>
        <v>2586384314.0536833</v>
      </c>
      <c r="BO62" s="32"/>
      <c r="BP62" s="42">
        <f>SUM(BP21:BP61)</f>
        <v>363716400.49000007</v>
      </c>
      <c r="BQ62" s="46">
        <v>1518.2495125743383</v>
      </c>
      <c r="BR62" s="43">
        <f>SUM(BR21:BR61)</f>
        <v>72462431.179999977</v>
      </c>
      <c r="BS62" s="46">
        <v>1623.8872939794555</v>
      </c>
      <c r="BT62" s="43">
        <f>SUM(BT21:BT61)</f>
        <v>436178831.6699999</v>
      </c>
      <c r="BU62" s="47">
        <v>1531.2743184567587</v>
      </c>
      <c r="BV62" s="45">
        <f>SUM(BV21:BV61)</f>
        <v>158505301.15000001</v>
      </c>
      <c r="BW62" s="46">
        <f t="shared" si="124"/>
        <v>247.06771010964141</v>
      </c>
      <c r="BX62" s="43">
        <f>SUM(BX21:BX61)</f>
        <v>191894261.89999995</v>
      </c>
      <c r="BY62" s="46">
        <f t="shared" si="125"/>
        <v>421.32708144875846</v>
      </c>
      <c r="BZ62" s="43">
        <f>SUM(BZ21:BZ61)</f>
        <v>350399563.05000001</v>
      </c>
      <c r="CA62" s="47">
        <f t="shared" si="127"/>
        <v>319.41677473432043</v>
      </c>
      <c r="CB62" s="122">
        <f>SUM(CB21:CB61)</f>
        <v>522221701.6400001</v>
      </c>
      <c r="CC62" s="123">
        <f t="shared" ref="CC62" si="176">SUM(CC21:CC61)</f>
        <v>264356693.07999998</v>
      </c>
      <c r="CD62" s="124">
        <f t="shared" ref="CD62" si="177">SUM(CD21:CD61)</f>
        <v>786578394.72000003</v>
      </c>
      <c r="CE62" s="32"/>
      <c r="CF62" s="45">
        <f>SUM(CF21:CF61)</f>
        <v>2914213124.9052896</v>
      </c>
      <c r="CG62" s="46">
        <f t="shared" si="163"/>
        <v>2126.0067517337575</v>
      </c>
      <c r="CH62" s="46">
        <f>SUM(CH21:CH61)</f>
        <v>892008895.14327908</v>
      </c>
      <c r="CI62" s="46">
        <f t="shared" si="164"/>
        <v>2077.333064299522</v>
      </c>
      <c r="CJ62" s="43">
        <f t="shared" si="134"/>
        <v>3806222020.0485687</v>
      </c>
      <c r="CK62" s="46">
        <f t="shared" si="165"/>
        <v>2114.3962878836319</v>
      </c>
      <c r="CL62" s="45">
        <f>SUM(CL21:CL61)</f>
        <v>1742328481.2970583</v>
      </c>
      <c r="CM62" s="46">
        <f t="shared" si="166"/>
        <v>284.04155049248902</v>
      </c>
      <c r="CN62" s="43">
        <f>SUM(CN21:CN61)</f>
        <v>1692589832.6415222</v>
      </c>
      <c r="CO62" s="46">
        <f t="shared" si="167"/>
        <v>478.32837630802715</v>
      </c>
      <c r="CP62" s="43">
        <f>SUM(CP21:CP61)</f>
        <v>3434918313.9385805</v>
      </c>
      <c r="CQ62" s="47">
        <f t="shared" si="168"/>
        <v>355.1178940810189</v>
      </c>
      <c r="CR62" s="153"/>
      <c r="CS62" s="161" t="s">
        <v>172</v>
      </c>
      <c r="CT62" s="45">
        <f>SUM(CT21:CT61)</f>
        <v>3806222020.0485687</v>
      </c>
      <c r="CU62" s="43">
        <f>SUM(CU21:CU61)</f>
        <v>3434918313.9385805</v>
      </c>
      <c r="CV62" s="44">
        <f t="shared" si="144"/>
        <v>7241140333.9871492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f>+'JUL-SEP 2023'!D63+'OCT-DEC 2023'!D63+'JAN-MAR 2024'!D63+'APR-JUN 2024'!D63</f>
        <v>0</v>
      </c>
      <c r="E63" s="39">
        <f t="shared" si="76"/>
        <v>0</v>
      </c>
      <c r="F63" s="36">
        <f>+'JUL-SEP 2023'!F63+'OCT-DEC 2023'!F63+'JAN-MAR 2024'!F63+'APR-JUN 2024'!F63</f>
        <v>0</v>
      </c>
      <c r="G63" s="39">
        <f t="shared" si="77"/>
        <v>0</v>
      </c>
      <c r="H63" s="36">
        <f>+D63+F63</f>
        <v>0</v>
      </c>
      <c r="I63" s="202">
        <f t="shared" si="79"/>
        <v>0</v>
      </c>
      <c r="J63" s="38">
        <f>+'JUL-SEP 2023'!J63+'OCT-DEC 2023'!J63+'JAN-MAR 2024'!J63+'APR-JUN 2024'!J63</f>
        <v>0</v>
      </c>
      <c r="K63" s="39">
        <f t="shared" si="80"/>
        <v>0</v>
      </c>
      <c r="L63" s="36">
        <f>+'JUL-SEP 2023'!L63+'OCT-DEC 2023'!L63+'JAN-MAR 2024'!L63+'APR-JUN 2024'!L63</f>
        <v>0</v>
      </c>
      <c r="M63" s="39">
        <f t="shared" si="81"/>
        <v>0</v>
      </c>
      <c r="N63" s="36">
        <f t="shared" si="82"/>
        <v>0</v>
      </c>
      <c r="O63" s="40">
        <f t="shared" si="83"/>
        <v>0</v>
      </c>
      <c r="P63" s="116">
        <f>+D63+J63</f>
        <v>0</v>
      </c>
      <c r="Q63" s="117">
        <f>+F63+L63</f>
        <v>0</v>
      </c>
      <c r="R63" s="118">
        <f>+P63+Q63</f>
        <v>0</v>
      </c>
      <c r="S63" s="32"/>
      <c r="T63" s="38">
        <f>+'JUL-SEP 2023'!T63+'OCT-DEC 2023'!T63+'JAN-MAR 2024'!T63+'APR-JUN 2024'!T63</f>
        <v>855629.67000000016</v>
      </c>
      <c r="U63" s="39">
        <f t="shared" si="87"/>
        <v>2.1846514662138876</v>
      </c>
      <c r="V63" s="36">
        <f>+'JUL-SEP 2023'!V63+'OCT-DEC 2023'!V63+'JAN-MAR 2024'!V63+'APR-JUN 2024'!V63</f>
        <v>947962.65999999992</v>
      </c>
      <c r="W63" s="39">
        <f t="shared" si="88"/>
        <v>7.6665614764373338</v>
      </c>
      <c r="X63" s="36">
        <f>+T63+V63</f>
        <v>1803592.33</v>
      </c>
      <c r="Y63" s="40">
        <f t="shared" si="90"/>
        <v>3.500054977256144</v>
      </c>
      <c r="Z63" s="244">
        <f>+'OCT-DEC 2023'!Z63+'JUL-SEP 2023'!Z63+'JAN-MAR 2024'!Z63+'APR-JUN 2024'!Z63</f>
        <v>806345.01000000024</v>
      </c>
      <c r="AA63" s="202">
        <f t="shared" si="91"/>
        <v>0.39692607929021007</v>
      </c>
      <c r="AB63" s="36">
        <f>+'OCT-DEC 2023'!AB63+'JUL-SEP 2023'!AB63+'JAN-MAR 2024'!AB63+'APR-JUN 2024'!AB63</f>
        <v>6297183.3700000001</v>
      </c>
      <c r="AC63" s="39">
        <f t="shared" si="92"/>
        <v>6.9362246866012605</v>
      </c>
      <c r="AD63" s="36">
        <f>+Z63+AB63</f>
        <v>7103528.3800000008</v>
      </c>
      <c r="AE63" s="40">
        <f t="shared" si="94"/>
        <v>2.4167061754956807</v>
      </c>
      <c r="AF63" s="116">
        <f>+T63+Z63</f>
        <v>1661974.6800000004</v>
      </c>
      <c r="AG63" s="117">
        <f>+V63+AB63</f>
        <v>7245146.0300000003</v>
      </c>
      <c r="AH63" s="118">
        <f>+AF63+AG63</f>
        <v>8907120.7100000009</v>
      </c>
      <c r="AI63" s="32"/>
      <c r="AJ63" s="35">
        <f>+'OCT-DEC 2023'!AJ63+'JUL-SEP 2023'!AJ63+'JAN-MAR 2024'!AJ63+'APR-JUN 2024'!AJ63</f>
        <v>1563641.18</v>
      </c>
      <c r="AK63" s="39">
        <f t="shared" si="98"/>
        <v>13.49292563381254</v>
      </c>
      <c r="AL63" s="36">
        <f>+'OCT-DEC 2023'!AL63+'JUL-SEP 2023'!AL63+'JAN-MAR 2024'!AL63+'APR-JUN 2024'!AL63</f>
        <v>1415398.82</v>
      </c>
      <c r="AM63" s="39">
        <f t="shared" si="99"/>
        <v>24.200643230858667</v>
      </c>
      <c r="AN63" s="38">
        <f t="shared" ref="AN63" si="178">+AJ63+AL63</f>
        <v>2979040</v>
      </c>
      <c r="AO63" s="40">
        <f t="shared" si="101"/>
        <v>17.084394283485882</v>
      </c>
      <c r="AP63" s="36">
        <f>+'OCT-DEC 2023'!AP63+'JUL-SEP 2023'!AP63+'JAN-MAR 2024'!AP63+'APR-JUN 2024'!AP63</f>
        <v>278054.88</v>
      </c>
      <c r="AQ63" s="39">
        <f t="shared" si="102"/>
        <v>0.82917301842905711</v>
      </c>
      <c r="AR63" s="36">
        <f>+'OCT-DEC 2023'!AR63+'JUL-SEP 2023'!AR63+'JAN-MAR 2024'!AR63+'APR-JUN 2024'!AR63</f>
        <v>-1402151.31</v>
      </c>
      <c r="AS63" s="39">
        <f t="shared" si="103"/>
        <v>-4.5171381766519438</v>
      </c>
      <c r="AT63" s="36">
        <f t="shared" ref="AT63" si="179">+AP63+AR63</f>
        <v>-1124096.4300000002</v>
      </c>
      <c r="AU63" s="40">
        <f t="shared" si="105"/>
        <v>-1.7407691092641548</v>
      </c>
      <c r="AV63" s="116">
        <f>+AJ63+AP63</f>
        <v>1841696.06</v>
      </c>
      <c r="AW63" s="117">
        <f>+AL63+AR63</f>
        <v>13247.510000000009</v>
      </c>
      <c r="AX63" s="118">
        <f>+AV63+AW63</f>
        <v>1854943.57</v>
      </c>
      <c r="AY63" s="32"/>
      <c r="AZ63" s="35">
        <f>+'OCT-DEC 2023'!AZ63+'JUL-SEP 2023'!AZ63+'JAN-MAR 2024'!AZ63+'APR-JUN 2024'!AZ63</f>
        <v>120088.63</v>
      </c>
      <c r="BA63" s="39">
        <f t="shared" si="109"/>
        <v>0.27028178587424517</v>
      </c>
      <c r="BB63" s="36">
        <f>+'OCT-DEC 2023'!BB63+'JUL-SEP 2023'!BB63+'JAN-MAR 2024'!BB63+'APR-JUN 2024'!BB63</f>
        <v>0</v>
      </c>
      <c r="BC63" s="39">
        <v>0</v>
      </c>
      <c r="BD63" s="36">
        <f t="shared" ref="BD63" si="180">+AZ63+BB63</f>
        <v>120088.63</v>
      </c>
      <c r="BE63" s="40">
        <v>0</v>
      </c>
      <c r="BF63" s="38">
        <f>+'OCT-DEC 2023'!BF63+'JUL-SEP 2023'!BF63+'JAN-MAR 2024'!BF63+'APR-JUN 2024'!BF63</f>
        <v>1253.6500000001397</v>
      </c>
      <c r="BG63" s="39">
        <v>0</v>
      </c>
      <c r="BH63" s="36">
        <f>+'OCT-DEC 2023'!BH63+'JUL-SEP 2023'!BH63+'JAN-MAR 2024'!BH63+'APR-JUN 2024'!BH63</f>
        <v>0</v>
      </c>
      <c r="BI63" s="39">
        <v>0</v>
      </c>
      <c r="BJ63" s="36">
        <f t="shared" ref="BJ63" si="181">+BF63+BH63</f>
        <v>1253.6500000001397</v>
      </c>
      <c r="BK63" s="40">
        <v>0</v>
      </c>
      <c r="BL63" s="116">
        <f>+AZ63+BF63</f>
        <v>121342.28000000014</v>
      </c>
      <c r="BM63" s="117">
        <f>+BB63+BH63</f>
        <v>0</v>
      </c>
      <c r="BN63" s="118">
        <f>+BL63+BM63</f>
        <v>121342.28000000014</v>
      </c>
      <c r="BO63" s="32"/>
      <c r="BP63" s="35">
        <f>+'OCT-DEC 2023'!BP63+'JUL-SEP 2023'!BP63+'JAN-MAR 2024'!BP63+'APR-JUN 2024'!BP63</f>
        <v>0</v>
      </c>
      <c r="BQ63" s="39">
        <v>0</v>
      </c>
      <c r="BR63" s="36">
        <f>+'OCT-DEC 2023'!BR63+'JUL-SEP 2023'!BR63+'JAN-MAR 2024'!BR63+'APR-JUN 2024'!BR63</f>
        <v>0</v>
      </c>
      <c r="BS63" s="39">
        <v>0</v>
      </c>
      <c r="BT63" s="36">
        <f t="shared" ref="BT63" si="182">+BP63+BR63</f>
        <v>0</v>
      </c>
      <c r="BU63" s="40">
        <v>0</v>
      </c>
      <c r="BV63" s="38">
        <f>+'OCT-DEC 2023'!BV63+'JUL-SEP 2023'!BV63+'JAN-MAR 2024'!BV63+'APR-JUN 2024'!BV63</f>
        <v>0</v>
      </c>
      <c r="BW63" s="39">
        <f t="shared" si="124"/>
        <v>0</v>
      </c>
      <c r="BX63" s="36">
        <f>+'OCT-DEC 2023'!BX63+'JUL-SEP 2023'!BX63+'JAN-MAR 2024'!BX63+'APR-JUN 2024'!BX63</f>
        <v>0</v>
      </c>
      <c r="BY63" s="39">
        <f t="shared" si="125"/>
        <v>0</v>
      </c>
      <c r="BZ63" s="36">
        <f t="shared" ref="BZ63" si="183">+BV63+BX63</f>
        <v>0</v>
      </c>
      <c r="CA63" s="40">
        <f t="shared" si="127"/>
        <v>0</v>
      </c>
      <c r="CB63" s="116">
        <f>+BP63+BV63</f>
        <v>0</v>
      </c>
      <c r="CC63" s="117">
        <f>+BR63+BX63</f>
        <v>0</v>
      </c>
      <c r="CD63" s="118">
        <f>+CB63+CC63</f>
        <v>0</v>
      </c>
      <c r="CE63" s="32"/>
      <c r="CF63" s="38">
        <f t="shared" si="145"/>
        <v>2539359.48</v>
      </c>
      <c r="CG63" s="39">
        <f t="shared" si="163"/>
        <v>1.8525396627381461</v>
      </c>
      <c r="CH63" s="36">
        <f t="shared" ref="CH63" si="184">+F63+V63+AL63+BB63+BR63</f>
        <v>2363361.48</v>
      </c>
      <c r="CI63" s="39">
        <f t="shared" si="164"/>
        <v>5.5038564884571768</v>
      </c>
      <c r="CJ63" s="36">
        <f t="shared" si="134"/>
        <v>4902720.96</v>
      </c>
      <c r="CK63" s="39">
        <f t="shared" si="165"/>
        <v>2.7235129595043959</v>
      </c>
      <c r="CL63" s="38">
        <f>+J63+Z63+AP63+BF63+BV63</f>
        <v>1085653.5400000003</v>
      </c>
      <c r="CM63" s="39">
        <f t="shared" si="166"/>
        <v>0.17698770243926459</v>
      </c>
      <c r="CN63" s="36">
        <f>+L63+AB63+AR63+BH63+BX63</f>
        <v>4895032.0600000005</v>
      </c>
      <c r="CO63" s="39">
        <f t="shared" si="167"/>
        <v>1.3833432601810007</v>
      </c>
      <c r="CP63" s="36">
        <f>+CL63+CN63</f>
        <v>5980685.6000000006</v>
      </c>
      <c r="CQ63" s="40">
        <f t="shared" si="168"/>
        <v>0.61831120315563104</v>
      </c>
      <c r="CR63" s="152"/>
      <c r="CS63" s="161" t="s">
        <v>8</v>
      </c>
      <c r="CT63" s="38">
        <f t="shared" ref="CT63" si="185">+CJ63</f>
        <v>4902720.96</v>
      </c>
      <c r="CU63" s="36">
        <f t="shared" ref="CU63" si="186">+CP63</f>
        <v>5980685.6000000006</v>
      </c>
      <c r="CV63" s="37">
        <f t="shared" si="144"/>
        <v>10883406.560000001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f>+D62-D63</f>
        <v>466770293.99999994</v>
      </c>
      <c r="E64" s="46">
        <f t="shared" si="76"/>
        <v>2148.6190239456455</v>
      </c>
      <c r="F64" s="43">
        <f>+F62-F63</f>
        <v>145512752</v>
      </c>
      <c r="G64" s="46">
        <f t="shared" si="77"/>
        <v>2061.8756748331516</v>
      </c>
      <c r="H64" s="43">
        <f>+H62-H63</f>
        <v>612283046</v>
      </c>
      <c r="I64" s="201">
        <f t="shared" si="79"/>
        <v>2127.3493250872957</v>
      </c>
      <c r="J64" s="45">
        <f>+J62-J63</f>
        <v>244104402.99999994</v>
      </c>
      <c r="K64" s="46">
        <f t="shared" si="80"/>
        <v>337.02066268029444</v>
      </c>
      <c r="L64" s="43">
        <f>+L62-L63</f>
        <v>336672701</v>
      </c>
      <c r="M64" s="46">
        <f t="shared" si="81"/>
        <v>532.66445746724173</v>
      </c>
      <c r="N64" s="43">
        <f>+N62-N63</f>
        <v>580777104</v>
      </c>
      <c r="O64" s="47">
        <f t="shared" si="83"/>
        <v>428.18959933055874</v>
      </c>
      <c r="P64" s="122">
        <f>+P62-P63</f>
        <v>710874697.00000012</v>
      </c>
      <c r="Q64" s="123">
        <f t="shared" ref="Q64:R64" si="187">+Q62-Q63</f>
        <v>482185452.99999988</v>
      </c>
      <c r="R64" s="124">
        <f t="shared" si="187"/>
        <v>1193060149.9999998</v>
      </c>
      <c r="S64" s="32"/>
      <c r="T64" s="45">
        <f>+T62-T63</f>
        <v>856877127.81000054</v>
      </c>
      <c r="U64" s="201">
        <f t="shared" si="87"/>
        <v>2187.836559752845</v>
      </c>
      <c r="V64" s="43">
        <f>+V62-V63</f>
        <v>244308849.38999996</v>
      </c>
      <c r="W64" s="201">
        <f t="shared" si="88"/>
        <v>1975.8255173110979</v>
      </c>
      <c r="X64" s="43">
        <f>+X62-X63</f>
        <v>1101185977.2000005</v>
      </c>
      <c r="Y64" s="47">
        <f t="shared" si="90"/>
        <v>2136.9637674072014</v>
      </c>
      <c r="Z64" s="245">
        <f>+Z62-Z63</f>
        <v>521235459.30999887</v>
      </c>
      <c r="AA64" s="201">
        <f t="shared" si="91"/>
        <v>256.57993127650116</v>
      </c>
      <c r="AB64" s="43">
        <f>+AB62-AB63</f>
        <v>374591847.97000027</v>
      </c>
      <c r="AC64" s="46">
        <f t="shared" si="92"/>
        <v>412.6056159754329</v>
      </c>
      <c r="AD64" s="43">
        <f>+AD62-AD63</f>
        <v>895827307.27999914</v>
      </c>
      <c r="AE64" s="47">
        <f t="shared" si="94"/>
        <v>304.77127279123232</v>
      </c>
      <c r="AF64" s="122">
        <f>+AF62-AF63</f>
        <v>1378112587.1199992</v>
      </c>
      <c r="AG64" s="123">
        <f t="shared" ref="AG64:AH64" si="188">+AG62-AG63</f>
        <v>618900697.36000013</v>
      </c>
      <c r="AH64" s="124">
        <f t="shared" si="188"/>
        <v>1997013284.4800003</v>
      </c>
      <c r="AI64" s="32"/>
      <c r="AJ64" s="42">
        <f>+AJ62-AJ63</f>
        <v>243677958.9027499</v>
      </c>
      <c r="AK64" s="46">
        <f t="shared" si="98"/>
        <v>2102.7385439375757</v>
      </c>
      <c r="AL64" s="43">
        <f>+AL62-AL63</f>
        <v>130298936.57967283</v>
      </c>
      <c r="AM64" s="46">
        <f t="shared" si="99"/>
        <v>2227.8654135976612</v>
      </c>
      <c r="AN64" s="45">
        <f>+AN62-AN63</f>
        <v>373976895.48242271</v>
      </c>
      <c r="AO64" s="47">
        <f t="shared" si="101"/>
        <v>2144.7072665475116</v>
      </c>
      <c r="AP64" s="45">
        <f>+AP62-AP63</f>
        <v>128174780.92592649</v>
      </c>
      <c r="AQ64" s="46">
        <f t="shared" si="102"/>
        <v>382.22335816164639</v>
      </c>
      <c r="AR64" s="43">
        <f>+AR62-AR63</f>
        <v>165190450.04511687</v>
      </c>
      <c r="AS64" s="46">
        <f t="shared" si="103"/>
        <v>532.17372689764363</v>
      </c>
      <c r="AT64" s="43">
        <f>+AT62-AT63</f>
        <v>293365230.97104341</v>
      </c>
      <c r="AU64" s="47">
        <f t="shared" si="105"/>
        <v>454.30366841974239</v>
      </c>
      <c r="AV64" s="122">
        <f>+AV62-AV63</f>
        <v>371852739.82867628</v>
      </c>
      <c r="AW64" s="123">
        <f t="shared" ref="AW64" si="189">+AW62-AW63</f>
        <v>295489386.62478971</v>
      </c>
      <c r="AX64" s="124">
        <f t="shared" ref="AX64" si="190">+AX62-AX63</f>
        <v>667342126.45346582</v>
      </c>
      <c r="AY64" s="32"/>
      <c r="AZ64" s="42">
        <f>+AZ62-AZ63</f>
        <v>980631984.22253835</v>
      </c>
      <c r="BA64" s="46">
        <f t="shared" si="109"/>
        <v>2207.0945765729221</v>
      </c>
      <c r="BB64" s="43">
        <f>+BB62-BB63</f>
        <v>297062564.51360643</v>
      </c>
      <c r="BC64" s="46">
        <v>1667.5433244105764</v>
      </c>
      <c r="BD64" s="43">
        <f>+BD62-BD63</f>
        <v>1277694548.7361448</v>
      </c>
      <c r="BE64" s="47">
        <v>1797.2136558555205</v>
      </c>
      <c r="BF64" s="45">
        <f>+BF62-BF63</f>
        <v>689222883.37113273</v>
      </c>
      <c r="BG64" s="46">
        <v>263.29198855260745</v>
      </c>
      <c r="BH64" s="43">
        <f>+BH62-BH63</f>
        <v>619345539.66640556</v>
      </c>
      <c r="BI64" s="46">
        <v>475.79120916717926</v>
      </c>
      <c r="BJ64" s="43">
        <f>+BJ62-BJ63</f>
        <v>1308568423.0375378</v>
      </c>
      <c r="BK64" s="47">
        <v>322.35889679383814</v>
      </c>
      <c r="BL64" s="122">
        <f>+BL62-BL63</f>
        <v>1669854867.5936708</v>
      </c>
      <c r="BM64" s="123">
        <f t="shared" ref="BM64" si="191">+BM62-BM63</f>
        <v>916408104.18001163</v>
      </c>
      <c r="BN64" s="124">
        <f t="shared" ref="BN64" si="192">+BN62-BN63</f>
        <v>2586262971.7736831</v>
      </c>
      <c r="BO64" s="32"/>
      <c r="BP64" s="42">
        <f>+BP62-BP63</f>
        <v>363716400.49000007</v>
      </c>
      <c r="BQ64" s="46">
        <v>1518.2495125743383</v>
      </c>
      <c r="BR64" s="43">
        <f>+BR62-BR63</f>
        <v>72462431.179999977</v>
      </c>
      <c r="BS64" s="46">
        <v>1623.8872939794555</v>
      </c>
      <c r="BT64" s="43">
        <f>+BT62-BT63</f>
        <v>436178831.6699999</v>
      </c>
      <c r="BU64" s="47">
        <v>1531.2743184567587</v>
      </c>
      <c r="BV64" s="45">
        <f>+BV62-BV63</f>
        <v>158505301.15000001</v>
      </c>
      <c r="BW64" s="46">
        <f t="shared" si="124"/>
        <v>247.06771010964141</v>
      </c>
      <c r="BX64" s="43">
        <f>+BX62-BX63</f>
        <v>191894261.89999995</v>
      </c>
      <c r="BY64" s="46">
        <f t="shared" si="125"/>
        <v>421.32708144875846</v>
      </c>
      <c r="BZ64" s="43">
        <f>+BZ62-BZ63</f>
        <v>350399563.05000001</v>
      </c>
      <c r="CA64" s="47">
        <f t="shared" si="127"/>
        <v>319.41677473432043</v>
      </c>
      <c r="CB64" s="122">
        <f>+CB62-CB63</f>
        <v>522221701.6400001</v>
      </c>
      <c r="CC64" s="123">
        <f t="shared" ref="CC64" si="193">+CC62-CC63</f>
        <v>264356693.07999998</v>
      </c>
      <c r="CD64" s="124">
        <f t="shared" ref="CD64" si="194">+CD62-CD63</f>
        <v>786578394.72000003</v>
      </c>
      <c r="CE64" s="32"/>
      <c r="CF64" s="45">
        <f>+CF62-CF63</f>
        <v>2911673765.4252896</v>
      </c>
      <c r="CG64" s="46">
        <f t="shared" si="163"/>
        <v>2124.1542120710196</v>
      </c>
      <c r="CH64" s="46">
        <f>+CH62-CH63</f>
        <v>889645533.66327906</v>
      </c>
      <c r="CI64" s="46">
        <f t="shared" si="164"/>
        <v>2071.8292078110649</v>
      </c>
      <c r="CJ64" s="43">
        <f t="shared" si="134"/>
        <v>3801319299.0885687</v>
      </c>
      <c r="CK64" s="46">
        <f t="shared" si="165"/>
        <v>2111.6727749241277</v>
      </c>
      <c r="CL64" s="45">
        <f>+CL62-CL63</f>
        <v>1741242827.7570584</v>
      </c>
      <c r="CM64" s="46">
        <f t="shared" si="166"/>
        <v>283.86456279004977</v>
      </c>
      <c r="CN64" s="43">
        <f>+CN62-CN63</f>
        <v>1687694800.5815222</v>
      </c>
      <c r="CO64" s="46">
        <f t="shared" si="167"/>
        <v>476.94503304784621</v>
      </c>
      <c r="CP64" s="43">
        <f>+CP62-CP63</f>
        <v>3428937628.3385806</v>
      </c>
      <c r="CQ64" s="47">
        <f t="shared" si="168"/>
        <v>354.49958287786325</v>
      </c>
      <c r="CR64" s="153"/>
      <c r="CS64" s="161" t="s">
        <v>173</v>
      </c>
      <c r="CT64" s="45">
        <f>+CT62-CT63</f>
        <v>3801319299.0885687</v>
      </c>
      <c r="CU64" s="43">
        <f t="shared" ref="CU64:CV64" si="195">+CU62-CU63</f>
        <v>3428937628.3385806</v>
      </c>
      <c r="CV64" s="44">
        <f t="shared" si="195"/>
        <v>7230256927.4271488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f>+'JUL-SEP 2023'!D67+'OCT-DEC 2023'!D67+'JAN-MAR 2024'!D67+'APR-JUN 2024'!D67</f>
        <v>15964317.196318351</v>
      </c>
      <c r="E67" s="39">
        <f t="shared" ref="E67:E74" si="196">+D67/$D$111</f>
        <v>73.486329514174756</v>
      </c>
      <c r="F67" s="36">
        <f>+'JUL-SEP 2023'!F67+'OCT-DEC 2023'!F67+'JAN-MAR 2024'!F67+'APR-JUN 2024'!F67</f>
        <v>396409.3636895669</v>
      </c>
      <c r="G67" s="39">
        <f t="shared" ref="G67:G74" si="197">+F67/$F$111</f>
        <v>5.6170116572848947</v>
      </c>
      <c r="H67" s="36">
        <f t="shared" ref="H67:H73" si="198">+D67+F67</f>
        <v>16360726.560007917</v>
      </c>
      <c r="I67" s="202">
        <f t="shared" ref="I67:I74" si="199">+H67/$H$111</f>
        <v>56.844593089338346</v>
      </c>
      <c r="J67" s="38">
        <f>+'JUL-SEP 2023'!J67+'OCT-DEC 2023'!J67+'JAN-MAR 2024'!J67+'APR-JUN 2024'!J67</f>
        <v>2950194.2641081745</v>
      </c>
      <c r="K67" s="39">
        <f t="shared" ref="K67:K74" si="200">+J67/$J$111</f>
        <v>4.0731605563269611</v>
      </c>
      <c r="L67" s="36">
        <f>+'JUL-SEP 2023'!L67+'OCT-DEC 2023'!L67+'JAN-MAR 2024'!L67+'APR-JUN 2024'!L67</f>
        <v>3550263.1509915516</v>
      </c>
      <c r="M67" s="39">
        <f t="shared" ref="M67:M74" si="201">+L67/$L$111</f>
        <v>5.6170250500614687</v>
      </c>
      <c r="N67" s="36">
        <f t="shared" ref="N67:N73" si="202">+J67+L67</f>
        <v>6500457.4150997261</v>
      </c>
      <c r="O67" s="40">
        <f t="shared" ref="O67:O74" si="203">+N67/$N$111</f>
        <v>4.7925929532458138</v>
      </c>
      <c r="P67" s="116">
        <f t="shared" ref="P67:P73" si="204">+D67+J67</f>
        <v>18914511.460426524</v>
      </c>
      <c r="Q67" s="117">
        <f t="shared" ref="Q67:Q73" si="205">+F67+L67</f>
        <v>3946672.5146811185</v>
      </c>
      <c r="R67" s="118">
        <f t="shared" ref="R67:R74" si="206">+P67+Q67</f>
        <v>22861183.975107644</v>
      </c>
      <c r="S67" s="32"/>
      <c r="T67" s="38">
        <f>+'JUL-SEP 2023'!T67+'OCT-DEC 2023'!T67+'JAN-MAR 2024'!T67+'APR-JUN 2024'!T67</f>
        <v>4347610.9040817106</v>
      </c>
      <c r="U67" s="39">
        <f t="shared" ref="U67:U74" si="207">+T67/$T$111</f>
        <v>11.10061381593931</v>
      </c>
      <c r="V67" s="36">
        <f>+'JUL-SEP 2023'!V67+'OCT-DEC 2023'!V67+'JAN-MAR 2024'!V67+'APR-JUN 2024'!V67</f>
        <v>1570209.6920534514</v>
      </c>
      <c r="W67" s="39">
        <f t="shared" ref="W67:W74" si="208">+V67/$V$111</f>
        <v>12.69892754533762</v>
      </c>
      <c r="X67" s="36">
        <f t="shared" ref="X67:X73" si="209">+T67+V67</f>
        <v>5917820.5961351618</v>
      </c>
      <c r="Y67" s="40">
        <f t="shared" ref="Y67:Y74" si="210">+X67/$X$111</f>
        <v>11.484134794480854</v>
      </c>
      <c r="Z67" s="244">
        <f>+'OCT-DEC 2023'!Z67+'JUL-SEP 2023'!Z67+'JAN-MAR 2024'!Z67+'APR-JUN 2024'!Z67</f>
        <v>3597141.6262532976</v>
      </c>
      <c r="AA67" s="39">
        <f t="shared" ref="AA67:AA74" si="211">+Z67/$Z$111</f>
        <v>1.7707052250008111</v>
      </c>
      <c r="AB67" s="36">
        <f>+'OCT-DEC 2023'!AB67+'JUL-SEP 2023'!AB67+'JAN-MAR 2024'!AB67+'APR-JUN 2024'!AB67</f>
        <v>1614321.5651551103</v>
      </c>
      <c r="AC67" s="39">
        <f t="shared" ref="AC67:AC74" si="212">+AB67/$AB$111</f>
        <v>1.7781437246509246</v>
      </c>
      <c r="AD67" s="36">
        <f t="shared" ref="AD67:AD73" si="213">+Z67+AB67</f>
        <v>5211463.1914084079</v>
      </c>
      <c r="AE67" s="40">
        <f t="shared" ref="AE67:AE74" si="214">+AD67/$AD$111</f>
        <v>1.7730027395266248</v>
      </c>
      <c r="AF67" s="116">
        <f t="shared" ref="AF67:AF73" si="215">+T67+Z67</f>
        <v>7944752.5303350082</v>
      </c>
      <c r="AG67" s="117">
        <f t="shared" ref="AG67:AG73" si="216">+V67+AB67</f>
        <v>3184531.2572085615</v>
      </c>
      <c r="AH67" s="118">
        <f t="shared" ref="AH67:AH74" si="217">+AF67+AG67</f>
        <v>11129283.787543569</v>
      </c>
      <c r="AI67" s="32"/>
      <c r="AJ67" s="35">
        <f>+'OCT-DEC 2023'!AJ67+'JUL-SEP 2023'!AJ67+'JAN-MAR 2024'!AJ67+'APR-JUN 2024'!AJ67</f>
        <v>5415806.1973639559</v>
      </c>
      <c r="AK67" s="39">
        <f t="shared" ref="AK67:AK74" si="218">+AJ67/$AJ$111</f>
        <v>46.73391261553558</v>
      </c>
      <c r="AL67" s="36">
        <f>+'OCT-DEC 2023'!AL67+'JUL-SEP 2023'!AL67+'JAN-MAR 2024'!AL67+'APR-JUN 2024'!AL67</f>
        <v>2494209.7337303446</v>
      </c>
      <c r="AM67" s="39">
        <f t="shared" ref="AM67:AM74" si="219">+AL67/$AL$111</f>
        <v>42.646269769352401</v>
      </c>
      <c r="AN67" s="36">
        <f t="shared" ref="AN67:AN73" si="220">+AJ67+AL67</f>
        <v>7910015.9310943</v>
      </c>
      <c r="AO67" s="40">
        <f t="shared" ref="AO67:AO74" si="221">+AN67/$AN$111</f>
        <v>45.362878966200419</v>
      </c>
      <c r="AP67" s="36">
        <f>+'OCT-DEC 2023'!AP67+'JUL-SEP 2023'!AP67+'JAN-MAR 2024'!AP67+'APR-JUN 2024'!AP67</f>
        <v>620068.41110537364</v>
      </c>
      <c r="AQ67" s="39">
        <f t="shared" ref="AQ67:AQ74" si="222">+AP67/$AP$111</f>
        <v>1.849073808986025</v>
      </c>
      <c r="AR67" s="36">
        <f>+'OCT-DEC 2023'!AR67+'JUL-SEP 2023'!AR67+'JAN-MAR 2024'!AR67+'APR-JUN 2024'!AR67</f>
        <v>1173248.801235121</v>
      </c>
      <c r="AS67" s="39">
        <f t="shared" ref="AS67:AS74" si="223">+AR67/$AR$111</f>
        <v>3.7797111574001905</v>
      </c>
      <c r="AT67" s="36">
        <f t="shared" ref="AT67:AT73" si="224">+AP67+AR67</f>
        <v>1793317.2123404946</v>
      </c>
      <c r="AU67" s="40">
        <f t="shared" ref="AU67:AU74" si="225">+AT67/$AT$111</f>
        <v>2.7771204703087968</v>
      </c>
      <c r="AV67" s="116">
        <f t="shared" ref="AV67:AV73" si="226">+AJ67+AP67</f>
        <v>6035874.6084693298</v>
      </c>
      <c r="AW67" s="117">
        <f t="shared" ref="AW67:AW73" si="227">+AL67+AR67</f>
        <v>3667458.5349654658</v>
      </c>
      <c r="AX67" s="118">
        <f t="shared" ref="AX67:AX74" si="228">+AV67+AW67</f>
        <v>9703333.1434347965</v>
      </c>
      <c r="AY67" s="32"/>
      <c r="AZ67" s="35">
        <f>+'OCT-DEC 2023'!AZ67+'JUL-SEP 2023'!AZ67+'JAN-MAR 2024'!AZ67+'APR-JUN 2024'!AZ67</f>
        <v>7871709.959946475</v>
      </c>
      <c r="BA67" s="39">
        <f t="shared" ref="BA67:BA74" si="229">+AZ67/$AZ$111</f>
        <v>17.716746588402383</v>
      </c>
      <c r="BB67" s="36">
        <f>+'OCT-DEC 2023'!BB67+'JUL-SEP 2023'!BB67+'JAN-MAR 2024'!BB67+'APR-JUN 2024'!BB67</f>
        <v>2306270.3756470289</v>
      </c>
      <c r="BC67" s="39">
        <f t="shared" ref="BC67:BC74" si="230">+BB67/$BB$111</f>
        <v>17.555800313980793</v>
      </c>
      <c r="BD67" s="36">
        <f t="shared" ref="BD67:BD73" si="231">+AZ67+BB67</f>
        <v>10177980.335593503</v>
      </c>
      <c r="BE67" s="40">
        <v>11.445010777185651</v>
      </c>
      <c r="BF67" s="38">
        <f>+'OCT-DEC 2023'!BF67+'JUL-SEP 2023'!BF67+'JAN-MAR 2024'!BF67+'APR-JUN 2024'!BF67</f>
        <v>5218437.9371352196</v>
      </c>
      <c r="BG67" s="39">
        <v>1.6203939692529916</v>
      </c>
      <c r="BH67" s="36">
        <f>+'OCT-DEC 2023'!BH67+'JUL-SEP 2023'!BH67+'JAN-MAR 2024'!BH67+'APR-JUN 2024'!BH67</f>
        <v>4918434.4321314786</v>
      </c>
      <c r="BI67" s="39">
        <v>2.9459968070138087</v>
      </c>
      <c r="BJ67" s="36">
        <f t="shared" ref="BJ67:BJ73" si="232">+BF67+BH67</f>
        <v>10136872.369266698</v>
      </c>
      <c r="BK67" s="40">
        <v>1.9888624321296218</v>
      </c>
      <c r="BL67" s="116">
        <f t="shared" ref="BL67:BL73" si="233">+AZ67+BF67</f>
        <v>13090147.897081695</v>
      </c>
      <c r="BM67" s="117">
        <f t="shared" ref="BM67:BM73" si="234">+BB67+BH67</f>
        <v>7224704.8077785075</v>
      </c>
      <c r="BN67" s="118">
        <f t="shared" ref="BN67:BN74" si="235">+BL67+BM67</f>
        <v>20314852.704860203</v>
      </c>
      <c r="BO67" s="32"/>
      <c r="BP67" s="35">
        <f>+'OCT-DEC 2023'!BP67+'JUL-SEP 2023'!BP67+'JAN-MAR 2024'!BP67+'APR-JUN 2024'!BP67</f>
        <v>1573875.3000000003</v>
      </c>
      <c r="BQ67" s="39">
        <v>24.079151280755621</v>
      </c>
      <c r="BR67" s="36">
        <f>+'OCT-DEC 2023'!BR67+'JUL-SEP 2023'!BR67+'JAN-MAR 2024'!BR67+'APR-JUN 2024'!BR67</f>
        <v>531889.06999999995</v>
      </c>
      <c r="BS67" s="39">
        <v>24.991996176700912</v>
      </c>
      <c r="BT67" s="36">
        <f t="shared" ref="BT67:BT73" si="236">+BP67+BR67</f>
        <v>2105764.37</v>
      </c>
      <c r="BU67" s="40">
        <v>24.191702182642224</v>
      </c>
      <c r="BV67" s="38">
        <f>+'OCT-DEC 2023'!BV67+'JUL-SEP 2023'!BV67+'JAN-MAR 2024'!BV67+'APR-JUN 2024'!BV67</f>
        <v>1167524.19</v>
      </c>
      <c r="BW67" s="39">
        <f t="shared" ref="BW67:BW74" si="237">+BV67/$BV$111</f>
        <v>1.8198604464839621</v>
      </c>
      <c r="BX67" s="36">
        <f>+'OCT-DEC 2023'!BX67+'JUL-SEP 2023'!BX67+'JAN-MAR 2024'!BX67+'APR-JUN 2024'!BX67</f>
        <v>2196031.6799999997</v>
      </c>
      <c r="BY67" s="39">
        <f t="shared" ref="BY67:BY74" si="238">+BX67/$BX$111</f>
        <v>4.8216533904780299</v>
      </c>
      <c r="BZ67" s="36">
        <f t="shared" ref="BZ67:BZ73" si="239">+BV67+BX67</f>
        <v>3363555.8699999996</v>
      </c>
      <c r="CA67" s="40">
        <f t="shared" ref="CA67:CA74" si="240">+BZ67/$BZ$111</f>
        <v>3.0661458544135902</v>
      </c>
      <c r="CB67" s="116">
        <f t="shared" ref="CB67:CB73" si="241">+BP67+BV67</f>
        <v>2741399.49</v>
      </c>
      <c r="CC67" s="117">
        <f t="shared" ref="CC67:CC73" si="242">+BR67+BX67</f>
        <v>2727920.7499999995</v>
      </c>
      <c r="CD67" s="118">
        <f t="shared" ref="CD67:CD74" si="243">+CB67+CC67</f>
        <v>5469320.2400000002</v>
      </c>
      <c r="CE67" s="32"/>
      <c r="CF67" s="38">
        <f t="shared" ref="CF67:CF73" si="244">+D67+T67+AJ67+AZ67+BP67</f>
        <v>35173319.557710491</v>
      </c>
      <c r="CG67" s="39">
        <f t="shared" ref="CG67:CG74" si="245">+CF67/$CF$111</f>
        <v>25.66000208478637</v>
      </c>
      <c r="CH67" s="36">
        <f t="shared" ref="CH67:CH73" si="246">+F67+V67+AL67+BB67+BR67</f>
        <v>7298988.2351203924</v>
      </c>
      <c r="CI67" s="39">
        <f t="shared" ref="CI67:CI74" si="247">+CH67/$CH$111</f>
        <v>16.99806995121202</v>
      </c>
      <c r="CJ67" s="36">
        <f t="shared" ref="CJ67:CJ74" si="248">+CF67+CH67</f>
        <v>42472307.792830884</v>
      </c>
      <c r="CK67" s="40">
        <f t="shared" ref="CK67:CK74" si="249">+CJ67/$CJ$111</f>
        <v>23.593812831198626</v>
      </c>
      <c r="CL67" s="38">
        <f t="shared" ref="CL67:CL73" si="250">+J67+Z67+AP67+BF67+BV67</f>
        <v>13553366.428602064</v>
      </c>
      <c r="CM67" s="39">
        <f t="shared" ref="CM67:CM74" si="251">+CL67/$CL$111</f>
        <v>2.2095255034269403</v>
      </c>
      <c r="CN67" s="36">
        <f t="shared" ref="CN67:CN73" si="252">+L67+AB67+AR67+BH67+BX67</f>
        <v>13452299.62951326</v>
      </c>
      <c r="CO67" s="39">
        <f t="shared" ref="CO67:CO74" si="253">+CN67/$CN$111</f>
        <v>3.8016396620745603</v>
      </c>
      <c r="CP67" s="36">
        <f t="shared" ref="CP67:CP73" si="254">+CL67+CN67</f>
        <v>27005666.058115326</v>
      </c>
      <c r="CQ67" s="40">
        <f t="shared" ref="CQ67:CQ74" si="255">+CP67/$CP$111</f>
        <v>2.7919718556033897</v>
      </c>
      <c r="CR67" s="152"/>
      <c r="CS67" s="161" t="s">
        <v>66</v>
      </c>
      <c r="CT67" s="38">
        <f>+CJ67</f>
        <v>42472307.792830884</v>
      </c>
      <c r="CU67" s="36">
        <f t="shared" ref="CU67:CU73" si="256">+CP67</f>
        <v>27005666.058115326</v>
      </c>
      <c r="CV67" s="37">
        <f t="shared" ref="CV67:CV73" si="257">+CT67+CU67</f>
        <v>69477973.850946218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f>+'JUL-SEP 2023'!D68+'OCT-DEC 2023'!D68+'JAN-MAR 2024'!D68+'APR-JUN 2024'!D68</f>
        <v>756320.37355279527</v>
      </c>
      <c r="E68" s="39">
        <f t="shared" si="196"/>
        <v>3.4814647883595033</v>
      </c>
      <c r="F68" s="36">
        <f>+'JUL-SEP 2023'!F68+'OCT-DEC 2023'!F68+'JAN-MAR 2024'!F68+'APR-JUN 2024'!F68</f>
        <v>25070.98982192031</v>
      </c>
      <c r="G68" s="39">
        <f t="shared" si="197"/>
        <v>0.35524903039293088</v>
      </c>
      <c r="H68" s="36">
        <f t="shared" si="198"/>
        <v>781391.36337471555</v>
      </c>
      <c r="I68" s="202">
        <f t="shared" si="199"/>
        <v>2.7149084077435699</v>
      </c>
      <c r="J68" s="38">
        <f>+'JUL-SEP 2023'!J68+'OCT-DEC 2023'!J68+'JAN-MAR 2024'!J68+'APR-JUN 2024'!J68</f>
        <v>158098.35033208792</v>
      </c>
      <c r="K68" s="39">
        <f t="shared" si="200"/>
        <v>0.21827713938278137</v>
      </c>
      <c r="L68" s="36">
        <f>+'JUL-SEP 2023'!L68+'OCT-DEC 2023'!L68+'JAN-MAR 2024'!L68+'APR-JUN 2024'!L68</f>
        <v>224537.10602394264</v>
      </c>
      <c r="M68" s="39">
        <f t="shared" si="201"/>
        <v>0.35524987742177511</v>
      </c>
      <c r="N68" s="36">
        <f t="shared" si="202"/>
        <v>382635.45635603054</v>
      </c>
      <c r="O68" s="40">
        <f t="shared" si="203"/>
        <v>0.28210568498367355</v>
      </c>
      <c r="P68" s="116">
        <f t="shared" si="204"/>
        <v>914418.72388488322</v>
      </c>
      <c r="Q68" s="117">
        <f t="shared" si="205"/>
        <v>249608.09584586296</v>
      </c>
      <c r="R68" s="118">
        <f t="shared" si="206"/>
        <v>1164026.8197307461</v>
      </c>
      <c r="S68" s="32"/>
      <c r="T68" s="38">
        <f>+'JUL-SEP 2023'!T68+'OCT-DEC 2023'!T68+'JAN-MAR 2024'!T68+'APR-JUN 2024'!T68</f>
        <v>4213273.3581845248</v>
      </c>
      <c r="U68" s="39">
        <f t="shared" si="207"/>
        <v>10.75761412004066</v>
      </c>
      <c r="V68" s="36">
        <f>+'JUL-SEP 2023'!V68+'OCT-DEC 2023'!V68+'JAN-MAR 2024'!V68+'APR-JUN 2024'!V68</f>
        <v>1332382.9307387569</v>
      </c>
      <c r="W68" s="39">
        <f t="shared" si="208"/>
        <v>10.775525323607607</v>
      </c>
      <c r="X68" s="36">
        <f t="shared" si="209"/>
        <v>5545656.2889232822</v>
      </c>
      <c r="Y68" s="40">
        <f t="shared" si="210"/>
        <v>10.761911976082628</v>
      </c>
      <c r="Z68" s="244">
        <f>+'OCT-DEC 2023'!Z68+'JUL-SEP 2023'!Z68+'JAN-MAR 2024'!Z68+'APR-JUN 2024'!Z68</f>
        <v>894073.98189113301</v>
      </c>
      <c r="AA68" s="39">
        <f t="shared" si="211"/>
        <v>0.44011096469417427</v>
      </c>
      <c r="AB68" s="36">
        <f>+'OCT-DEC 2023'!AB68+'JUL-SEP 2023'!AB68+'JAN-MAR 2024'!AB68+'APR-JUN 2024'!AB68</f>
        <v>494090.63387582521</v>
      </c>
      <c r="AC68" s="39">
        <f t="shared" si="212"/>
        <v>0.54423119841720025</v>
      </c>
      <c r="AD68" s="36">
        <f t="shared" si="213"/>
        <v>1388164.6157669583</v>
      </c>
      <c r="AE68" s="40">
        <f t="shared" si="214"/>
        <v>0.47227037326605242</v>
      </c>
      <c r="AF68" s="116">
        <f t="shared" si="215"/>
        <v>5107347.3400756577</v>
      </c>
      <c r="AG68" s="117">
        <f t="shared" si="216"/>
        <v>1826473.5646145821</v>
      </c>
      <c r="AH68" s="118">
        <f t="shared" si="217"/>
        <v>6933820.9046902396</v>
      </c>
      <c r="AI68" s="32"/>
      <c r="AJ68" s="35">
        <f>+'OCT-DEC 2023'!AJ68+'JUL-SEP 2023'!AJ68+'JAN-MAR 2024'!AJ68+'APR-JUN 2024'!AJ68</f>
        <v>1664816.5386294262</v>
      </c>
      <c r="AK68" s="39">
        <f t="shared" si="218"/>
        <v>14.365985007933885</v>
      </c>
      <c r="AL68" s="36">
        <f>+'OCT-DEC 2023'!AL68+'JUL-SEP 2023'!AL68+'JAN-MAR 2024'!AL68+'APR-JUN 2024'!AL68</f>
        <v>766719.01914545591</v>
      </c>
      <c r="AM68" s="39">
        <f t="shared" si="219"/>
        <v>13.109445322734601</v>
      </c>
      <c r="AN68" s="36">
        <f t="shared" si="220"/>
        <v>2431535.5577748818</v>
      </c>
      <c r="AO68" s="40">
        <f t="shared" si="221"/>
        <v>13.944529842950026</v>
      </c>
      <c r="AP68" s="36">
        <f>+'OCT-DEC 2023'!AP68+'JUL-SEP 2023'!AP68+'JAN-MAR 2024'!AP68+'APR-JUN 2024'!AP68</f>
        <v>275526.37614429567</v>
      </c>
      <c r="AQ68" s="39">
        <f t="shared" si="222"/>
        <v>0.82163289838461162</v>
      </c>
      <c r="AR68" s="36">
        <f>+'OCT-DEC 2023'!AR68+'JUL-SEP 2023'!AR68+'JAN-MAR 2024'!AR68+'APR-JUN 2024'!AR68</f>
        <v>521331.17044889659</v>
      </c>
      <c r="AS68" s="39">
        <f t="shared" si="223"/>
        <v>1.679508421037208</v>
      </c>
      <c r="AT68" s="36">
        <f t="shared" si="224"/>
        <v>796857.54659319227</v>
      </c>
      <c r="AU68" s="40">
        <f t="shared" si="225"/>
        <v>1.2340089022375516</v>
      </c>
      <c r="AV68" s="116">
        <f t="shared" si="226"/>
        <v>1940342.9147737217</v>
      </c>
      <c r="AW68" s="117">
        <f t="shared" si="227"/>
        <v>1288050.1895943526</v>
      </c>
      <c r="AX68" s="118">
        <f t="shared" si="228"/>
        <v>3228393.1043680743</v>
      </c>
      <c r="AY68" s="32"/>
      <c r="AZ68" s="35">
        <f>+'OCT-DEC 2023'!AZ68+'JUL-SEP 2023'!AZ68+'JAN-MAR 2024'!AZ68+'APR-JUN 2024'!AZ68</f>
        <v>5934405.0163038028</v>
      </c>
      <c r="BA68" s="39">
        <f t="shared" si="229"/>
        <v>13.356481674473851</v>
      </c>
      <c r="BB68" s="36">
        <f>+'OCT-DEC 2023'!BB68+'JUL-SEP 2023'!BB68+'JAN-MAR 2024'!BB68+'APR-JUN 2024'!BB68</f>
        <v>1738794.9906396982</v>
      </c>
      <c r="BC68" s="39">
        <f t="shared" si="230"/>
        <v>13.236061983433547</v>
      </c>
      <c r="BD68" s="36">
        <f t="shared" si="231"/>
        <v>7673200.0069435015</v>
      </c>
      <c r="BE68" s="40">
        <v>6.1229586425500742</v>
      </c>
      <c r="BF68" s="38">
        <f>+'OCT-DEC 2023'!BF68+'JUL-SEP 2023'!BF68+'JAN-MAR 2024'!BF68+'APR-JUN 2024'!BF68</f>
        <v>3862235.7127156598</v>
      </c>
      <c r="BG68" s="39">
        <v>0.65981263687901226</v>
      </c>
      <c r="BH68" s="36">
        <f>+'OCT-DEC 2023'!BH68+'JUL-SEP 2023'!BH68+'JAN-MAR 2024'!BH68+'APR-JUN 2024'!BH68</f>
        <v>3639101.0804010406</v>
      </c>
      <c r="BI68" s="39">
        <v>1.1995884694442762</v>
      </c>
      <c r="BJ68" s="36">
        <f t="shared" si="232"/>
        <v>7501336.7931166999</v>
      </c>
      <c r="BK68" s="40">
        <v>0.80985031457381706</v>
      </c>
      <c r="BL68" s="116">
        <f t="shared" si="233"/>
        <v>9796640.7290194631</v>
      </c>
      <c r="BM68" s="117">
        <f t="shared" si="234"/>
        <v>5377896.0710407384</v>
      </c>
      <c r="BN68" s="118">
        <f t="shared" si="235"/>
        <v>15174536.800060201</v>
      </c>
      <c r="BO68" s="32"/>
      <c r="BP68" s="35">
        <f>+'OCT-DEC 2023'!BP68+'JUL-SEP 2023'!BP68+'JAN-MAR 2024'!BP68+'APR-JUN 2024'!BP68</f>
        <v>881882.05000000028</v>
      </c>
      <c r="BQ68" s="39">
        <v>14.812577706948602</v>
      </c>
      <c r="BR68" s="36">
        <f>+'OCT-DEC 2023'!BR68+'JUL-SEP 2023'!BR68+'JAN-MAR 2024'!BR68+'APR-JUN 2024'!BR68</f>
        <v>342013.27</v>
      </c>
      <c r="BS68" s="39">
        <v>15.368405730342248</v>
      </c>
      <c r="BT68" s="36">
        <f t="shared" si="236"/>
        <v>1223895.3200000003</v>
      </c>
      <c r="BU68" s="40">
        <v>14.881109552396476</v>
      </c>
      <c r="BV68" s="38">
        <f>+'OCT-DEC 2023'!BV68+'JUL-SEP 2023'!BV68+'JAN-MAR 2024'!BV68+'APR-JUN 2024'!BV68</f>
        <v>475833.44000000018</v>
      </c>
      <c r="BW68" s="39">
        <f t="shared" si="237"/>
        <v>0.7416980855620644</v>
      </c>
      <c r="BX68" s="36">
        <f>+'OCT-DEC 2023'!BX68+'JUL-SEP 2023'!BX68+'JAN-MAR 2024'!BX68+'APR-JUN 2024'!BX68</f>
        <v>1510220.97</v>
      </c>
      <c r="BY68" s="39">
        <f t="shared" si="238"/>
        <v>3.3158729569746099</v>
      </c>
      <c r="BZ68" s="36">
        <f t="shared" si="239"/>
        <v>1986054.4100000001</v>
      </c>
      <c r="CA68" s="40">
        <f t="shared" si="240"/>
        <v>1.8104448777481821</v>
      </c>
      <c r="CB68" s="116">
        <f t="shared" si="241"/>
        <v>1357715.4900000005</v>
      </c>
      <c r="CC68" s="117">
        <f t="shared" si="242"/>
        <v>1852234.24</v>
      </c>
      <c r="CD68" s="118">
        <f t="shared" si="243"/>
        <v>3209949.7300000004</v>
      </c>
      <c r="CE68" s="32"/>
      <c r="CF68" s="38">
        <f t="shared" si="244"/>
        <v>13450697.336670551</v>
      </c>
      <c r="CG68" s="39">
        <f t="shared" si="245"/>
        <v>9.8126911545696327</v>
      </c>
      <c r="CH68" s="36">
        <f t="shared" si="246"/>
        <v>4204981.200345831</v>
      </c>
      <c r="CI68" s="39">
        <f t="shared" si="247"/>
        <v>9.7926674608252675</v>
      </c>
      <c r="CJ68" s="36">
        <f t="shared" si="248"/>
        <v>17655678.537016384</v>
      </c>
      <c r="CK68" s="40">
        <f t="shared" si="249"/>
        <v>9.8079147674779623</v>
      </c>
      <c r="CL68" s="38">
        <f t="shared" si="250"/>
        <v>5665767.8610831769</v>
      </c>
      <c r="CM68" s="39">
        <f t="shared" si="251"/>
        <v>0.92365676465010904</v>
      </c>
      <c r="CN68" s="36">
        <f t="shared" si="252"/>
        <v>6389280.9607497053</v>
      </c>
      <c r="CO68" s="39">
        <f t="shared" si="253"/>
        <v>1.8056201973998702</v>
      </c>
      <c r="CP68" s="36">
        <f t="shared" si="254"/>
        <v>12055048.821832882</v>
      </c>
      <c r="CQ68" s="40">
        <f t="shared" si="255"/>
        <v>1.2463072362685912</v>
      </c>
      <c r="CR68" s="152"/>
      <c r="CS68" s="161" t="s">
        <v>67</v>
      </c>
      <c r="CT68" s="38">
        <f t="shared" ref="CT68:CT73" si="258">+CJ68</f>
        <v>17655678.537016384</v>
      </c>
      <c r="CU68" s="36">
        <f t="shared" si="256"/>
        <v>12055048.821832882</v>
      </c>
      <c r="CV68" s="37">
        <f t="shared" si="257"/>
        <v>29710727.358849265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f>+'JUL-SEP 2023'!D69+'OCT-DEC 2023'!D69+'JAN-MAR 2024'!D69+'APR-JUN 2024'!D69</f>
        <v>320610.76225814223</v>
      </c>
      <c r="E69" s="39">
        <f t="shared" si="196"/>
        <v>1.4758231016936976</v>
      </c>
      <c r="F69" s="36">
        <f>+'JUL-SEP 2023'!F69+'OCT-DEC 2023'!F69+'JAN-MAR 2024'!F69+'APR-JUN 2024'!F69</f>
        <v>11757.558683520143</v>
      </c>
      <c r="G69" s="39">
        <f t="shared" si="197"/>
        <v>0.16660137281283413</v>
      </c>
      <c r="H69" s="36">
        <f t="shared" si="198"/>
        <v>332368.32094166236</v>
      </c>
      <c r="I69" s="202">
        <f t="shared" si="199"/>
        <v>1.1547984675630609</v>
      </c>
      <c r="J69" s="38">
        <f>+'JUL-SEP 2023'!J69+'OCT-DEC 2023'!J69+'JAN-MAR 2024'!J69+'APR-JUN 2024'!J69</f>
        <v>87430.831000623322</v>
      </c>
      <c r="K69" s="39">
        <f t="shared" si="200"/>
        <v>0.12071063135440006</v>
      </c>
      <c r="L69" s="36">
        <f>+'JUL-SEP 2023'!L69+'OCT-DEC 2023'!L69+'JAN-MAR 2024'!L69+'APR-JUN 2024'!L69</f>
        <v>105301.31516371372</v>
      </c>
      <c r="M69" s="39">
        <f t="shared" si="201"/>
        <v>0.16660177004451157</v>
      </c>
      <c r="N69" s="36">
        <f t="shared" si="202"/>
        <v>192732.14616433706</v>
      </c>
      <c r="O69" s="40">
        <f t="shared" si="203"/>
        <v>0.14209565059614707</v>
      </c>
      <c r="P69" s="116">
        <f t="shared" si="204"/>
        <v>408041.59325876553</v>
      </c>
      <c r="Q69" s="117">
        <f t="shared" si="205"/>
        <v>117058.87384723386</v>
      </c>
      <c r="R69" s="118">
        <f t="shared" si="206"/>
        <v>525100.46710599936</v>
      </c>
      <c r="S69" s="32"/>
      <c r="T69" s="38">
        <f>+'JUL-SEP 2023'!T69+'OCT-DEC 2023'!T69+'JAN-MAR 2024'!T69+'APR-JUN 2024'!T69</f>
        <v>5390071.9998750389</v>
      </c>
      <c r="U69" s="39">
        <f t="shared" si="207"/>
        <v>13.762295897856632</v>
      </c>
      <c r="V69" s="36">
        <f>+'JUL-SEP 2023'!V69+'OCT-DEC 2023'!V69+'JAN-MAR 2024'!V69+'APR-JUN 2024'!V69</f>
        <v>1570854.6658219427</v>
      </c>
      <c r="W69" s="39">
        <f t="shared" si="208"/>
        <v>12.704143711812815</v>
      </c>
      <c r="X69" s="36">
        <f t="shared" si="209"/>
        <v>6960926.6656969814</v>
      </c>
      <c r="Y69" s="40">
        <f t="shared" si="210"/>
        <v>13.508388573923318</v>
      </c>
      <c r="Z69" s="244">
        <f>+'OCT-DEC 2023'!Z69+'JUL-SEP 2023'!Z69+'JAN-MAR 2024'!Z69+'APR-JUN 2024'!Z69</f>
        <v>1503183.3994648517</v>
      </c>
      <c r="AA69" s="39">
        <f t="shared" si="211"/>
        <v>0.73994715141067602</v>
      </c>
      <c r="AB69" s="36">
        <f>+'OCT-DEC 2023'!AB69+'JUL-SEP 2023'!AB69+'JAN-MAR 2024'!AB69+'APR-JUN 2024'!AB69</f>
        <v>869551.67862775899</v>
      </c>
      <c r="AC69" s="39">
        <f t="shared" si="212"/>
        <v>0.95779421769854345</v>
      </c>
      <c r="AD69" s="36">
        <f t="shared" si="213"/>
        <v>2372735.0780926105</v>
      </c>
      <c r="AE69" s="40">
        <f t="shared" si="214"/>
        <v>0.80723313954601772</v>
      </c>
      <c r="AF69" s="116">
        <f t="shared" si="215"/>
        <v>6893255.3993398901</v>
      </c>
      <c r="AG69" s="117">
        <f t="shared" si="216"/>
        <v>2440406.3444497017</v>
      </c>
      <c r="AH69" s="118">
        <f t="shared" si="217"/>
        <v>9333661.7437895909</v>
      </c>
      <c r="AI69" s="32"/>
      <c r="AJ69" s="35">
        <f>+'OCT-DEC 2023'!AJ69+'JUL-SEP 2023'!AJ69+'JAN-MAR 2024'!AJ69+'APR-JUN 2024'!AJ69</f>
        <v>176637.4180056231</v>
      </c>
      <c r="AK69" s="39">
        <f t="shared" si="218"/>
        <v>1.5242343165319634</v>
      </c>
      <c r="AL69" s="36">
        <f>+'OCT-DEC 2023'!AL69+'JUL-SEP 2023'!AL69+'JAN-MAR 2024'!AL69+'APR-JUN 2024'!AL69</f>
        <v>81349.064437545865</v>
      </c>
      <c r="AM69" s="39">
        <f t="shared" si="219"/>
        <v>1.3909151666646011</v>
      </c>
      <c r="AN69" s="36">
        <f t="shared" si="220"/>
        <v>257986.48244316896</v>
      </c>
      <c r="AO69" s="40">
        <f t="shared" si="221"/>
        <v>1.4795178265040774</v>
      </c>
      <c r="AP69" s="36">
        <f>+'OCT-DEC 2023'!AP69+'JUL-SEP 2023'!AP69+'JAN-MAR 2024'!AP69+'APR-JUN 2024'!AP69</f>
        <v>40756.013333458068</v>
      </c>
      <c r="AQ69" s="39">
        <f t="shared" si="222"/>
        <v>0.1215363909269937</v>
      </c>
      <c r="AR69" s="36">
        <f>+'OCT-DEC 2023'!AR69+'JUL-SEP 2023'!AR69+'JAN-MAR 2024'!AR69+'APR-JUN 2024'!AR69</f>
        <v>77115.593909002331</v>
      </c>
      <c r="AS69" s="39">
        <f t="shared" si="223"/>
        <v>0.24843381080002169</v>
      </c>
      <c r="AT69" s="36">
        <f t="shared" si="224"/>
        <v>117871.60724246039</v>
      </c>
      <c r="AU69" s="40">
        <f t="shared" si="225"/>
        <v>0.18253527657497501</v>
      </c>
      <c r="AV69" s="116">
        <f t="shared" si="226"/>
        <v>217393.43133908117</v>
      </c>
      <c r="AW69" s="117">
        <f t="shared" si="227"/>
        <v>158464.65834654821</v>
      </c>
      <c r="AX69" s="118">
        <f t="shared" si="228"/>
        <v>375858.08968562935</v>
      </c>
      <c r="AY69" s="32"/>
      <c r="AZ69" s="35">
        <f>+'OCT-DEC 2023'!AZ69+'JUL-SEP 2023'!AZ69+'JAN-MAR 2024'!AZ69+'APR-JUN 2024'!AZ69</f>
        <v>5978660.2591554802</v>
      </c>
      <c r="BA69" s="39">
        <f t="shared" si="229"/>
        <v>13.456086325407499</v>
      </c>
      <c r="BB69" s="36">
        <f>+'OCT-DEC 2023'!BB69+'JUL-SEP 2023'!BB69+'JAN-MAR 2024'!BB69+'APR-JUN 2024'!BB69</f>
        <v>1751713.8332880209</v>
      </c>
      <c r="BC69" s="39">
        <f t="shared" si="230"/>
        <v>13.334402847634287</v>
      </c>
      <c r="BD69" s="36">
        <f t="shared" si="231"/>
        <v>7730374.0924435016</v>
      </c>
      <c r="BE69" s="40">
        <v>7.3936958099728596</v>
      </c>
      <c r="BF69" s="38">
        <f>+'OCT-DEC 2023'!BF69+'JUL-SEP 2023'!BF69+'JAN-MAR 2024'!BF69+'APR-JUN 2024'!BF69</f>
        <v>4138952.0925091607</v>
      </c>
      <c r="BG69" s="39">
        <v>1.0218013612602757</v>
      </c>
      <c r="BH69" s="36">
        <f>+'OCT-DEC 2023'!BH69+'JUL-SEP 2023'!BH69+'JAN-MAR 2024'!BH69+'APR-JUN 2024'!BH69</f>
        <v>3900284.4903075392</v>
      </c>
      <c r="BI69" s="39">
        <v>1.8577109053688103</v>
      </c>
      <c r="BJ69" s="36">
        <f t="shared" si="232"/>
        <v>8039236.5828166995</v>
      </c>
      <c r="BK69" s="40">
        <v>1.2541532362320089</v>
      </c>
      <c r="BL69" s="116">
        <f t="shared" si="233"/>
        <v>10117612.35166464</v>
      </c>
      <c r="BM69" s="117">
        <f t="shared" si="234"/>
        <v>5651998.3235955602</v>
      </c>
      <c r="BN69" s="118">
        <f t="shared" si="235"/>
        <v>15769610.675260201</v>
      </c>
      <c r="BO69" s="32"/>
      <c r="BP69" s="35">
        <f>+'OCT-DEC 2023'!BP69+'JUL-SEP 2023'!BP69+'JAN-MAR 2024'!BP69+'APR-JUN 2024'!BP69</f>
        <v>857870.55999999994</v>
      </c>
      <c r="BQ69" s="39">
        <v>12.468196641660509</v>
      </c>
      <c r="BR69" s="36">
        <f>+'OCT-DEC 2023'!BR69+'JUL-SEP 2023'!BR69+'JAN-MAR 2024'!BR69+'APR-JUN 2024'!BR69</f>
        <v>316175.78000000003</v>
      </c>
      <c r="BS69" s="39">
        <v>13.478204201022619</v>
      </c>
      <c r="BT69" s="36">
        <f t="shared" si="236"/>
        <v>1174046.3399999999</v>
      </c>
      <c r="BU69" s="40">
        <v>12.592727394062619</v>
      </c>
      <c r="BV69" s="38">
        <f>+'OCT-DEC 2023'!BV69+'JUL-SEP 2023'!BV69+'JAN-MAR 2024'!BV69+'APR-JUN 2024'!BV69</f>
        <v>866182.35000000009</v>
      </c>
      <c r="BW69" s="39">
        <f t="shared" si="237"/>
        <v>1.3501484694784163</v>
      </c>
      <c r="BX69" s="36">
        <f>+'OCT-DEC 2023'!BX69+'JUL-SEP 2023'!BX69+'JAN-MAR 2024'!BX69+'APR-JUN 2024'!BX69</f>
        <v>1021798.99</v>
      </c>
      <c r="BY69" s="39">
        <f t="shared" si="238"/>
        <v>2.2434833747573837</v>
      </c>
      <c r="BZ69" s="36">
        <f t="shared" si="239"/>
        <v>1887981.34</v>
      </c>
      <c r="CA69" s="40">
        <f t="shared" si="240"/>
        <v>1.7210435570529756</v>
      </c>
      <c r="CB69" s="116">
        <f t="shared" si="241"/>
        <v>1724052.9100000001</v>
      </c>
      <c r="CC69" s="117">
        <f t="shared" si="242"/>
        <v>1337974.77</v>
      </c>
      <c r="CD69" s="118">
        <f t="shared" si="243"/>
        <v>3062027.68</v>
      </c>
      <c r="CE69" s="32"/>
      <c r="CF69" s="38">
        <f t="shared" si="244"/>
        <v>12723850.999294285</v>
      </c>
      <c r="CG69" s="39">
        <f t="shared" si="245"/>
        <v>9.2824347338814182</v>
      </c>
      <c r="CH69" s="36">
        <f t="shared" si="246"/>
        <v>3731850.9022310302</v>
      </c>
      <c r="CI69" s="39">
        <f t="shared" si="247"/>
        <v>8.6908295561282589</v>
      </c>
      <c r="CJ69" s="36">
        <f t="shared" si="248"/>
        <v>16455701.901525315</v>
      </c>
      <c r="CK69" s="40">
        <f t="shared" si="249"/>
        <v>9.1413151497296976</v>
      </c>
      <c r="CL69" s="38">
        <f t="shared" si="250"/>
        <v>6636504.6863080934</v>
      </c>
      <c r="CM69" s="39">
        <f t="shared" si="251"/>
        <v>1.0819102719059726</v>
      </c>
      <c r="CN69" s="36">
        <f t="shared" si="252"/>
        <v>5974052.0680080149</v>
      </c>
      <c r="CO69" s="39">
        <f t="shared" si="253"/>
        <v>1.6882759015574775</v>
      </c>
      <c r="CP69" s="36">
        <f t="shared" si="254"/>
        <v>12610556.754316108</v>
      </c>
      <c r="CQ69" s="40">
        <f t="shared" si="255"/>
        <v>1.3037382401816209</v>
      </c>
      <c r="CR69" s="152"/>
      <c r="CS69" s="161" t="s">
        <v>68</v>
      </c>
      <c r="CT69" s="38">
        <f t="shared" si="258"/>
        <v>16455701.901525315</v>
      </c>
      <c r="CU69" s="36">
        <f t="shared" si="256"/>
        <v>12610556.754316108</v>
      </c>
      <c r="CV69" s="37">
        <f t="shared" si="257"/>
        <v>29066258.655841425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f>+'JUL-SEP 2023'!D70+'OCT-DEC 2023'!D70+'JAN-MAR 2024'!D70+'APR-JUN 2024'!D70</f>
        <v>1262341.8067833988</v>
      </c>
      <c r="E70" s="39">
        <f t="shared" si="196"/>
        <v>5.8107631433304743</v>
      </c>
      <c r="F70" s="36">
        <f>+'JUL-SEP 2023'!F70+'OCT-DEC 2023'!F70+'JAN-MAR 2024'!F70+'APR-JUN 2024'!F70</f>
        <v>25456.021251410933</v>
      </c>
      <c r="G70" s="39">
        <f t="shared" si="197"/>
        <v>0.36070481985193958</v>
      </c>
      <c r="H70" s="36">
        <f t="shared" si="198"/>
        <v>1287797.8280348098</v>
      </c>
      <c r="I70" s="202">
        <f t="shared" si="199"/>
        <v>4.4743944131987901</v>
      </c>
      <c r="J70" s="38">
        <f>+'JUL-SEP 2023'!J70+'OCT-DEC 2023'!J70+'JAN-MAR 2024'!J70+'APR-JUN 2024'!J70</f>
        <v>185006.15782506028</v>
      </c>
      <c r="K70" s="39">
        <f t="shared" si="200"/>
        <v>0.25542717437234008</v>
      </c>
      <c r="L70" s="36">
        <f>+'JUL-SEP 2023'!L70+'OCT-DEC 2023'!L70+'JAN-MAR 2024'!L70+'APR-JUN 2024'!L70</f>
        <v>227985.46779665962</v>
      </c>
      <c r="M70" s="39">
        <f t="shared" si="201"/>
        <v>0.36070567988915442</v>
      </c>
      <c r="N70" s="36">
        <f t="shared" si="202"/>
        <v>412991.62562171987</v>
      </c>
      <c r="O70" s="40">
        <f t="shared" si="203"/>
        <v>0.30448638123626914</v>
      </c>
      <c r="P70" s="116">
        <f t="shared" si="204"/>
        <v>1447347.964608459</v>
      </c>
      <c r="Q70" s="117">
        <f t="shared" si="205"/>
        <v>253441.48904807057</v>
      </c>
      <c r="R70" s="118">
        <f t="shared" si="206"/>
        <v>1700789.4536565295</v>
      </c>
      <c r="S70" s="32"/>
      <c r="T70" s="38">
        <f>+'JUL-SEP 2023'!T70+'OCT-DEC 2023'!T70+'JAN-MAR 2024'!T70+'APR-JUN 2024'!T70</f>
        <v>3421802.1821916075</v>
      </c>
      <c r="U70" s="39">
        <f t="shared" si="207"/>
        <v>8.7367764542559332</v>
      </c>
      <c r="V70" s="36">
        <f>+'JUL-SEP 2023'!V70+'OCT-DEC 2023'!V70+'JAN-MAR 2024'!V70+'APR-JUN 2024'!V70</f>
        <v>1311680.8348280287</v>
      </c>
      <c r="W70" s="39">
        <f t="shared" si="208"/>
        <v>10.608099012754076</v>
      </c>
      <c r="X70" s="36">
        <f t="shared" si="209"/>
        <v>4733483.017019636</v>
      </c>
      <c r="Y70" s="40">
        <f t="shared" si="210"/>
        <v>9.1858068577376386</v>
      </c>
      <c r="Z70" s="244">
        <f>+'OCT-DEC 2023'!Z70+'JUL-SEP 2023'!Z70+'JAN-MAR 2024'!Z70+'APR-JUN 2024'!Z70</f>
        <v>2670552.4039869728</v>
      </c>
      <c r="AA70" s="39">
        <f t="shared" si="211"/>
        <v>1.3145885224162224</v>
      </c>
      <c r="AB70" s="36">
        <f>+'OCT-DEC 2023'!AB70+'JUL-SEP 2023'!AB70+'JAN-MAR 2024'!AB70+'APR-JUN 2024'!AB70</f>
        <v>1280817.9926914989</v>
      </c>
      <c r="AC70" s="39">
        <f t="shared" si="212"/>
        <v>1.4107960429219402</v>
      </c>
      <c r="AD70" s="36">
        <f t="shared" si="213"/>
        <v>3951370.3966784719</v>
      </c>
      <c r="AE70" s="40">
        <f t="shared" si="214"/>
        <v>1.3443039470652021</v>
      </c>
      <c r="AF70" s="116">
        <f t="shared" si="215"/>
        <v>6092354.5861785803</v>
      </c>
      <c r="AG70" s="117">
        <f t="shared" si="216"/>
        <v>2592498.8275195276</v>
      </c>
      <c r="AH70" s="118">
        <f t="shared" si="217"/>
        <v>8684853.413698107</v>
      </c>
      <c r="AI70" s="32"/>
      <c r="AJ70" s="35">
        <f>+'OCT-DEC 2023'!AJ70+'JUL-SEP 2023'!AJ70+'JAN-MAR 2024'!AJ70+'APR-JUN 2024'!AJ70</f>
        <v>212991.0653166204</v>
      </c>
      <c r="AK70" s="39">
        <f t="shared" si="218"/>
        <v>1.8379361209863176</v>
      </c>
      <c r="AL70" s="36">
        <f>+'OCT-DEC 2023'!AL70+'JUL-SEP 2023'!AL70+'JAN-MAR 2024'!AL70+'APR-JUN 2024'!AL70</f>
        <v>98091.469478520768</v>
      </c>
      <c r="AM70" s="39">
        <f t="shared" si="219"/>
        <v>1.6771786321259921</v>
      </c>
      <c r="AN70" s="36">
        <f t="shared" si="220"/>
        <v>311082.5347951412</v>
      </c>
      <c r="AO70" s="40">
        <f t="shared" si="221"/>
        <v>1.7840165553824077</v>
      </c>
      <c r="AP70" s="36">
        <f>+'OCT-DEC 2023'!AP70+'JUL-SEP 2023'!AP70+'JAN-MAR 2024'!AP70+'APR-JUN 2024'!AP70</f>
        <v>48624.769545169125</v>
      </c>
      <c r="AQ70" s="39">
        <f t="shared" si="222"/>
        <v>0.14500140020626565</v>
      </c>
      <c r="AR70" s="36">
        <f>+'OCT-DEC 2023'!AR70+'JUL-SEP 2023'!AR70+'JAN-MAR 2024'!AR70+'APR-JUN 2024'!AR70</f>
        <v>92004.287845440427</v>
      </c>
      <c r="AS70" s="39">
        <f t="shared" si="223"/>
        <v>0.29639888225922878</v>
      </c>
      <c r="AT70" s="36">
        <f t="shared" si="224"/>
        <v>140629.05739060955</v>
      </c>
      <c r="AU70" s="40">
        <f t="shared" si="225"/>
        <v>0.21777732980657991</v>
      </c>
      <c r="AV70" s="116">
        <f t="shared" si="226"/>
        <v>261615.83486178954</v>
      </c>
      <c r="AW70" s="117">
        <f t="shared" si="227"/>
        <v>190095.75732396118</v>
      </c>
      <c r="AX70" s="118">
        <f t="shared" si="228"/>
        <v>451711.59218575072</v>
      </c>
      <c r="AY70" s="32"/>
      <c r="AZ70" s="35">
        <f>+'OCT-DEC 2023'!AZ70+'JUL-SEP 2023'!AZ70+'JAN-MAR 2024'!AZ70+'APR-JUN 2024'!AZ70</f>
        <v>6002615.5829198724</v>
      </c>
      <c r="BA70" s="39">
        <f t="shared" si="229"/>
        <v>13.510002234750752</v>
      </c>
      <c r="BB70" s="36">
        <f>+'OCT-DEC 2023'!BB70+'JUL-SEP 2023'!BB70+'JAN-MAR 2024'!BB70+'APR-JUN 2024'!BB70</f>
        <v>1758780.2521736282</v>
      </c>
      <c r="BC70" s="39">
        <f t="shared" si="230"/>
        <v>13.388193868930243</v>
      </c>
      <c r="BD70" s="36">
        <f t="shared" si="231"/>
        <v>7761395.8350935001</v>
      </c>
      <c r="BE70" s="40">
        <v>6.1488771797056092</v>
      </c>
      <c r="BF70" s="38">
        <f>+'OCT-DEC 2023'!BF70+'JUL-SEP 2023'!BF70+'JAN-MAR 2024'!BF70+'APR-JUN 2024'!BF70</f>
        <v>3991186.667088123</v>
      </c>
      <c r="BG70" s="39">
        <v>0.6939620364086635</v>
      </c>
      <c r="BH70" s="36">
        <f>+'OCT-DEC 2023'!BH70+'JUL-SEP 2023'!BH70+'JAN-MAR 2024'!BH70+'APR-JUN 2024'!BH70</f>
        <v>3760654.1618785774</v>
      </c>
      <c r="BI70" s="39">
        <v>1.2616746187911354</v>
      </c>
      <c r="BJ70" s="36">
        <f t="shared" si="232"/>
        <v>7751840.8289667005</v>
      </c>
      <c r="BK70" s="40">
        <v>0.85176509523399124</v>
      </c>
      <c r="BL70" s="116">
        <f t="shared" si="233"/>
        <v>9993802.2500079945</v>
      </c>
      <c r="BM70" s="117">
        <f t="shared" si="234"/>
        <v>5519434.4140522052</v>
      </c>
      <c r="BN70" s="118">
        <f t="shared" si="235"/>
        <v>15513236.6640602</v>
      </c>
      <c r="BO70" s="32"/>
      <c r="BP70" s="35">
        <f>+'OCT-DEC 2023'!BP70+'JUL-SEP 2023'!BP70+'JAN-MAR 2024'!BP70+'APR-JUN 2024'!BP70</f>
        <v>985445.44</v>
      </c>
      <c r="BQ70" s="39">
        <v>9.213006504191446</v>
      </c>
      <c r="BR70" s="36">
        <f>+'OCT-DEC 2023'!BR70+'JUL-SEP 2023'!BR70+'JAN-MAR 2024'!BR70+'APR-JUN 2024'!BR70</f>
        <v>283402.90000000002</v>
      </c>
      <c r="BS70" s="39">
        <v>9.1961207333364037</v>
      </c>
      <c r="BT70" s="36">
        <f t="shared" si="236"/>
        <v>1268848.3399999999</v>
      </c>
      <c r="BU70" s="40">
        <v>9.2109245418041592</v>
      </c>
      <c r="BV70" s="38">
        <f>+'OCT-DEC 2023'!BV70+'JUL-SEP 2023'!BV70+'JAN-MAR 2024'!BV70+'APR-JUN 2024'!BV70</f>
        <v>950425.78</v>
      </c>
      <c r="BW70" s="39">
        <f t="shared" si="237"/>
        <v>1.4814616255108752</v>
      </c>
      <c r="BX70" s="36">
        <f>+'OCT-DEC 2023'!BX70+'JUL-SEP 2023'!BX70+'JAN-MAR 2024'!BX70+'APR-JUN 2024'!BX70</f>
        <v>1419957.1800000002</v>
      </c>
      <c r="BY70" s="39">
        <f t="shared" si="238"/>
        <v>3.1176878792935372</v>
      </c>
      <c r="BZ70" s="36">
        <f t="shared" si="239"/>
        <v>2370382.96</v>
      </c>
      <c r="CA70" s="40">
        <f t="shared" si="240"/>
        <v>2.1607905939664431</v>
      </c>
      <c r="CB70" s="116">
        <f t="shared" si="241"/>
        <v>1935871.22</v>
      </c>
      <c r="CC70" s="117">
        <f t="shared" si="242"/>
        <v>1703360.08</v>
      </c>
      <c r="CD70" s="118">
        <f t="shared" si="243"/>
        <v>3639231.3</v>
      </c>
      <c r="CE70" s="32"/>
      <c r="CF70" s="38">
        <f t="shared" si="244"/>
        <v>11885196.077211497</v>
      </c>
      <c r="CG70" s="39">
        <f t="shared" si="245"/>
        <v>8.6706105637529216</v>
      </c>
      <c r="CH70" s="36">
        <f t="shared" si="246"/>
        <v>3477411.4777315888</v>
      </c>
      <c r="CI70" s="39">
        <f t="shared" si="247"/>
        <v>8.0982845352749262</v>
      </c>
      <c r="CJ70" s="36">
        <f t="shared" si="248"/>
        <v>15362607.554943087</v>
      </c>
      <c r="CK70" s="40">
        <f t="shared" si="249"/>
        <v>8.5340897654651826</v>
      </c>
      <c r="CL70" s="38">
        <f t="shared" si="250"/>
        <v>7845795.7784453249</v>
      </c>
      <c r="CM70" s="39">
        <f t="shared" si="251"/>
        <v>1.2790538762805665</v>
      </c>
      <c r="CN70" s="36">
        <f t="shared" si="252"/>
        <v>6781419.0902121756</v>
      </c>
      <c r="CO70" s="39">
        <f t="shared" si="253"/>
        <v>1.9164390095757178</v>
      </c>
      <c r="CP70" s="36">
        <f t="shared" si="254"/>
        <v>14627214.8686575</v>
      </c>
      <c r="CQ70" s="40">
        <f t="shared" si="255"/>
        <v>1.5122297724955736</v>
      </c>
      <c r="CR70" s="152"/>
      <c r="CS70" s="161" t="s">
        <v>69</v>
      </c>
      <c r="CT70" s="38">
        <f t="shared" si="258"/>
        <v>15362607.554943087</v>
      </c>
      <c r="CU70" s="36">
        <f t="shared" si="256"/>
        <v>14627214.8686575</v>
      </c>
      <c r="CV70" s="37">
        <f t="shared" si="257"/>
        <v>29989822.423600584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f>+'JUL-SEP 2023'!D71+'OCT-DEC 2023'!D71+'JAN-MAR 2024'!D71+'APR-JUN 2024'!D71</f>
        <v>342903.63730841019</v>
      </c>
      <c r="E71" s="39">
        <f t="shared" si="196"/>
        <v>1.5784408047633984</v>
      </c>
      <c r="F71" s="36">
        <f>+'JUL-SEP 2023'!F71+'OCT-DEC 2023'!F71+'JAN-MAR 2024'!F71+'APR-JUN 2024'!F71</f>
        <v>21793.056914703706</v>
      </c>
      <c r="G71" s="39">
        <f t="shared" si="197"/>
        <v>0.30880162264185601</v>
      </c>
      <c r="H71" s="36">
        <f t="shared" si="198"/>
        <v>364696.69422311388</v>
      </c>
      <c r="I71" s="202">
        <f t="shared" si="199"/>
        <v>1.2671219158942859</v>
      </c>
      <c r="J71" s="38">
        <f>+'JUL-SEP 2023'!J71+'OCT-DEC 2023'!J71+'JAN-MAR 2024'!J71+'APR-JUN 2024'!J71</f>
        <v>137727.86477796064</v>
      </c>
      <c r="K71" s="39">
        <f t="shared" si="200"/>
        <v>0.19015280218853853</v>
      </c>
      <c r="L71" s="36">
        <f>+'JUL-SEP 2023'!L71+'OCT-DEC 2023'!L71+'JAN-MAR 2024'!L71+'APR-JUN 2024'!L71</f>
        <v>195179.76616799715</v>
      </c>
      <c r="M71" s="39">
        <f t="shared" si="201"/>
        <v>0.30880235892502406</v>
      </c>
      <c r="N71" s="36">
        <f t="shared" si="202"/>
        <v>332907.63094595779</v>
      </c>
      <c r="O71" s="40">
        <f t="shared" si="203"/>
        <v>0.24544284567532673</v>
      </c>
      <c r="P71" s="116">
        <f t="shared" si="204"/>
        <v>480631.50208637083</v>
      </c>
      <c r="Q71" s="117">
        <f t="shared" si="205"/>
        <v>216972.82308270087</v>
      </c>
      <c r="R71" s="118">
        <f t="shared" si="206"/>
        <v>697604.32516907167</v>
      </c>
      <c r="S71" s="32"/>
      <c r="T71" s="38">
        <f>+'JUL-SEP 2023'!T71+'OCT-DEC 2023'!T71+'JAN-MAR 2024'!T71+'APR-JUN 2024'!T71</f>
        <v>3454884.00806124</v>
      </c>
      <c r="U71" s="39">
        <f t="shared" si="207"/>
        <v>8.8212432065497435</v>
      </c>
      <c r="V71" s="36">
        <f>+'JUL-SEP 2023'!V71+'OCT-DEC 2023'!V71+'JAN-MAR 2024'!V71+'APR-JUN 2024'!V71</f>
        <v>1200371.457237001</v>
      </c>
      <c r="W71" s="39">
        <f t="shared" si="208"/>
        <v>9.7078945825441458</v>
      </c>
      <c r="X71" s="36">
        <f t="shared" si="209"/>
        <v>4655255.465298241</v>
      </c>
      <c r="Y71" s="40">
        <f t="shared" si="210"/>
        <v>9.0339983103143791</v>
      </c>
      <c r="Z71" s="244">
        <f>+'OCT-DEC 2023'!Z71+'JUL-SEP 2023'!Z71+'JAN-MAR 2024'!Z71+'APR-JUN 2024'!Z71</f>
        <v>1840843.7762997937</v>
      </c>
      <c r="AA71" s="39">
        <f t="shared" si="211"/>
        <v>0.90616162269356815</v>
      </c>
      <c r="AB71" s="36">
        <f>+'OCT-DEC 2023'!AB71+'JUL-SEP 2023'!AB71+'JAN-MAR 2024'!AB71+'APR-JUN 2024'!AB71</f>
        <v>983097.88678280916</v>
      </c>
      <c r="AC71" s="39">
        <f t="shared" si="212"/>
        <v>1.0828631518234559</v>
      </c>
      <c r="AD71" s="36">
        <f t="shared" si="213"/>
        <v>2823941.6630826029</v>
      </c>
      <c r="AE71" s="40">
        <f t="shared" si="214"/>
        <v>0.96073907097014632</v>
      </c>
      <c r="AF71" s="116">
        <f t="shared" si="215"/>
        <v>5295727.7843610337</v>
      </c>
      <c r="AG71" s="117">
        <f t="shared" si="216"/>
        <v>2183469.3440198102</v>
      </c>
      <c r="AH71" s="118">
        <f t="shared" si="217"/>
        <v>7479197.1283808444</v>
      </c>
      <c r="AI71" s="32"/>
      <c r="AJ71" s="35">
        <f>+'OCT-DEC 2023'!AJ71+'JUL-SEP 2023'!AJ71+'JAN-MAR 2024'!AJ71+'APR-JUN 2024'!AJ71</f>
        <v>455145.73423076537</v>
      </c>
      <c r="AK71" s="39">
        <f t="shared" si="218"/>
        <v>3.9275299365822045</v>
      </c>
      <c r="AL71" s="36">
        <f>+'OCT-DEC 2023'!AL71+'JUL-SEP 2023'!AL71+'JAN-MAR 2024'!AL71+'APR-JUN 2024'!AL71</f>
        <v>209614.02221829336</v>
      </c>
      <c r="AM71" s="39">
        <f t="shared" si="219"/>
        <v>3.5840033891579757</v>
      </c>
      <c r="AN71" s="36">
        <f t="shared" si="220"/>
        <v>664759.75644905877</v>
      </c>
      <c r="AO71" s="40">
        <f t="shared" si="221"/>
        <v>3.8123079189838895</v>
      </c>
      <c r="AP71" s="36">
        <f>+'OCT-DEC 2023'!AP71+'JUL-SEP 2023'!AP71+'JAN-MAR 2024'!AP71+'APR-JUN 2024'!AP71</f>
        <v>149797.31029898644</v>
      </c>
      <c r="AQ71" s="39">
        <f t="shared" si="222"/>
        <v>0.44670278016039378</v>
      </c>
      <c r="AR71" s="36">
        <f>+'OCT-DEC 2023'!AR71+'JUL-SEP 2023'!AR71+'JAN-MAR 2024'!AR71+'APR-JUN 2024'!AR71</f>
        <v>283435.68481940404</v>
      </c>
      <c r="AS71" s="39">
        <f t="shared" si="223"/>
        <v>0.91310983585874039</v>
      </c>
      <c r="AT71" s="36">
        <f t="shared" si="224"/>
        <v>433232.99511839048</v>
      </c>
      <c r="AU71" s="40">
        <f t="shared" si="225"/>
        <v>0.67090206399470764</v>
      </c>
      <c r="AV71" s="116">
        <f t="shared" si="226"/>
        <v>604943.04452975187</v>
      </c>
      <c r="AW71" s="117">
        <f t="shared" si="227"/>
        <v>493049.70703769743</v>
      </c>
      <c r="AX71" s="118">
        <f t="shared" si="228"/>
        <v>1097992.7515674494</v>
      </c>
      <c r="AY71" s="32"/>
      <c r="AZ71" s="35">
        <f>+'OCT-DEC 2023'!AZ71+'JUL-SEP 2023'!AZ71+'JAN-MAR 2024'!AZ71+'APR-JUN 2024'!AZ71</f>
        <v>5943357.4856037106</v>
      </c>
      <c r="BA71" s="39">
        <f t="shared" si="229"/>
        <v>13.376630870866245</v>
      </c>
      <c r="BB71" s="36">
        <f>+'OCT-DEC 2023'!BB71+'JUL-SEP 2023'!BB71+'JAN-MAR 2024'!BB71+'APR-JUN 2024'!BB71</f>
        <v>1740764.4598962893</v>
      </c>
      <c r="BC71" s="39">
        <f t="shared" si="230"/>
        <v>13.251053984960487</v>
      </c>
      <c r="BD71" s="36">
        <f t="shared" si="231"/>
        <v>7684121.9454999994</v>
      </c>
      <c r="BE71" s="40">
        <v>7.2364404936901963</v>
      </c>
      <c r="BF71" s="38">
        <f>+'OCT-DEC 2023'!BF71+'JUL-SEP 2023'!BF71+'JAN-MAR 2024'!BF71+'APR-JUN 2024'!BF71</f>
        <v>3166160.1817621384</v>
      </c>
      <c r="BG71" s="39">
        <v>0.38144788525477585</v>
      </c>
      <c r="BH71" s="36">
        <f>+'OCT-DEC 2023'!BH71+'JUL-SEP 2023'!BH71+'JAN-MAR 2024'!BH71+'APR-JUN 2024'!BH71</f>
        <v>2984881.8797378605</v>
      </c>
      <c r="BI71" s="39">
        <v>0.69350063831747655</v>
      </c>
      <c r="BJ71" s="36">
        <f t="shared" si="232"/>
        <v>6151042.0614999989</v>
      </c>
      <c r="BK71" s="40">
        <v>0.46818698612427812</v>
      </c>
      <c r="BL71" s="116">
        <f t="shared" si="233"/>
        <v>9109517.667365849</v>
      </c>
      <c r="BM71" s="117">
        <f t="shared" si="234"/>
        <v>4725646.3396341503</v>
      </c>
      <c r="BN71" s="118">
        <f t="shared" si="235"/>
        <v>13835164.006999999</v>
      </c>
      <c r="BO71" s="32"/>
      <c r="BP71" s="35">
        <f>+'OCT-DEC 2023'!BP71+'JUL-SEP 2023'!BP71+'JAN-MAR 2024'!BP71+'APR-JUN 2024'!BP71</f>
        <v>739197.3899999999</v>
      </c>
      <c r="BQ71" s="39">
        <v>1.0361508661458132</v>
      </c>
      <c r="BR71" s="36">
        <f>+'OCT-DEC 2023'!BR71+'JUL-SEP 2023'!BR71+'JAN-MAR 2024'!BR71+'APR-JUN 2024'!BR71</f>
        <v>143401.48000000001</v>
      </c>
      <c r="BS71" s="39">
        <v>1.080898475286747</v>
      </c>
      <c r="BT71" s="36">
        <f t="shared" si="236"/>
        <v>882598.86999999988</v>
      </c>
      <c r="BU71" s="40">
        <v>1.0416681054801755</v>
      </c>
      <c r="BV71" s="38">
        <f>+'OCT-DEC 2023'!BV71+'JUL-SEP 2023'!BV71+'JAN-MAR 2024'!BV71+'APR-JUN 2024'!BV71</f>
        <v>1491173.9500000002</v>
      </c>
      <c r="BW71" s="39">
        <f t="shared" si="237"/>
        <v>2.3243445520664148</v>
      </c>
      <c r="BX71" s="36">
        <f>+'OCT-DEC 2023'!BX71+'JUL-SEP 2023'!BX71+'JAN-MAR 2024'!BX71+'APR-JUN 2024'!BX71</f>
        <v>-153536.46999999997</v>
      </c>
      <c r="BY71" s="39">
        <f t="shared" si="238"/>
        <v>-0.3371079059922889</v>
      </c>
      <c r="BZ71" s="36">
        <f t="shared" si="239"/>
        <v>1337637.4800000002</v>
      </c>
      <c r="CA71" s="40">
        <f t="shared" si="240"/>
        <v>1.21936182199056</v>
      </c>
      <c r="CB71" s="116">
        <f t="shared" si="241"/>
        <v>2230371.34</v>
      </c>
      <c r="CC71" s="117">
        <f t="shared" si="242"/>
        <v>-10134.989999999962</v>
      </c>
      <c r="CD71" s="118">
        <f t="shared" si="243"/>
        <v>2220236.35</v>
      </c>
      <c r="CE71" s="32"/>
      <c r="CF71" s="38">
        <f t="shared" si="244"/>
        <v>10935488.255204126</v>
      </c>
      <c r="CG71" s="39">
        <f t="shared" si="245"/>
        <v>7.9777699391237071</v>
      </c>
      <c r="CH71" s="36">
        <f t="shared" si="246"/>
        <v>3315944.4762662873</v>
      </c>
      <c r="CI71" s="39">
        <f t="shared" si="247"/>
        <v>7.7222560642995415</v>
      </c>
      <c r="CJ71" s="36">
        <f t="shared" si="248"/>
        <v>14251432.731470414</v>
      </c>
      <c r="CK71" s="40">
        <f t="shared" si="249"/>
        <v>7.9168204864885476</v>
      </c>
      <c r="CL71" s="38">
        <f t="shared" si="250"/>
        <v>6785703.0831388794</v>
      </c>
      <c r="CM71" s="39">
        <f t="shared" si="251"/>
        <v>1.1062332078056725</v>
      </c>
      <c r="CN71" s="36">
        <f t="shared" si="252"/>
        <v>4293058.7475080714</v>
      </c>
      <c r="CO71" s="39">
        <f t="shared" si="253"/>
        <v>1.2132247166377861</v>
      </c>
      <c r="CP71" s="36">
        <f t="shared" si="254"/>
        <v>11078761.830646951</v>
      </c>
      <c r="CQ71" s="40">
        <f t="shared" si="255"/>
        <v>1.1453741285082761</v>
      </c>
      <c r="CR71" s="152"/>
      <c r="CS71" s="161" t="s">
        <v>70</v>
      </c>
      <c r="CT71" s="38">
        <f t="shared" si="258"/>
        <v>14251432.731470414</v>
      </c>
      <c r="CU71" s="36">
        <f t="shared" si="256"/>
        <v>11078761.830646951</v>
      </c>
      <c r="CV71" s="37">
        <f t="shared" si="257"/>
        <v>25330194.562117364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f>+'JUL-SEP 2023'!D72+'OCT-DEC 2023'!D72+'JAN-MAR 2024'!D72+'APR-JUN 2024'!D72</f>
        <v>0</v>
      </c>
      <c r="E72" s="39">
        <f t="shared" si="196"/>
        <v>0</v>
      </c>
      <c r="F72" s="36">
        <f>+'JUL-SEP 2023'!F72+'OCT-DEC 2023'!F72+'JAN-MAR 2024'!F72+'APR-JUN 2024'!F72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2023'!J72+'OCT-DEC 2023'!J72+'JAN-MAR 2024'!J72+'APR-JUN 2024'!J72</f>
        <v>0</v>
      </c>
      <c r="K72" s="39">
        <f t="shared" si="200"/>
        <v>0</v>
      </c>
      <c r="L72" s="36">
        <f>+'JUL-SEP 2023'!L72+'OCT-DEC 2023'!L72+'JAN-MAR 2024'!L72+'APR-JUN 2024'!L72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2023'!T72+'OCT-DEC 2023'!T72+'JAN-MAR 2024'!T72+'APR-JUN 2024'!T72</f>
        <v>0</v>
      </c>
      <c r="U72" s="39">
        <f t="shared" si="207"/>
        <v>0</v>
      </c>
      <c r="V72" s="36">
        <f>+'JUL-SEP 2023'!V72+'OCT-DEC 2023'!V72+'JAN-MAR 2024'!V72+'APR-JUN 2024'!V72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2023'!Z72+'JUL-SEP 2023'!Z72+'JAN-MAR 2024'!Z72+'APR-JUN 2024'!Z72</f>
        <v>0</v>
      </c>
      <c r="AA72" s="39">
        <f t="shared" si="211"/>
        <v>0</v>
      </c>
      <c r="AB72" s="36">
        <f>+'OCT-DEC 2023'!AB72+'JUL-SEP 2023'!AB72+'JAN-MAR 2024'!AB72+'APR-JUN 2024'!AB72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2023'!AJ72+'JUL-SEP 2023'!AJ72+'JAN-MAR 2024'!AJ72+'APR-JUN 2024'!AJ72</f>
        <v>0</v>
      </c>
      <c r="AK72" s="39">
        <f t="shared" si="218"/>
        <v>0</v>
      </c>
      <c r="AL72" s="36">
        <f>+'OCT-DEC 2023'!AL72+'JUL-SEP 2023'!AL72+'JAN-MAR 2024'!AL72+'APR-JUN 2024'!AL72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2023'!AP72+'JUL-SEP 2023'!AP72+'JAN-MAR 2024'!AP72+'APR-JUN 2024'!AP72</f>
        <v>0</v>
      </c>
      <c r="AQ72" s="39">
        <f t="shared" si="222"/>
        <v>0</v>
      </c>
      <c r="AR72" s="36">
        <f>+'OCT-DEC 2023'!AR72+'JUL-SEP 2023'!AR72+'JAN-MAR 2024'!AR72+'APR-JUN 2024'!AR72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2023'!AZ72+'JUL-SEP 2023'!AZ72+'JAN-MAR 2024'!AZ72+'APR-JUN 2024'!AZ72</f>
        <v>0</v>
      </c>
      <c r="BA72" s="39">
        <f t="shared" si="229"/>
        <v>0</v>
      </c>
      <c r="BB72" s="36">
        <f>+'OCT-DEC 2023'!BB72+'JUL-SEP 2023'!BB72+'JAN-MAR 2024'!BB72+'APR-JUN 2024'!BB72</f>
        <v>0</v>
      </c>
      <c r="BC72" s="39">
        <f t="shared" si="230"/>
        <v>0</v>
      </c>
      <c r="BD72" s="36">
        <f t="shared" si="231"/>
        <v>0</v>
      </c>
      <c r="BE72" s="40">
        <v>0</v>
      </c>
      <c r="BF72" s="38">
        <f>+'OCT-DEC 2023'!BF72+'JUL-SEP 2023'!BF72+'JAN-MAR 2024'!BF72+'APR-JUN 2024'!BF72</f>
        <v>0</v>
      </c>
      <c r="BG72" s="39">
        <v>0</v>
      </c>
      <c r="BH72" s="36">
        <f>+'OCT-DEC 2023'!BH72+'JUL-SEP 2023'!BH72+'JAN-MAR 2024'!BH72+'APR-JUN 2024'!BH72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0</v>
      </c>
      <c r="BM72" s="117">
        <f t="shared" si="234"/>
        <v>0</v>
      </c>
      <c r="BN72" s="118">
        <f t="shared" si="235"/>
        <v>0</v>
      </c>
      <c r="BO72" s="32"/>
      <c r="BP72" s="35">
        <f>+'OCT-DEC 2023'!BP72+'JUL-SEP 2023'!BP72+'JAN-MAR 2024'!BP72+'APR-JUN 2024'!BP72</f>
        <v>0</v>
      </c>
      <c r="BQ72" s="39">
        <v>0</v>
      </c>
      <c r="BR72" s="36">
        <f>+'OCT-DEC 2023'!BR72+'JUL-SEP 2023'!BR72+'JAN-MAR 2024'!BR72+'APR-JUN 2024'!BR72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2023'!BV72+'JUL-SEP 2023'!BV72+'JAN-MAR 2024'!BV72+'APR-JUN 2024'!BV72</f>
        <v>0</v>
      </c>
      <c r="BW72" s="39">
        <f t="shared" si="237"/>
        <v>0</v>
      </c>
      <c r="BX72" s="36">
        <f>+'OCT-DEC 2023'!BX72+'JUL-SEP 2023'!BX72+'JAN-MAR 2024'!BX72+'APR-JUN 2024'!BX72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8">
        <f t="shared" si="244"/>
        <v>0</v>
      </c>
      <c r="CG72" s="39">
        <f t="shared" si="245"/>
        <v>0</v>
      </c>
      <c r="CH72" s="36">
        <f t="shared" si="246"/>
        <v>0</v>
      </c>
      <c r="CI72" s="39">
        <f t="shared" si="247"/>
        <v>0</v>
      </c>
      <c r="CJ72" s="36">
        <f t="shared" si="248"/>
        <v>0</v>
      </c>
      <c r="CK72" s="40">
        <f t="shared" si="249"/>
        <v>0</v>
      </c>
      <c r="CL72" s="38">
        <f t="shared" si="250"/>
        <v>0</v>
      </c>
      <c r="CM72" s="39">
        <f t="shared" si="251"/>
        <v>0</v>
      </c>
      <c r="CN72" s="36">
        <f t="shared" si="252"/>
        <v>0</v>
      </c>
      <c r="CO72" s="39">
        <f t="shared" si="253"/>
        <v>0</v>
      </c>
      <c r="CP72" s="36">
        <f t="shared" si="254"/>
        <v>0</v>
      </c>
      <c r="CQ72" s="40">
        <f t="shared" si="255"/>
        <v>0</v>
      </c>
      <c r="CR72" s="152"/>
      <c r="CS72" s="161" t="s">
        <v>71</v>
      </c>
      <c r="CT72" s="38">
        <f t="shared" si="258"/>
        <v>0</v>
      </c>
      <c r="CU72" s="36">
        <f t="shared" si="256"/>
        <v>0</v>
      </c>
      <c r="CV72" s="37">
        <f t="shared" si="257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f>+'JUL-SEP 2023'!D73+'OCT-DEC 2023'!D73+'JAN-MAR 2024'!D73+'APR-JUN 2024'!D73</f>
        <v>0</v>
      </c>
      <c r="E73" s="39">
        <f t="shared" si="196"/>
        <v>0</v>
      </c>
      <c r="F73" s="36">
        <f>+'JUL-SEP 2023'!F73+'OCT-DEC 2023'!F73+'JAN-MAR 2024'!F73+'APR-JUN 2024'!F73</f>
        <v>0</v>
      </c>
      <c r="G73" s="39">
        <f t="shared" si="197"/>
        <v>0</v>
      </c>
      <c r="H73" s="36">
        <f t="shared" si="198"/>
        <v>0</v>
      </c>
      <c r="I73" s="202">
        <f t="shared" si="199"/>
        <v>0</v>
      </c>
      <c r="J73" s="38">
        <f>+'JUL-SEP 2023'!J73+'OCT-DEC 2023'!J73+'JAN-MAR 2024'!J73+'APR-JUN 2024'!J73</f>
        <v>0</v>
      </c>
      <c r="K73" s="39">
        <f t="shared" si="200"/>
        <v>0</v>
      </c>
      <c r="L73" s="36">
        <f>+'JUL-SEP 2023'!L73+'OCT-DEC 2023'!L73+'JAN-MAR 2024'!L73+'APR-JUN 2024'!L73</f>
        <v>0</v>
      </c>
      <c r="M73" s="39">
        <f t="shared" si="201"/>
        <v>0</v>
      </c>
      <c r="N73" s="36">
        <f t="shared" si="202"/>
        <v>0</v>
      </c>
      <c r="O73" s="40">
        <f t="shared" si="203"/>
        <v>0</v>
      </c>
      <c r="P73" s="116">
        <f t="shared" si="204"/>
        <v>0</v>
      </c>
      <c r="Q73" s="117">
        <f t="shared" si="205"/>
        <v>0</v>
      </c>
      <c r="R73" s="118">
        <f t="shared" si="206"/>
        <v>0</v>
      </c>
      <c r="S73" s="32"/>
      <c r="T73" s="38">
        <f>+'JUL-SEP 2023'!T73+'OCT-DEC 2023'!T73+'JAN-MAR 2024'!T73+'APR-JUN 2024'!T73</f>
        <v>0</v>
      </c>
      <c r="U73" s="39">
        <f t="shared" si="207"/>
        <v>0</v>
      </c>
      <c r="V73" s="36">
        <f>+'JUL-SEP 2023'!V73+'OCT-DEC 2023'!V73+'JAN-MAR 2024'!V73+'APR-JUN 2024'!V73</f>
        <v>0</v>
      </c>
      <c r="W73" s="39">
        <f t="shared" si="208"/>
        <v>0</v>
      </c>
      <c r="X73" s="36">
        <f t="shared" si="209"/>
        <v>0</v>
      </c>
      <c r="Y73" s="40">
        <f t="shared" si="210"/>
        <v>0</v>
      </c>
      <c r="Z73" s="244">
        <f>+'OCT-DEC 2023'!Z73+'JUL-SEP 2023'!Z73+'JAN-MAR 2024'!Z73+'APR-JUN 2024'!Z73</f>
        <v>0</v>
      </c>
      <c r="AA73" s="39">
        <f t="shared" si="211"/>
        <v>0</v>
      </c>
      <c r="AB73" s="36">
        <f>+'OCT-DEC 2023'!AB73+'JUL-SEP 2023'!AB73+'JAN-MAR 2024'!AB73+'APR-JUN 2024'!AB73</f>
        <v>0</v>
      </c>
      <c r="AC73" s="39">
        <f t="shared" si="212"/>
        <v>0</v>
      </c>
      <c r="AD73" s="36">
        <f t="shared" si="213"/>
        <v>0</v>
      </c>
      <c r="AE73" s="40">
        <f t="shared" si="214"/>
        <v>0</v>
      </c>
      <c r="AF73" s="116">
        <f t="shared" si="215"/>
        <v>0</v>
      </c>
      <c r="AG73" s="117">
        <f t="shared" si="216"/>
        <v>0</v>
      </c>
      <c r="AH73" s="118">
        <f t="shared" si="217"/>
        <v>0</v>
      </c>
      <c r="AI73" s="32"/>
      <c r="AJ73" s="35">
        <f>+'OCT-DEC 2023'!AJ73+'JUL-SEP 2023'!AJ73+'JAN-MAR 2024'!AJ73+'APR-JUN 2024'!AJ73</f>
        <v>0</v>
      </c>
      <c r="AK73" s="39">
        <f t="shared" si="218"/>
        <v>0</v>
      </c>
      <c r="AL73" s="36">
        <f>+'OCT-DEC 2023'!AL73+'JUL-SEP 2023'!AL73+'JAN-MAR 2024'!AL73+'APR-JUN 2024'!AL73</f>
        <v>0</v>
      </c>
      <c r="AM73" s="39">
        <f t="shared" si="219"/>
        <v>0</v>
      </c>
      <c r="AN73" s="36">
        <f t="shared" si="220"/>
        <v>0</v>
      </c>
      <c r="AO73" s="40">
        <f t="shared" si="221"/>
        <v>0</v>
      </c>
      <c r="AP73" s="36">
        <f>+'OCT-DEC 2023'!AP73+'JUL-SEP 2023'!AP73+'JAN-MAR 2024'!AP73+'APR-JUN 2024'!AP73</f>
        <v>0</v>
      </c>
      <c r="AQ73" s="39">
        <f t="shared" si="222"/>
        <v>0</v>
      </c>
      <c r="AR73" s="36">
        <f>+'OCT-DEC 2023'!AR73+'JUL-SEP 2023'!AR73+'JAN-MAR 2024'!AR73+'APR-JUN 2024'!AR73</f>
        <v>0</v>
      </c>
      <c r="AS73" s="39">
        <f t="shared" si="223"/>
        <v>0</v>
      </c>
      <c r="AT73" s="36">
        <f t="shared" si="224"/>
        <v>0</v>
      </c>
      <c r="AU73" s="40">
        <f t="shared" si="225"/>
        <v>0</v>
      </c>
      <c r="AV73" s="116">
        <f t="shared" si="226"/>
        <v>0</v>
      </c>
      <c r="AW73" s="117">
        <f t="shared" si="227"/>
        <v>0</v>
      </c>
      <c r="AX73" s="118">
        <f t="shared" si="228"/>
        <v>0</v>
      </c>
      <c r="AY73" s="32"/>
      <c r="AZ73" s="35">
        <f>+'OCT-DEC 2023'!AZ73+'JUL-SEP 2023'!AZ73+'JAN-MAR 2024'!AZ73+'APR-JUN 2024'!AZ73</f>
        <v>0</v>
      </c>
      <c r="BA73" s="39">
        <f t="shared" si="229"/>
        <v>0</v>
      </c>
      <c r="BB73" s="36">
        <f>+'OCT-DEC 2023'!BB73+'JUL-SEP 2023'!BB73+'JAN-MAR 2024'!BB73+'APR-JUN 2024'!BB73</f>
        <v>0</v>
      </c>
      <c r="BC73" s="39">
        <f t="shared" si="230"/>
        <v>0</v>
      </c>
      <c r="BD73" s="36">
        <f t="shared" si="231"/>
        <v>0</v>
      </c>
      <c r="BE73" s="40">
        <v>11.440481248885627</v>
      </c>
      <c r="BF73" s="38">
        <f>+'OCT-DEC 2023'!BF73+'JUL-SEP 2023'!BF73+'JAN-MAR 2024'!BF73+'APR-JUN 2024'!BF73</f>
        <v>0</v>
      </c>
      <c r="BG73" s="39">
        <v>0</v>
      </c>
      <c r="BH73" s="36">
        <f>+'OCT-DEC 2023'!BH73+'JUL-SEP 2023'!BH73+'JAN-MAR 2024'!BH73+'APR-JUN 2024'!BH73</f>
        <v>0</v>
      </c>
      <c r="BI73" s="39">
        <v>0</v>
      </c>
      <c r="BJ73" s="36">
        <f t="shared" si="232"/>
        <v>0</v>
      </c>
      <c r="BK73" s="40">
        <v>0</v>
      </c>
      <c r="BL73" s="116">
        <f t="shared" si="233"/>
        <v>0</v>
      </c>
      <c r="BM73" s="117">
        <f t="shared" si="234"/>
        <v>0</v>
      </c>
      <c r="BN73" s="118">
        <f t="shared" si="235"/>
        <v>0</v>
      </c>
      <c r="BO73" s="32"/>
      <c r="BP73" s="35">
        <f>+'OCT-DEC 2023'!BP73+'JUL-SEP 2023'!BP73+'JAN-MAR 2024'!BP73+'APR-JUN 2024'!BP73</f>
        <v>0</v>
      </c>
      <c r="BQ73" s="39">
        <v>0</v>
      </c>
      <c r="BR73" s="36">
        <f>+'OCT-DEC 2023'!BR73+'JUL-SEP 2023'!BR73+'JAN-MAR 2024'!BR73+'APR-JUN 2024'!BR73</f>
        <v>0</v>
      </c>
      <c r="BS73" s="39">
        <v>0</v>
      </c>
      <c r="BT73" s="36">
        <f t="shared" si="236"/>
        <v>0</v>
      </c>
      <c r="BU73" s="40">
        <v>0</v>
      </c>
      <c r="BV73" s="38">
        <f>+'OCT-DEC 2023'!BV73+'JUL-SEP 2023'!BV73+'JAN-MAR 2024'!BV73+'APR-JUN 2024'!BV73</f>
        <v>0</v>
      </c>
      <c r="BW73" s="39">
        <f t="shared" si="237"/>
        <v>0</v>
      </c>
      <c r="BX73" s="36">
        <f>+'OCT-DEC 2023'!BX73+'JUL-SEP 2023'!BX73+'JAN-MAR 2024'!BX73+'APR-JUN 2024'!BX73</f>
        <v>0</v>
      </c>
      <c r="BY73" s="39">
        <f t="shared" si="238"/>
        <v>0</v>
      </c>
      <c r="BZ73" s="36">
        <f t="shared" si="239"/>
        <v>0</v>
      </c>
      <c r="CA73" s="40">
        <f t="shared" si="240"/>
        <v>0</v>
      </c>
      <c r="CB73" s="116">
        <f t="shared" si="241"/>
        <v>0</v>
      </c>
      <c r="CC73" s="117">
        <f t="shared" si="242"/>
        <v>0</v>
      </c>
      <c r="CD73" s="118">
        <f t="shared" si="243"/>
        <v>0</v>
      </c>
      <c r="CE73" s="32"/>
      <c r="CF73" s="38">
        <f t="shared" si="244"/>
        <v>0</v>
      </c>
      <c r="CG73" s="39">
        <f t="shared" si="245"/>
        <v>0</v>
      </c>
      <c r="CH73" s="36">
        <f t="shared" si="246"/>
        <v>0</v>
      </c>
      <c r="CI73" s="39">
        <f t="shared" si="247"/>
        <v>0</v>
      </c>
      <c r="CJ73" s="36">
        <f t="shared" si="248"/>
        <v>0</v>
      </c>
      <c r="CK73" s="40">
        <f t="shared" si="249"/>
        <v>0</v>
      </c>
      <c r="CL73" s="38">
        <f t="shared" si="250"/>
        <v>0</v>
      </c>
      <c r="CM73" s="39">
        <f t="shared" si="251"/>
        <v>0</v>
      </c>
      <c r="CN73" s="36">
        <f t="shared" si="252"/>
        <v>0</v>
      </c>
      <c r="CO73" s="39">
        <f t="shared" si="253"/>
        <v>0</v>
      </c>
      <c r="CP73" s="36">
        <f t="shared" si="254"/>
        <v>0</v>
      </c>
      <c r="CQ73" s="40">
        <f t="shared" si="255"/>
        <v>0</v>
      </c>
      <c r="CR73" s="152"/>
      <c r="CS73" s="161" t="s">
        <v>72</v>
      </c>
      <c r="CT73" s="38">
        <f t="shared" si="258"/>
        <v>0</v>
      </c>
      <c r="CU73" s="36">
        <f t="shared" si="256"/>
        <v>0</v>
      </c>
      <c r="CV73" s="37">
        <f t="shared" si="257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f>SUM(D67:D73)</f>
        <v>18646493.7762211</v>
      </c>
      <c r="E74" s="46">
        <f t="shared" si="196"/>
        <v>85.83282135232183</v>
      </c>
      <c r="F74" s="43">
        <f>SUM(F67:F73)</f>
        <v>480486.99036112195</v>
      </c>
      <c r="G74" s="46">
        <f t="shared" si="197"/>
        <v>6.8083685029844547</v>
      </c>
      <c r="H74" s="43">
        <f>SUM(H67:H73)</f>
        <v>19126980.766582217</v>
      </c>
      <c r="I74" s="201">
        <f t="shared" si="199"/>
        <v>66.455816293738053</v>
      </c>
      <c r="J74" s="45">
        <f>SUM(J67:J73)</f>
        <v>3518457.4680439066</v>
      </c>
      <c r="K74" s="46">
        <f t="shared" si="200"/>
        <v>4.8577283036250209</v>
      </c>
      <c r="L74" s="43">
        <f>SUM(L67:L73)</f>
        <v>4303266.806143865</v>
      </c>
      <c r="M74" s="46">
        <f t="shared" si="201"/>
        <v>6.8083847363419343</v>
      </c>
      <c r="N74" s="43">
        <f>SUM(N67:N73)</f>
        <v>7821724.2741877725</v>
      </c>
      <c r="O74" s="47">
        <f t="shared" si="203"/>
        <v>5.7667235157372314</v>
      </c>
      <c r="P74" s="122">
        <f>SUM(P67:P73)</f>
        <v>22164951.244265005</v>
      </c>
      <c r="Q74" s="123">
        <f>SUM(Q67:Q73)</f>
        <v>4783753.7965049874</v>
      </c>
      <c r="R74" s="124">
        <f t="shared" si="206"/>
        <v>26948705.040769994</v>
      </c>
      <c r="S74" s="32"/>
      <c r="T74" s="45">
        <f>SUM(T67:T73)</f>
        <v>20827642.452394124</v>
      </c>
      <c r="U74" s="201">
        <f t="shared" si="207"/>
        <v>53.178543494642284</v>
      </c>
      <c r="V74" s="43">
        <f>SUM(V67:V73)</f>
        <v>6985499.5806791801</v>
      </c>
      <c r="W74" s="201">
        <f t="shared" si="208"/>
        <v>56.494590176056256</v>
      </c>
      <c r="X74" s="43">
        <f>SUM(X67:X73)</f>
        <v>27813142.033073306</v>
      </c>
      <c r="Y74" s="47">
        <f t="shared" si="210"/>
        <v>53.974240512538827</v>
      </c>
      <c r="Z74" s="245">
        <f>SUM(Z67:Z73)</f>
        <v>10505795.187896047</v>
      </c>
      <c r="AA74" s="201">
        <f t="shared" si="211"/>
        <v>5.171513486215451</v>
      </c>
      <c r="AB74" s="43">
        <f>SUM(AB67:AB73)</f>
        <v>5241879.7571330033</v>
      </c>
      <c r="AC74" s="46">
        <f t="shared" si="212"/>
        <v>5.7738283355120652</v>
      </c>
      <c r="AD74" s="43">
        <f>SUM(AD67:AD73)</f>
        <v>15747674.945029052</v>
      </c>
      <c r="AE74" s="47">
        <f t="shared" si="214"/>
        <v>5.3575492703740437</v>
      </c>
      <c r="AF74" s="122">
        <f>SUM(AF67:AF73)</f>
        <v>31333437.640290171</v>
      </c>
      <c r="AG74" s="123">
        <f>SUM(AG67:AG73)</f>
        <v>12227379.337812183</v>
      </c>
      <c r="AH74" s="124">
        <f t="shared" si="217"/>
        <v>43560816.978102356</v>
      </c>
      <c r="AI74" s="32"/>
      <c r="AJ74" s="42">
        <f>SUM(AJ67:AJ73)</f>
        <v>7925396.9535463899</v>
      </c>
      <c r="AK74" s="46">
        <f t="shared" si="218"/>
        <v>68.389597997569936</v>
      </c>
      <c r="AL74" s="43">
        <f>SUM(AL67:AL73)</f>
        <v>3649983.3090101602</v>
      </c>
      <c r="AM74" s="46">
        <f t="shared" si="219"/>
        <v>62.407812280035564</v>
      </c>
      <c r="AN74" s="43">
        <f>SUM(AN67:AN73)</f>
        <v>11575380.262556551</v>
      </c>
      <c r="AO74" s="47">
        <f t="shared" si="221"/>
        <v>66.383251110020822</v>
      </c>
      <c r="AP74" s="45">
        <f>SUM(AP67:AP73)</f>
        <v>1134772.880427283</v>
      </c>
      <c r="AQ74" s="39">
        <f t="shared" si="222"/>
        <v>3.3839472786642899</v>
      </c>
      <c r="AR74" s="43">
        <f>SUM(AR67:AR73)</f>
        <v>2147135.5382578643</v>
      </c>
      <c r="AS74" s="46">
        <f t="shared" si="223"/>
        <v>6.9171621073553888</v>
      </c>
      <c r="AT74" s="43">
        <f>SUM(AT67:AT73)</f>
        <v>3281908.4186851471</v>
      </c>
      <c r="AU74" s="47">
        <f t="shared" si="225"/>
        <v>5.0823440429226103</v>
      </c>
      <c r="AV74" s="122">
        <f>SUM(AV67:AV73)</f>
        <v>9060169.8339736722</v>
      </c>
      <c r="AW74" s="123">
        <f>SUM(AW67:AW73)</f>
        <v>5797118.8472680245</v>
      </c>
      <c r="AX74" s="124">
        <f t="shared" si="228"/>
        <v>14857288.681241697</v>
      </c>
      <c r="AY74" s="32"/>
      <c r="AZ74" s="42">
        <f>SUM(AZ67:AZ73)</f>
        <v>31730748.303929344</v>
      </c>
      <c r="BA74" s="46">
        <f t="shared" si="229"/>
        <v>71.415947693900733</v>
      </c>
      <c r="BB74" s="43">
        <f>SUM(BB67:BB73)</f>
        <v>9296323.9116446655</v>
      </c>
      <c r="BC74" s="46">
        <f t="shared" si="230"/>
        <v>70.765512998939357</v>
      </c>
      <c r="BD74" s="43">
        <f>SUM(BD67:BD73)</f>
        <v>41027072.215574004</v>
      </c>
      <c r="BE74" s="47">
        <v>49.787464151990015</v>
      </c>
      <c r="BF74" s="45">
        <f>SUM(BF67:BF73)</f>
        <v>20376972.591210298</v>
      </c>
      <c r="BG74" s="46">
        <v>4.3774178890557192</v>
      </c>
      <c r="BH74" s="43">
        <f>SUM(BH67:BH73)</f>
        <v>19203356.044456497</v>
      </c>
      <c r="BI74" s="46">
        <v>7.9584714389355078</v>
      </c>
      <c r="BJ74" s="43">
        <f>SUM(BJ67:BJ73)</f>
        <v>39580328.635666795</v>
      </c>
      <c r="BK74" s="47">
        <v>5.3728180642937176</v>
      </c>
      <c r="BL74" s="122">
        <f>SUM(BL67:BL73)</f>
        <v>52107720.895139642</v>
      </c>
      <c r="BM74" s="123">
        <f>SUM(BM67:BM73)</f>
        <v>28499679.956101164</v>
      </c>
      <c r="BN74" s="124">
        <f t="shared" si="235"/>
        <v>80607400.851240814</v>
      </c>
      <c r="BO74" s="32"/>
      <c r="BP74" s="42">
        <f>SUM(BP67:BP73)</f>
        <v>5038270.74</v>
      </c>
      <c r="BQ74" s="46">
        <v>61.609082999701997</v>
      </c>
      <c r="BR74" s="43">
        <f>SUM(BR67:BR73)</f>
        <v>1616882.5</v>
      </c>
      <c r="BS74" s="46">
        <v>64.115625316688934</v>
      </c>
      <c r="BT74" s="43">
        <f>SUM(BT67:BT73)</f>
        <v>6655153.2400000002</v>
      </c>
      <c r="BU74" s="47">
        <v>61.918131776385657</v>
      </c>
      <c r="BV74" s="45">
        <f>SUM(BV67:BV73)</f>
        <v>4951139.7100000009</v>
      </c>
      <c r="BW74" s="46">
        <f t="shared" si="237"/>
        <v>7.7175131791017337</v>
      </c>
      <c r="BX74" s="43">
        <f>SUM(BX67:BX73)</f>
        <v>5994472.3500000006</v>
      </c>
      <c r="BY74" s="46">
        <f t="shared" si="238"/>
        <v>13.161589695511273</v>
      </c>
      <c r="BZ74" s="43">
        <f>SUM(BZ67:BZ73)</f>
        <v>10945612.059999999</v>
      </c>
      <c r="CA74" s="47">
        <f t="shared" si="240"/>
        <v>9.9777867051717486</v>
      </c>
      <c r="CB74" s="122">
        <f>SUM(CB67:CB73)</f>
        <v>9989410.4499999993</v>
      </c>
      <c r="CC74" s="123">
        <f>SUM(CC67:CC73)</f>
        <v>7611354.8499999996</v>
      </c>
      <c r="CD74" s="124">
        <f t="shared" si="243"/>
        <v>17600765.299999997</v>
      </c>
      <c r="CE74" s="32"/>
      <c r="CF74" s="45">
        <f>SUM(CF67:CF73)</f>
        <v>84168552.226090953</v>
      </c>
      <c r="CG74" s="46">
        <f t="shared" si="245"/>
        <v>61.403508476114048</v>
      </c>
      <c r="CH74" s="46">
        <f>SUM(CH67:CH73)</f>
        <v>22029176.291695129</v>
      </c>
      <c r="CI74" s="46">
        <f t="shared" si="247"/>
        <v>51.302107567740009</v>
      </c>
      <c r="CJ74" s="43">
        <f t="shared" si="248"/>
        <v>106197728.51778609</v>
      </c>
      <c r="CK74" s="47">
        <f t="shared" si="249"/>
        <v>58.993953000360015</v>
      </c>
      <c r="CL74" s="45">
        <f>SUM(CL67:CL73)</f>
        <v>40487137.837577537</v>
      </c>
      <c r="CM74" s="46">
        <f t="shared" si="251"/>
        <v>6.6003796240692605</v>
      </c>
      <c r="CN74" s="43">
        <f>SUM(CN67:CN73)</f>
        <v>36890110.495991223</v>
      </c>
      <c r="CO74" s="46">
        <f t="shared" si="253"/>
        <v>10.425199487245411</v>
      </c>
      <c r="CP74" s="43">
        <f>SUM(CP67:CP73)</f>
        <v>77377248.333568767</v>
      </c>
      <c r="CQ74" s="47">
        <f t="shared" si="255"/>
        <v>7.999621233057451</v>
      </c>
      <c r="CR74" s="153"/>
      <c r="CS74" s="161" t="s">
        <v>174</v>
      </c>
      <c r="CT74" s="45">
        <f t="shared" ref="CT74:CU74" si="259">SUM(CT67:CT73)</f>
        <v>106197728.51778609</v>
      </c>
      <c r="CU74" s="43">
        <f t="shared" si="259"/>
        <v>77377248.333568767</v>
      </c>
      <c r="CV74" s="44">
        <f>SUM(CV67:CV73)</f>
        <v>183574976.85135487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f>+'JUL-SEP 2023'!D76+'OCT-DEC 2023'!D76+'JAN-MAR 2024'!D76+'APR-JUN 2024'!D76</f>
        <v>4862559.2299999995</v>
      </c>
      <c r="E76" s="39">
        <f t="shared" ref="E76:E97" si="260">+D76/$D$111</f>
        <v>22.383145202124815</v>
      </c>
      <c r="F76" s="36">
        <f>+'JUL-SEP 2023'!F76+'OCT-DEC 2023'!F76+'JAN-MAR 2024'!F76+'APR-JUN 2024'!F76</f>
        <v>69055.19</v>
      </c>
      <c r="G76" s="39">
        <f t="shared" ref="G76:G97" si="261">+F76/$F$111</f>
        <v>0.97849304974990436</v>
      </c>
      <c r="H76" s="36">
        <f t="shared" ref="H76:H95" si="262">+D76+F76</f>
        <v>4931614.42</v>
      </c>
      <c r="I76" s="202">
        <f t="shared" ref="I76:I97" si="263">+H76/$H$111</f>
        <v>17.134667824818024</v>
      </c>
      <c r="J76" s="38">
        <f>+'JUL-SEP 2023'!J76+'OCT-DEC 2023'!J76+'JAN-MAR 2024'!J76+'APR-JUN 2024'!J76</f>
        <v>1487180.02</v>
      </c>
      <c r="K76" s="39">
        <f t="shared" ref="K76:K97" si="264">+J76/$J$111</f>
        <v>2.0532624143829707</v>
      </c>
      <c r="L76" s="36">
        <f>+'JUL-SEP 2023'!L76+'OCT-DEC 2023'!L76+'JAN-MAR 2024'!L76+'APR-JUN 2024'!L76</f>
        <v>1297594.6400000001</v>
      </c>
      <c r="M76" s="39">
        <f t="shared" ref="M76:M97" si="265">+L76/$L$111</f>
        <v>2.0529806630446137</v>
      </c>
      <c r="N76" s="36">
        <f t="shared" ref="N76:N95" si="266">+J76+L76</f>
        <v>2784774.66</v>
      </c>
      <c r="O76" s="40">
        <f t="shared" ref="O76:O97" si="267">+N76/$N$111</f>
        <v>2.0531311198027065</v>
      </c>
      <c r="P76" s="116">
        <f t="shared" ref="P76:P95" si="268">+D76+J76</f>
        <v>6349739.25</v>
      </c>
      <c r="Q76" s="117">
        <f t="shared" ref="Q76:Q95" si="269">+F76+L76</f>
        <v>1366649.83</v>
      </c>
      <c r="R76" s="118">
        <f t="shared" ref="R76:R95" si="270">+P76+Q76</f>
        <v>7716389.0800000001</v>
      </c>
      <c r="S76" s="32"/>
      <c r="T76" s="38">
        <f>+'JUL-SEP 2023'!T76+'OCT-DEC 2023'!T76+'JAN-MAR 2024'!T76+'APR-JUN 2024'!T76</f>
        <v>287020.06732519402</v>
      </c>
      <c r="U76" s="39">
        <f t="shared" ref="U76:U97" si="271">+T76/$T$111</f>
        <v>0.73283902241818444</v>
      </c>
      <c r="V76" s="36">
        <f>+'JUL-SEP 2023'!V76+'OCT-DEC 2023'!V76+'JAN-MAR 2024'!V76+'APR-JUN 2024'!V76</f>
        <v>80036.522315315073</v>
      </c>
      <c r="W76" s="39">
        <f t="shared" ref="W76:W97" si="272">+V76/$V$111</f>
        <v>0.64728806796104355</v>
      </c>
      <c r="X76" s="36">
        <f t="shared" ref="X76:X95" si="273">+T76+V76</f>
        <v>367056.5896405091</v>
      </c>
      <c r="Y76" s="40">
        <f t="shared" ref="Y76:Y97" si="274">+X76/$X$111</f>
        <v>0.71231077119624353</v>
      </c>
      <c r="Z76" s="244">
        <f>+'OCT-DEC 2023'!Z76+'JUL-SEP 2023'!Z76+'JAN-MAR 2024'!Z76+'APR-JUN 2024'!Z76</f>
        <v>350933.75192046497</v>
      </c>
      <c r="AA76" s="39">
        <f t="shared" ref="AA76:AA97" si="275">+Z76/$Z$111</f>
        <v>0.17274833540594906</v>
      </c>
      <c r="AB76" s="36">
        <f>+'OCT-DEC 2023'!AB76+'JUL-SEP 2023'!AB76+'JAN-MAR 2024'!AB76+'APR-JUN 2024'!AB76</f>
        <v>203339.31473850331</v>
      </c>
      <c r="AC76" s="39">
        <f t="shared" ref="AC76:AC97" si="276">+AB76/$AB$111</f>
        <v>0.22397429005561739</v>
      </c>
      <c r="AD76" s="36">
        <f t="shared" ref="AD76:AD95" si="277">+Z76+AB76</f>
        <v>554273.06665896834</v>
      </c>
      <c r="AE76" s="40">
        <f t="shared" ref="AE76:AE97" si="278">+AD76/$AD$111</f>
        <v>0.18857039367605902</v>
      </c>
      <c r="AF76" s="116">
        <f t="shared" ref="AF76:AF95" si="279">+T76+Z76</f>
        <v>637953.81924565905</v>
      </c>
      <c r="AG76" s="117">
        <f t="shared" ref="AG76:AG95" si="280">+V76+AB76</f>
        <v>283375.8370538184</v>
      </c>
      <c r="AH76" s="118">
        <f t="shared" ref="AH76:AH95" si="281">+AF76+AG76</f>
        <v>921329.65629947744</v>
      </c>
      <c r="AI76" s="32"/>
      <c r="AJ76" s="35">
        <f>+'OCT-DEC 2023'!AJ76+'JUL-SEP 2023'!AJ76+'JAN-MAR 2024'!AJ76+'APR-JUN 2024'!AJ76</f>
        <v>1834679.0167030136</v>
      </c>
      <c r="AK76" s="39">
        <f t="shared" ref="AK76:AK97" si="282">+AJ76/$AJ$111</f>
        <v>15.831757215737998</v>
      </c>
      <c r="AL76" s="36">
        <f>+'OCT-DEC 2023'!AL76+'JUL-SEP 2023'!AL76+'JAN-MAR 2024'!AL76+'APR-JUN 2024'!AL76</f>
        <v>844947.93479847803</v>
      </c>
      <c r="AM76" s="39">
        <f t="shared" ref="AM76:AM97" si="283">+AL76/$AL$111</f>
        <v>14.447011845543857</v>
      </c>
      <c r="AN76" s="36">
        <f>+AJ76+AL76</f>
        <v>2679626.9515014915</v>
      </c>
      <c r="AO76" s="40">
        <f t="shared" ref="AO76:AO97" si="284">+AN76/$AN$111</f>
        <v>15.367300664679487</v>
      </c>
      <c r="AP76" s="36">
        <f>+'OCT-DEC 2023'!AP76+'JUL-SEP 2023'!AP76+'JAN-MAR 2024'!AP76+'APR-JUN 2024'!AP76</f>
        <v>511444.77687779296</v>
      </c>
      <c r="AQ76" s="39">
        <f t="shared" ref="AQ76:AQ97" si="285">+AP76/$AP$111</f>
        <v>1.5251529101144896</v>
      </c>
      <c r="AR76" s="36">
        <f>+'OCT-DEC 2023'!AR76+'JUL-SEP 2023'!AR76+'JAN-MAR 2024'!AR76+'APR-JUN 2024'!AR76</f>
        <v>967718.98168484925</v>
      </c>
      <c r="AS76" s="39">
        <f t="shared" ref="AS76:AS97" si="286">+AR76/$AR$111</f>
        <v>3.1175810522470475</v>
      </c>
      <c r="AT76" s="36">
        <f>+AP76+AR76</f>
        <v>1479163.7585626421</v>
      </c>
      <c r="AU76" s="40">
        <f t="shared" ref="AU76:AU97" si="287">+AT76/$AT$111</f>
        <v>2.2906242825172121</v>
      </c>
      <c r="AV76" s="116">
        <f t="shared" ref="AV76:AV95" si="288">+AJ76+AP76</f>
        <v>2346123.7935808063</v>
      </c>
      <c r="AW76" s="117">
        <f t="shared" ref="AW76:AW95" si="289">+AL76+AR76</f>
        <v>1812666.9164833273</v>
      </c>
      <c r="AX76" s="118">
        <f t="shared" ref="AX76:AX95" si="290">+AV76+AW76</f>
        <v>4158790.7100641336</v>
      </c>
      <c r="AY76" s="32"/>
      <c r="AZ76" s="35">
        <f>+'OCT-DEC 2023'!AZ76+'JUL-SEP 2023'!AZ76+'JAN-MAR 2024'!AZ76+'APR-JUN 2024'!AZ76</f>
        <v>818907.24808999652</v>
      </c>
      <c r="BA76" s="39">
        <f t="shared" ref="BA76:BA97" si="291">+AZ76/$AZ$111</f>
        <v>1.8431029938398649</v>
      </c>
      <c r="BB76" s="36">
        <f>+'OCT-DEC 2023'!BB76+'JUL-SEP 2023'!BB76+'JAN-MAR 2024'!BB76+'APR-JUN 2024'!BB76</f>
        <v>235835.27191000394</v>
      </c>
      <c r="BC76" s="39">
        <f t="shared" ref="BC76:BC97" si="292">+BB76/$BB$111</f>
        <v>1.7952261731167707</v>
      </c>
      <c r="BD76" s="36">
        <f>+AZ76+BB76</f>
        <v>1054742.5200000005</v>
      </c>
      <c r="BE76" s="40">
        <v>20.699012407353116</v>
      </c>
      <c r="BF76" s="38">
        <f>+'OCT-DEC 2023'!BF76+'JUL-SEP 2023'!BF76+'JAN-MAR 2024'!BF76+'APR-JUN 2024'!BF76</f>
        <v>1098152.4760476749</v>
      </c>
      <c r="BG76" s="39">
        <v>0.97547624969955071</v>
      </c>
      <c r="BH76" s="36">
        <f>+'OCT-DEC 2023'!BH76+'JUL-SEP 2023'!BH76+'JAN-MAR 2024'!BH76+'APR-JUN 2024'!BH76</f>
        <v>1043795.8669523293</v>
      </c>
      <c r="BI76" s="39">
        <v>1.7734884055742892</v>
      </c>
      <c r="BJ76" s="36">
        <f>+BF76+BH76</f>
        <v>2141948.3430000041</v>
      </c>
      <c r="BK76" s="40">
        <v>1.1972940551960456</v>
      </c>
      <c r="BL76" s="116">
        <f t="shared" ref="BL76:BL95" si="293">+AZ76+BF76</f>
        <v>1917059.7241376713</v>
      </c>
      <c r="BM76" s="117">
        <f t="shared" ref="BM76:BM95" si="294">+BB76+BH76</f>
        <v>1279631.1388623333</v>
      </c>
      <c r="BN76" s="118">
        <f t="shared" ref="BN76:BN95" si="295">+BL76+BM76</f>
        <v>3196690.8630000046</v>
      </c>
      <c r="BO76" s="32"/>
      <c r="BP76" s="35">
        <f>+'OCT-DEC 2023'!BP76+'JUL-SEP 2023'!BP76+'JAN-MAR 2024'!BP76+'APR-JUN 2024'!BP76</f>
        <v>0</v>
      </c>
      <c r="BQ76" s="39">
        <v>0</v>
      </c>
      <c r="BR76" s="36">
        <f>+'OCT-DEC 2023'!BR76+'JUL-SEP 2023'!BR76+'JAN-MAR 2024'!BR76+'APR-JUN 2024'!BR76</f>
        <v>0</v>
      </c>
      <c r="BS76" s="39">
        <v>0</v>
      </c>
      <c r="BT76" s="36">
        <f>+BP76+BR76</f>
        <v>0</v>
      </c>
      <c r="BU76" s="40">
        <v>0</v>
      </c>
      <c r="BV76" s="38">
        <f>+'OCT-DEC 2023'!BV76+'JUL-SEP 2023'!BV76+'JAN-MAR 2024'!BV76+'APR-JUN 2024'!BV76</f>
        <v>0</v>
      </c>
      <c r="BW76" s="39">
        <f t="shared" ref="BW76:BW97" si="296">+BV76/$BV$111</f>
        <v>0</v>
      </c>
      <c r="BX76" s="36">
        <f>+'OCT-DEC 2023'!BX76+'JUL-SEP 2023'!BX76+'JAN-MAR 2024'!BX76+'APR-JUN 2024'!BX76</f>
        <v>0</v>
      </c>
      <c r="BY76" s="39">
        <f t="shared" ref="BY76:BY97" si="297">+BX76/$BX$111</f>
        <v>0</v>
      </c>
      <c r="BZ76" s="36">
        <f>+BV76+BX76</f>
        <v>0</v>
      </c>
      <c r="CA76" s="40">
        <f t="shared" ref="CA76:CA97" si="298">+BZ76/$BZ$111</f>
        <v>0</v>
      </c>
      <c r="CB76" s="116">
        <f t="shared" ref="CB76:CB95" si="299">+BP76+BV76</f>
        <v>0</v>
      </c>
      <c r="CC76" s="117">
        <f t="shared" ref="CC76:CC95" si="300">+BR76+BX76</f>
        <v>0</v>
      </c>
      <c r="CD76" s="118">
        <f t="shared" ref="CD76:CD95" si="301">+CB76+CC76</f>
        <v>0</v>
      </c>
      <c r="CE76" s="32"/>
      <c r="CF76" s="38">
        <f t="shared" ref="CF76:CF95" si="302">+D76+T76+AJ76+AZ76+BP76</f>
        <v>7803165.5621182034</v>
      </c>
      <c r="CG76" s="39">
        <f t="shared" ref="CG76:CG97" si="303">+CF76/$CF$111</f>
        <v>5.6926456504442502</v>
      </c>
      <c r="CH76" s="36">
        <f t="shared" ref="CH76:CH95" si="304">+F76+V76+AL76+BB76+BR76</f>
        <v>1229874.9190237969</v>
      </c>
      <c r="CI76" s="39">
        <f t="shared" ref="CI76:CI97" si="305">+CH76/$CH$111</f>
        <v>2.8641640774562633</v>
      </c>
      <c r="CJ76" s="36">
        <f t="shared" ref="CJ76:CJ97" si="306">+CF76+CH76</f>
        <v>9033040.4811419994</v>
      </c>
      <c r="CK76" s="40">
        <f t="shared" ref="CK76:CK97" si="307">+CJ76/$CJ$111</f>
        <v>5.0179488114530706</v>
      </c>
      <c r="CL76" s="38">
        <f t="shared" ref="CL76:CL95" si="308">+J76+Z76+AP76+BF76+BV76</f>
        <v>3447711.0248459326</v>
      </c>
      <c r="CM76" s="39">
        <f t="shared" ref="CM76:CM97" si="309">+CL76/$CL$111</f>
        <v>0.56206002235483321</v>
      </c>
      <c r="CN76" s="36">
        <f t="shared" ref="CN76:CN95" si="310">+L76+AB76+AR76+BH76+BX76</f>
        <v>3512448.8033756819</v>
      </c>
      <c r="CO76" s="39">
        <f t="shared" ref="CO76:CO97" si="311">+CN76/$CN$111</f>
        <v>0.99262319823918987</v>
      </c>
      <c r="CP76" s="36">
        <f t="shared" ref="CP76:CP95" si="312">+CL76+CN76</f>
        <v>6960159.8282216145</v>
      </c>
      <c r="CQ76" s="40">
        <f t="shared" ref="CQ76:CQ97" si="313">+CP76/$CP$111</f>
        <v>0.71957382236297396</v>
      </c>
      <c r="CR76" s="152"/>
      <c r="CS76" s="161" t="s">
        <v>74</v>
      </c>
      <c r="CT76" s="38">
        <f t="shared" ref="CT76:CT95" si="314">+CJ76</f>
        <v>9033040.4811419994</v>
      </c>
      <c r="CU76" s="36">
        <f t="shared" ref="CU76:CU95" si="315">+CP76</f>
        <v>6960159.8282216145</v>
      </c>
      <c r="CV76" s="37">
        <f t="shared" ref="CV76:CV95" si="316">+CT76+CU76</f>
        <v>15993200.309363615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f>+'JUL-SEP 2023'!D77+'OCT-DEC 2023'!D77+'JAN-MAR 2024'!D77+'APR-JUN 2024'!D77</f>
        <v>3223516.11</v>
      </c>
      <c r="E77" s="39">
        <f t="shared" si="260"/>
        <v>14.838365095147347</v>
      </c>
      <c r="F77" s="36">
        <f>+'JUL-SEP 2023'!F77+'OCT-DEC 2023'!F77+'JAN-MAR 2024'!F77+'APR-JUN 2024'!F77</f>
        <v>131376.43</v>
      </c>
      <c r="G77" s="39">
        <f t="shared" si="261"/>
        <v>1.8615678800674478</v>
      </c>
      <c r="H77" s="36">
        <f t="shared" si="262"/>
        <v>3354892.54</v>
      </c>
      <c r="I77" s="202">
        <f t="shared" si="263"/>
        <v>11.656420061497837</v>
      </c>
      <c r="J77" s="38">
        <f>+'JUL-SEP 2023'!J77+'OCT-DEC 2023'!J77+'JAN-MAR 2024'!J77+'APR-JUN 2024'!J77</f>
        <v>875782.43</v>
      </c>
      <c r="K77" s="39">
        <f t="shared" si="264"/>
        <v>1.2091415447445193</v>
      </c>
      <c r="L77" s="36">
        <f>+'JUL-SEP 2023'!L77+'OCT-DEC 2023'!L77+'JAN-MAR 2024'!L77+'APR-JUN 2024'!L77</f>
        <v>765304.22</v>
      </c>
      <c r="M77" s="39">
        <f t="shared" si="265"/>
        <v>1.2108209425144054</v>
      </c>
      <c r="N77" s="36">
        <f t="shared" si="266"/>
        <v>1641086.65</v>
      </c>
      <c r="O77" s="40">
        <f t="shared" si="267"/>
        <v>1.2099241349056846</v>
      </c>
      <c r="P77" s="116">
        <f t="shared" si="268"/>
        <v>4099298.54</v>
      </c>
      <c r="Q77" s="117">
        <f t="shared" si="269"/>
        <v>896680.64999999991</v>
      </c>
      <c r="R77" s="118">
        <f t="shared" si="270"/>
        <v>4995979.1899999995</v>
      </c>
      <c r="S77" s="32"/>
      <c r="T77" s="38">
        <f>+'JUL-SEP 2023'!T77+'OCT-DEC 2023'!T77+'JAN-MAR 2024'!T77+'APR-JUN 2024'!T77</f>
        <v>593074.64932211977</v>
      </c>
      <c r="U77" s="39">
        <f t="shared" si="271"/>
        <v>1.5142782533661507</v>
      </c>
      <c r="V77" s="36">
        <f>+'JUL-SEP 2023'!V77+'OCT-DEC 2023'!V77+'JAN-MAR 2024'!V77+'APR-JUN 2024'!V77</f>
        <v>187068.77091961884</v>
      </c>
      <c r="W77" s="39">
        <f t="shared" si="272"/>
        <v>1.5129016079355178</v>
      </c>
      <c r="X77" s="36">
        <f t="shared" si="273"/>
        <v>780143.42024173867</v>
      </c>
      <c r="Y77" s="40">
        <f t="shared" si="274"/>
        <v>1.5139479224724408</v>
      </c>
      <c r="Z77" s="244">
        <f>+'OCT-DEC 2023'!Z77+'JUL-SEP 2023'!Z77+'JAN-MAR 2024'!Z77+'APR-JUN 2024'!Z77</f>
        <v>3074430.4814355928</v>
      </c>
      <c r="AA77" s="39">
        <f t="shared" si="275"/>
        <v>1.5133988825038336</v>
      </c>
      <c r="AB77" s="36">
        <f>+'OCT-DEC 2023'!AB77+'JUL-SEP 2023'!AB77+'JAN-MAR 2024'!AB77+'APR-JUN 2024'!AB77</f>
        <v>1421674.842579179</v>
      </c>
      <c r="AC77" s="39">
        <f t="shared" si="276"/>
        <v>1.5659471163561913</v>
      </c>
      <c r="AD77" s="36">
        <f t="shared" si="277"/>
        <v>4496105.3240147717</v>
      </c>
      <c r="AE77" s="40">
        <f t="shared" si="278"/>
        <v>1.5296293505095431</v>
      </c>
      <c r="AF77" s="116">
        <f t="shared" si="279"/>
        <v>3667505.1307577128</v>
      </c>
      <c r="AG77" s="117">
        <f t="shared" si="280"/>
        <v>1608743.6134987979</v>
      </c>
      <c r="AH77" s="118">
        <f t="shared" si="281"/>
        <v>5276248.7442565104</v>
      </c>
      <c r="AI77" s="32"/>
      <c r="AJ77" s="35">
        <f>+'OCT-DEC 2023'!AJ77+'JUL-SEP 2023'!AJ77+'JAN-MAR 2024'!AJ77+'APR-JUN 2024'!AJ77</f>
        <v>450348.88432759786</v>
      </c>
      <c r="AK77" s="39">
        <f t="shared" si="282"/>
        <v>3.8861371030805953</v>
      </c>
      <c r="AL77" s="36">
        <f>+'OCT-DEC 2023'!AL77+'JUL-SEP 2023'!AL77+'JAN-MAR 2024'!AL77+'APR-JUN 2024'!AL77</f>
        <v>207404.86825603613</v>
      </c>
      <c r="AM77" s="39">
        <f t="shared" si="283"/>
        <v>3.5462310340258547</v>
      </c>
      <c r="AN77" s="36">
        <f t="shared" ref="AN77:AN95" si="317">+AJ77+AL77</f>
        <v>657753.75258363399</v>
      </c>
      <c r="AO77" s="40">
        <f t="shared" si="284"/>
        <v>3.7721294277959418</v>
      </c>
      <c r="AP77" s="36">
        <f>+'OCT-DEC 2023'!AP77+'JUL-SEP 2023'!AP77+'JAN-MAR 2024'!AP77+'APR-JUN 2024'!AP77</f>
        <v>148212.26615612145</v>
      </c>
      <c r="AQ77" s="39">
        <f t="shared" si="285"/>
        <v>0.44197610233232376</v>
      </c>
      <c r="AR77" s="36">
        <f>+'OCT-DEC 2023'!AR77+'JUL-SEP 2023'!AR77+'JAN-MAR 2024'!AR77+'APR-JUN 2024'!AR77</f>
        <v>280436.57841886033</v>
      </c>
      <c r="AS77" s="39">
        <f t="shared" si="286"/>
        <v>0.90344798415905669</v>
      </c>
      <c r="AT77" s="36">
        <f t="shared" ref="AT77:AT95" si="318">+AP77+AR77</f>
        <v>428648.84457498178</v>
      </c>
      <c r="AU77" s="40">
        <f t="shared" si="287"/>
        <v>0.66380307546915707</v>
      </c>
      <c r="AV77" s="116">
        <f t="shared" si="288"/>
        <v>598561.15048371931</v>
      </c>
      <c r="AW77" s="117">
        <f t="shared" si="289"/>
        <v>487841.44667489646</v>
      </c>
      <c r="AX77" s="118">
        <f t="shared" si="290"/>
        <v>1086402.5971586157</v>
      </c>
      <c r="AY77" s="32"/>
      <c r="AZ77" s="35">
        <f>+'OCT-DEC 2023'!AZ77+'JUL-SEP 2023'!AZ77+'JAN-MAR 2024'!AZ77+'APR-JUN 2024'!AZ77</f>
        <v>2114191.3094229251</v>
      </c>
      <c r="BA77" s="39">
        <f t="shared" si="291"/>
        <v>4.7583805626780578</v>
      </c>
      <c r="BB77" s="36">
        <f>+'OCT-DEC 2023'!BB77+'JUL-SEP 2023'!BB77+'JAN-MAR 2024'!BB77+'APR-JUN 2024'!BB77</f>
        <v>621217.86057707481</v>
      </c>
      <c r="BC77" s="39">
        <f t="shared" si="292"/>
        <v>4.7288370118832201</v>
      </c>
      <c r="BD77" s="36">
        <f t="shared" ref="BD77:BD95" si="319">+AZ77+BB77</f>
        <v>2735409.17</v>
      </c>
      <c r="BE77" s="40">
        <v>2.5705820939890156</v>
      </c>
      <c r="BF77" s="38">
        <f>+'OCT-DEC 2023'!BF77+'JUL-SEP 2023'!BF77+'JAN-MAR 2024'!BF77+'APR-JUN 2024'!BF77</f>
        <v>3393366.1579462108</v>
      </c>
      <c r="BG77" s="39">
        <v>0.66064389936234991</v>
      </c>
      <c r="BH77" s="36">
        <f>+'OCT-DEC 2023'!BH77+'JUL-SEP 2023'!BH77+'JAN-MAR 2024'!BH77+'APR-JUN 2024'!BH77</f>
        <v>3194799.3920537885</v>
      </c>
      <c r="BI77" s="39">
        <v>1.2010997664918899</v>
      </c>
      <c r="BJ77" s="36">
        <f t="shared" ref="BJ77:BJ95" si="320">+BF77+BH77</f>
        <v>6588165.5499999989</v>
      </c>
      <c r="BK77" s="40">
        <v>0.81087060146436329</v>
      </c>
      <c r="BL77" s="116">
        <f t="shared" si="293"/>
        <v>5507557.4673691355</v>
      </c>
      <c r="BM77" s="117">
        <f t="shared" si="294"/>
        <v>3816017.2526308633</v>
      </c>
      <c r="BN77" s="118">
        <f t="shared" si="295"/>
        <v>9323574.7199999988</v>
      </c>
      <c r="BO77" s="32"/>
      <c r="BP77" s="35">
        <f>+'OCT-DEC 2023'!BP77+'JUL-SEP 2023'!BP77+'JAN-MAR 2024'!BP77+'APR-JUN 2024'!BP77</f>
        <v>0</v>
      </c>
      <c r="BQ77" s="39">
        <v>0</v>
      </c>
      <c r="BR77" s="36">
        <f>+'OCT-DEC 2023'!BR77+'JUL-SEP 2023'!BR77+'JAN-MAR 2024'!BR77+'APR-JUN 2024'!BR77</f>
        <v>0</v>
      </c>
      <c r="BS77" s="39">
        <v>0</v>
      </c>
      <c r="BT77" s="36">
        <f t="shared" ref="BT77:BT95" si="321">+BP77+BR77</f>
        <v>0</v>
      </c>
      <c r="BU77" s="40">
        <v>0</v>
      </c>
      <c r="BV77" s="38">
        <f>+'OCT-DEC 2023'!BV77+'JUL-SEP 2023'!BV77+'JAN-MAR 2024'!BV77+'APR-JUN 2024'!BV77</f>
        <v>0</v>
      </c>
      <c r="BW77" s="39">
        <f t="shared" si="296"/>
        <v>0</v>
      </c>
      <c r="BX77" s="36">
        <f>+'OCT-DEC 2023'!BX77+'JUL-SEP 2023'!BX77+'JAN-MAR 2024'!BX77+'APR-JUN 2024'!BX77</f>
        <v>0</v>
      </c>
      <c r="BY77" s="39">
        <f t="shared" si="297"/>
        <v>0</v>
      </c>
      <c r="BZ77" s="36">
        <f t="shared" ref="BZ77:BZ95" si="322">+BV77+BX77</f>
        <v>0</v>
      </c>
      <c r="CA77" s="40">
        <f t="shared" si="298"/>
        <v>0</v>
      </c>
      <c r="CB77" s="116">
        <f t="shared" si="299"/>
        <v>0</v>
      </c>
      <c r="CC77" s="117">
        <f t="shared" si="300"/>
        <v>0</v>
      </c>
      <c r="CD77" s="118">
        <f t="shared" si="301"/>
        <v>0</v>
      </c>
      <c r="CE77" s="32"/>
      <c r="CF77" s="38">
        <f t="shared" si="302"/>
        <v>6381130.9530726429</v>
      </c>
      <c r="CG77" s="39">
        <f t="shared" si="303"/>
        <v>4.6552283269846999</v>
      </c>
      <c r="CH77" s="36">
        <f t="shared" si="304"/>
        <v>1147067.9297527298</v>
      </c>
      <c r="CI77" s="39">
        <f t="shared" si="305"/>
        <v>2.671321048979229</v>
      </c>
      <c r="CJ77" s="36">
        <f t="shared" si="306"/>
        <v>7528198.8828253727</v>
      </c>
      <c r="CK77" s="40">
        <f t="shared" si="307"/>
        <v>4.1819935065407874</v>
      </c>
      <c r="CL77" s="38">
        <f t="shared" si="308"/>
        <v>7491791.3355379254</v>
      </c>
      <c r="CM77" s="39">
        <f t="shared" si="309"/>
        <v>1.2213426169376713</v>
      </c>
      <c r="CN77" s="36">
        <f t="shared" si="310"/>
        <v>5662215.0330518279</v>
      </c>
      <c r="CO77" s="39">
        <f t="shared" si="311"/>
        <v>1.6001502968027115</v>
      </c>
      <c r="CP77" s="36">
        <f t="shared" si="312"/>
        <v>13154006.368589753</v>
      </c>
      <c r="CQ77" s="40">
        <f t="shared" si="313"/>
        <v>1.3599225988538106</v>
      </c>
      <c r="CR77" s="152"/>
      <c r="CS77" s="161" t="s">
        <v>75</v>
      </c>
      <c r="CT77" s="38">
        <f t="shared" si="314"/>
        <v>7528198.8828253727</v>
      </c>
      <c r="CU77" s="36">
        <f t="shared" si="315"/>
        <v>13154006.368589753</v>
      </c>
      <c r="CV77" s="37">
        <f t="shared" si="316"/>
        <v>20682205.251415126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f>+'JUL-SEP 2023'!D78+'OCT-DEC 2023'!D78+'JAN-MAR 2024'!D78+'APR-JUN 2024'!D78</f>
        <v>752517.69</v>
      </c>
      <c r="E78" s="39">
        <f t="shared" si="260"/>
        <v>3.4639604220178417</v>
      </c>
      <c r="F78" s="36">
        <f>+'JUL-SEP 2023'!F78+'OCT-DEC 2023'!F78+'JAN-MAR 2024'!F78+'APR-JUN 2024'!F78</f>
        <v>41672.47</v>
      </c>
      <c r="G78" s="39">
        <f t="shared" si="261"/>
        <v>0.59048743853881802</v>
      </c>
      <c r="H78" s="36">
        <f t="shared" si="262"/>
        <v>794190.15999999992</v>
      </c>
      <c r="I78" s="202">
        <f t="shared" si="263"/>
        <v>2.7593772388513451</v>
      </c>
      <c r="J78" s="38">
        <f>+'JUL-SEP 2023'!J78+'OCT-DEC 2023'!J78+'JAN-MAR 2024'!J78+'APR-JUN 2024'!J78</f>
        <v>519744.59</v>
      </c>
      <c r="K78" s="39">
        <f t="shared" si="264"/>
        <v>0.71758093665478861</v>
      </c>
      <c r="L78" s="36">
        <f>+'JUL-SEP 2023'!L78+'OCT-DEC 2023'!L78+'JAN-MAR 2024'!L78+'APR-JUN 2024'!L78</f>
        <v>452213.41000000003</v>
      </c>
      <c r="M78" s="39">
        <f t="shared" si="265"/>
        <v>0.71546641584421589</v>
      </c>
      <c r="N78" s="36">
        <f t="shared" si="266"/>
        <v>971958</v>
      </c>
      <c r="O78" s="40">
        <f t="shared" si="267"/>
        <v>0.71659558154023095</v>
      </c>
      <c r="P78" s="116">
        <f t="shared" si="268"/>
        <v>1272262.28</v>
      </c>
      <c r="Q78" s="117">
        <f t="shared" si="269"/>
        <v>493885.88</v>
      </c>
      <c r="R78" s="118">
        <f t="shared" si="270"/>
        <v>1766148.1600000001</v>
      </c>
      <c r="S78" s="32"/>
      <c r="T78" s="38">
        <f>+'JUL-SEP 2023'!T78+'OCT-DEC 2023'!T78+'JAN-MAR 2024'!T78+'APR-JUN 2024'!T78</f>
        <v>525377.62566886866</v>
      </c>
      <c r="U78" s="39">
        <f t="shared" si="271"/>
        <v>1.341429640037453</v>
      </c>
      <c r="V78" s="36">
        <f>+'JUL-SEP 2023'!V78+'OCT-DEC 2023'!V78+'JAN-MAR 2024'!V78+'APR-JUN 2024'!V78</f>
        <v>177106.6167765971</v>
      </c>
      <c r="W78" s="39">
        <f t="shared" si="272"/>
        <v>1.4323335957152674</v>
      </c>
      <c r="X78" s="36">
        <f t="shared" si="273"/>
        <v>702484.24244546576</v>
      </c>
      <c r="Y78" s="40">
        <f t="shared" si="274"/>
        <v>1.3632423626547936</v>
      </c>
      <c r="Z78" s="244">
        <f>+'OCT-DEC 2023'!Z78+'JUL-SEP 2023'!Z78+'JAN-MAR 2024'!Z78+'APR-JUN 2024'!Z78</f>
        <v>2585679.3815572541</v>
      </c>
      <c r="AA78" s="39">
        <f t="shared" si="275"/>
        <v>1.2728094878680476</v>
      </c>
      <c r="AB78" s="36">
        <f>+'OCT-DEC 2023'!AB78+'JUL-SEP 2023'!AB78+'JAN-MAR 2024'!AB78+'APR-JUN 2024'!AB78</f>
        <v>1208970.3296348932</v>
      </c>
      <c r="AC78" s="39">
        <f t="shared" si="276"/>
        <v>1.3316572430988316</v>
      </c>
      <c r="AD78" s="36">
        <f t="shared" si="277"/>
        <v>3794649.7111921473</v>
      </c>
      <c r="AE78" s="40">
        <f t="shared" si="278"/>
        <v>1.2909856764563195</v>
      </c>
      <c r="AF78" s="116">
        <f t="shared" si="279"/>
        <v>3111057.0072261225</v>
      </c>
      <c r="AG78" s="117">
        <f t="shared" si="280"/>
        <v>1386076.9464114904</v>
      </c>
      <c r="AH78" s="118">
        <f t="shared" si="281"/>
        <v>4497133.953637613</v>
      </c>
      <c r="AI78" s="32"/>
      <c r="AJ78" s="35">
        <f>+'OCT-DEC 2023'!AJ78+'JUL-SEP 2023'!AJ78+'JAN-MAR 2024'!AJ78+'APR-JUN 2024'!AJ78</f>
        <v>114891.89779892575</v>
      </c>
      <c r="AK78" s="39">
        <f t="shared" si="282"/>
        <v>0.99142172306340504</v>
      </c>
      <c r="AL78" s="36">
        <f>+'OCT-DEC 2023'!AL78+'JUL-SEP 2023'!AL78+'JAN-MAR 2024'!AL78+'APR-JUN 2024'!AL78</f>
        <v>52912.618984836008</v>
      </c>
      <c r="AM78" s="39">
        <f t="shared" si="283"/>
        <v>0.90470572418760065</v>
      </c>
      <c r="AN78" s="36">
        <f t="shared" si="317"/>
        <v>167804.51678376176</v>
      </c>
      <c r="AO78" s="40">
        <f t="shared" si="284"/>
        <v>0.96233636583718585</v>
      </c>
      <c r="AP78" s="36">
        <f>+'OCT-DEC 2023'!AP78+'JUL-SEP 2023'!AP78+'JAN-MAR 2024'!AP78+'APR-JUN 2024'!AP78</f>
        <v>37811.548175989956</v>
      </c>
      <c r="AQ78" s="39">
        <f t="shared" si="285"/>
        <v>0.11275585428517312</v>
      </c>
      <c r="AR78" s="36">
        <f>+'OCT-DEC 2023'!AR78+'JUL-SEP 2023'!AR78+'JAN-MAR 2024'!AR78+'APR-JUN 2024'!AR78</f>
        <v>71544.288945861714</v>
      </c>
      <c r="AS78" s="39">
        <f t="shared" si="286"/>
        <v>0.23048542380120846</v>
      </c>
      <c r="AT78" s="36">
        <f t="shared" si="318"/>
        <v>109355.83712185167</v>
      </c>
      <c r="AU78" s="40">
        <f t="shared" si="287"/>
        <v>0.16934780513397921</v>
      </c>
      <c r="AV78" s="116">
        <f t="shared" si="288"/>
        <v>152703.4459749157</v>
      </c>
      <c r="AW78" s="117">
        <f t="shared" si="289"/>
        <v>124456.90793069772</v>
      </c>
      <c r="AX78" s="118">
        <f t="shared" si="290"/>
        <v>277160.35390561342</v>
      </c>
      <c r="AY78" s="32"/>
      <c r="AZ78" s="35">
        <f>+'OCT-DEC 2023'!AZ78+'JUL-SEP 2023'!AZ78+'JAN-MAR 2024'!AZ78+'APR-JUN 2024'!AZ78</f>
        <v>197209.36529555405</v>
      </c>
      <c r="BA78" s="39">
        <f t="shared" si="291"/>
        <v>0.44385633713373812</v>
      </c>
      <c r="BB78" s="36">
        <f>+'OCT-DEC 2023'!BB78+'JUL-SEP 2023'!BB78+'JAN-MAR 2024'!BB78+'APR-JUN 2024'!BB78</f>
        <v>57710.344704445975</v>
      </c>
      <c r="BC78" s="39">
        <f t="shared" si="292"/>
        <v>0.43930291017938899</v>
      </c>
      <c r="BD78" s="36">
        <f t="shared" si="319"/>
        <v>254919.71000000002</v>
      </c>
      <c r="BE78" s="40">
        <v>3.7649134285262273</v>
      </c>
      <c r="BF78" s="38">
        <f>+'OCT-DEC 2023'!BF78+'JUL-SEP 2023'!BF78+'JAN-MAR 2024'!BF78+'APR-JUN 2024'!BF78</f>
        <v>191279.52137719147</v>
      </c>
      <c r="BG78" s="39">
        <v>0.812988482682512</v>
      </c>
      <c r="BH78" s="36">
        <f>+'OCT-DEC 2023'!BH78+'JUL-SEP 2023'!BH78+'JAN-MAR 2024'!BH78+'APR-JUN 2024'!BH78</f>
        <v>181673.50862280856</v>
      </c>
      <c r="BI78" s="39">
        <v>1.4780735546836277</v>
      </c>
      <c r="BJ78" s="36">
        <f t="shared" si="320"/>
        <v>372953.03</v>
      </c>
      <c r="BK78" s="40">
        <v>0.99785748505761207</v>
      </c>
      <c r="BL78" s="116">
        <f t="shared" si="293"/>
        <v>388488.88667274552</v>
      </c>
      <c r="BM78" s="117">
        <f t="shared" si="294"/>
        <v>239383.85332725453</v>
      </c>
      <c r="BN78" s="118">
        <f t="shared" si="295"/>
        <v>627872.74</v>
      </c>
      <c r="BO78" s="32"/>
      <c r="BP78" s="35">
        <f>+'OCT-DEC 2023'!BP78+'JUL-SEP 2023'!BP78+'JAN-MAR 2024'!BP78+'APR-JUN 2024'!BP78</f>
        <v>0</v>
      </c>
      <c r="BQ78" s="39">
        <v>0</v>
      </c>
      <c r="BR78" s="36">
        <f>+'OCT-DEC 2023'!BR78+'JUL-SEP 2023'!BR78+'JAN-MAR 2024'!BR78+'APR-JUN 2024'!BR78</f>
        <v>0</v>
      </c>
      <c r="BS78" s="39">
        <v>0</v>
      </c>
      <c r="BT78" s="36">
        <f t="shared" si="321"/>
        <v>0</v>
      </c>
      <c r="BU78" s="40">
        <v>0</v>
      </c>
      <c r="BV78" s="38">
        <f>+'OCT-DEC 2023'!BV78+'JUL-SEP 2023'!BV78+'JAN-MAR 2024'!BV78+'APR-JUN 2024'!BV78</f>
        <v>-277.61</v>
      </c>
      <c r="BW78" s="39">
        <f t="shared" si="296"/>
        <v>-4.3272033494090839E-4</v>
      </c>
      <c r="BX78" s="36">
        <f>+'OCT-DEC 2023'!BX78+'JUL-SEP 2023'!BX78+'JAN-MAR 2024'!BX78+'APR-JUN 2024'!BX78</f>
        <v>0</v>
      </c>
      <c r="BY78" s="39">
        <f t="shared" si="297"/>
        <v>0</v>
      </c>
      <c r="BZ78" s="36">
        <f t="shared" si="322"/>
        <v>-277.61</v>
      </c>
      <c r="CA78" s="40">
        <f t="shared" si="298"/>
        <v>-2.5306336018844156E-4</v>
      </c>
      <c r="CB78" s="116">
        <f t="shared" si="299"/>
        <v>-277.61</v>
      </c>
      <c r="CC78" s="117">
        <f t="shared" si="300"/>
        <v>0</v>
      </c>
      <c r="CD78" s="118">
        <f t="shared" si="301"/>
        <v>-277.61</v>
      </c>
      <c r="CE78" s="32"/>
      <c r="CF78" s="38">
        <f t="shared" si="302"/>
        <v>1589996.5787633485</v>
      </c>
      <c r="CG78" s="39">
        <f t="shared" si="303"/>
        <v>1.1599506682594856</v>
      </c>
      <c r="CH78" s="36">
        <f t="shared" si="304"/>
        <v>329402.05046587909</v>
      </c>
      <c r="CI78" s="39">
        <f t="shared" si="305"/>
        <v>0.7671198960083444</v>
      </c>
      <c r="CJ78" s="36">
        <f t="shared" si="306"/>
        <v>1919398.6292292275</v>
      </c>
      <c r="CK78" s="40">
        <f t="shared" si="307"/>
        <v>1.0662460873891493</v>
      </c>
      <c r="CL78" s="38">
        <f t="shared" si="308"/>
        <v>3334237.4311104356</v>
      </c>
      <c r="CM78" s="39">
        <f t="shared" si="309"/>
        <v>0.54356109069494829</v>
      </c>
      <c r="CN78" s="36">
        <f t="shared" si="310"/>
        <v>1914401.5372035636</v>
      </c>
      <c r="CO78" s="39">
        <f t="shared" si="311"/>
        <v>0.54101269027657739</v>
      </c>
      <c r="CP78" s="36">
        <f t="shared" si="312"/>
        <v>5248638.9683139995</v>
      </c>
      <c r="CQ78" s="40">
        <f t="shared" si="313"/>
        <v>0.54262880420060178</v>
      </c>
      <c r="CR78" s="152"/>
      <c r="CS78" s="161" t="s">
        <v>76</v>
      </c>
      <c r="CT78" s="38">
        <f t="shared" si="314"/>
        <v>1919398.6292292275</v>
      </c>
      <c r="CU78" s="36">
        <f t="shared" si="315"/>
        <v>5248638.9683139995</v>
      </c>
      <c r="CV78" s="37">
        <f t="shared" si="316"/>
        <v>7168037.5975432266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f>+'JUL-SEP 2023'!D79+'OCT-DEC 2023'!D79+'JAN-MAR 2024'!D79+'APR-JUN 2024'!D79</f>
        <v>245370.39</v>
      </c>
      <c r="E79" s="39">
        <f t="shared" si="260"/>
        <v>1.1294795205347032</v>
      </c>
      <c r="F79" s="36">
        <f>+'JUL-SEP 2023'!F79+'OCT-DEC 2023'!F79+'JAN-MAR 2024'!F79+'APR-JUN 2024'!F79</f>
        <v>71353.67</v>
      </c>
      <c r="G79" s="39">
        <f t="shared" si="261"/>
        <v>1.011061879188925</v>
      </c>
      <c r="H79" s="36">
        <f t="shared" si="262"/>
        <v>316724.06</v>
      </c>
      <c r="I79" s="202">
        <f t="shared" si="263"/>
        <v>1.100443201361986</v>
      </c>
      <c r="J79" s="38">
        <f>+'JUL-SEP 2023'!J79+'OCT-DEC 2023'!J79+'JAN-MAR 2024'!J79+'APR-JUN 2024'!J79</f>
        <v>674660.50000000012</v>
      </c>
      <c r="K79" s="39">
        <f t="shared" si="264"/>
        <v>0.93146426692770012</v>
      </c>
      <c r="L79" s="36">
        <f>+'JUL-SEP 2023'!L79+'OCT-DEC 2023'!L79+'JAN-MAR 2024'!L79+'APR-JUN 2024'!L79</f>
        <v>588579.26</v>
      </c>
      <c r="M79" s="39">
        <f t="shared" si="265"/>
        <v>0.93121673148180384</v>
      </c>
      <c r="N79" s="36">
        <f t="shared" si="266"/>
        <v>1263239.7600000002</v>
      </c>
      <c r="O79" s="40">
        <f t="shared" si="267"/>
        <v>0.93134891676589115</v>
      </c>
      <c r="P79" s="116">
        <f t="shared" si="268"/>
        <v>920030.89000000013</v>
      </c>
      <c r="Q79" s="117">
        <f t="shared" si="269"/>
        <v>659932.93000000005</v>
      </c>
      <c r="R79" s="118">
        <f t="shared" si="270"/>
        <v>1579963.8200000003</v>
      </c>
      <c r="S79" s="32"/>
      <c r="T79" s="38">
        <f>+'JUL-SEP 2023'!T79+'OCT-DEC 2023'!T79+'JAN-MAR 2024'!T79+'APR-JUN 2024'!T79</f>
        <v>3288847.9206516067</v>
      </c>
      <c r="U79" s="39">
        <f t="shared" si="271"/>
        <v>8.3973086534107999</v>
      </c>
      <c r="V79" s="36">
        <f>+'JUL-SEP 2023'!V79+'OCT-DEC 2023'!V79+'JAN-MAR 2024'!V79+'APR-JUN 2024'!V79</f>
        <v>957386.11235822411</v>
      </c>
      <c r="W79" s="39">
        <f t="shared" si="272"/>
        <v>7.7427727871493026</v>
      </c>
      <c r="X79" s="36">
        <f t="shared" si="273"/>
        <v>4246234.0330098309</v>
      </c>
      <c r="Y79" s="40">
        <f t="shared" si="274"/>
        <v>8.2402504793477842</v>
      </c>
      <c r="Z79" s="244">
        <f>+'OCT-DEC 2023'!Z79+'JUL-SEP 2023'!Z79+'JAN-MAR 2024'!Z79+'APR-JUN 2024'!Z79</f>
        <v>2965703.6954835104</v>
      </c>
      <c r="AA79" s="39">
        <f t="shared" si="275"/>
        <v>1.4598777515653709</v>
      </c>
      <c r="AB79" s="36">
        <f>+'OCT-DEC 2023'!AB79+'JUL-SEP 2023'!AB79+'JAN-MAR 2024'!AB79+'APR-JUN 2024'!AB79</f>
        <v>1845950.9961911896</v>
      </c>
      <c r="AC79" s="39">
        <f t="shared" si="276"/>
        <v>2.0332790261493559</v>
      </c>
      <c r="AD79" s="36">
        <f t="shared" si="277"/>
        <v>4811654.6916747</v>
      </c>
      <c r="AE79" s="40">
        <f t="shared" si="278"/>
        <v>1.636983057667887</v>
      </c>
      <c r="AF79" s="116">
        <f t="shared" si="279"/>
        <v>6254551.6161351167</v>
      </c>
      <c r="AG79" s="117">
        <f t="shared" si="280"/>
        <v>2803337.1085494137</v>
      </c>
      <c r="AH79" s="118">
        <f t="shared" si="281"/>
        <v>9057888.7246845309</v>
      </c>
      <c r="AI79" s="32"/>
      <c r="AJ79" s="35">
        <f>+'OCT-DEC 2023'!AJ79+'JUL-SEP 2023'!AJ79+'JAN-MAR 2024'!AJ79+'APR-JUN 2024'!AJ79</f>
        <v>0</v>
      </c>
      <c r="AK79" s="39">
        <f t="shared" si="282"/>
        <v>0</v>
      </c>
      <c r="AL79" s="36">
        <f>+'OCT-DEC 2023'!AL79+'JUL-SEP 2023'!AL79+'JAN-MAR 2024'!AL79+'APR-JUN 2024'!AL79</f>
        <v>0</v>
      </c>
      <c r="AM79" s="39">
        <f t="shared" si="283"/>
        <v>0</v>
      </c>
      <c r="AN79" s="36">
        <f t="shared" si="317"/>
        <v>0</v>
      </c>
      <c r="AO79" s="40">
        <f t="shared" si="284"/>
        <v>0</v>
      </c>
      <c r="AP79" s="36">
        <f>+'OCT-DEC 2023'!AP79+'JUL-SEP 2023'!AP79+'JAN-MAR 2024'!AP79+'APR-JUN 2024'!AP79</f>
        <v>0</v>
      </c>
      <c r="AQ79" s="39">
        <f t="shared" si="285"/>
        <v>0</v>
      </c>
      <c r="AR79" s="36">
        <f>+'OCT-DEC 2023'!AR79+'JUL-SEP 2023'!AR79+'JAN-MAR 2024'!AR79+'APR-JUN 2024'!AR79</f>
        <v>0</v>
      </c>
      <c r="AS79" s="39">
        <f t="shared" si="286"/>
        <v>0</v>
      </c>
      <c r="AT79" s="36">
        <f t="shared" si="318"/>
        <v>0</v>
      </c>
      <c r="AU79" s="40">
        <f t="shared" si="287"/>
        <v>0</v>
      </c>
      <c r="AV79" s="116">
        <f t="shared" si="288"/>
        <v>0</v>
      </c>
      <c r="AW79" s="117">
        <f t="shared" si="289"/>
        <v>0</v>
      </c>
      <c r="AX79" s="118">
        <f t="shared" si="290"/>
        <v>0</v>
      </c>
      <c r="AY79" s="32"/>
      <c r="AZ79" s="35">
        <f>+'OCT-DEC 2023'!AZ79+'JUL-SEP 2023'!AZ79+'JAN-MAR 2024'!AZ79+'APR-JUN 2024'!AZ79</f>
        <v>2043178.6749536521</v>
      </c>
      <c r="BA79" s="39">
        <f t="shared" si="291"/>
        <v>4.5985534278028402</v>
      </c>
      <c r="BB79" s="36">
        <f>+'OCT-DEC 2023'!BB79+'JUL-SEP 2023'!BB79+'JAN-MAR 2024'!BB79+'APR-JUN 2024'!BB79</f>
        <v>598688.71504634782</v>
      </c>
      <c r="BC79" s="39">
        <f t="shared" si="292"/>
        <v>4.5573405627424322</v>
      </c>
      <c r="BD79" s="36">
        <f t="shared" si="319"/>
        <v>2641867.3899999997</v>
      </c>
      <c r="BE79" s="40">
        <v>1.8574215889200789</v>
      </c>
      <c r="BF79" s="38">
        <f>+'OCT-DEC 2023'!BF79+'JUL-SEP 2023'!BF79+'JAN-MAR 2024'!BF79+'APR-JUN 2024'!BF79</f>
        <v>2610833.3739613406</v>
      </c>
      <c r="BG79" s="39">
        <v>0.47025039227474036</v>
      </c>
      <c r="BH79" s="36">
        <f>+'OCT-DEC 2023'!BH79+'JUL-SEP 2023'!BH79+'JAN-MAR 2024'!BH79+'APR-JUN 2024'!BH79</f>
        <v>2460586.766038659</v>
      </c>
      <c r="BI79" s="39">
        <v>0.85495020373164621</v>
      </c>
      <c r="BJ79" s="36">
        <f t="shared" si="320"/>
        <v>5071420.1399999997</v>
      </c>
      <c r="BK79" s="40">
        <v>0.57718268312280196</v>
      </c>
      <c r="BL79" s="116">
        <f t="shared" si="293"/>
        <v>4654012.0489149932</v>
      </c>
      <c r="BM79" s="117">
        <f t="shared" si="294"/>
        <v>3059275.4810850071</v>
      </c>
      <c r="BN79" s="118">
        <f t="shared" si="295"/>
        <v>7713287.5300000003</v>
      </c>
      <c r="BO79" s="32"/>
      <c r="BP79" s="35">
        <f>+'OCT-DEC 2023'!BP79+'JUL-SEP 2023'!BP79+'JAN-MAR 2024'!BP79+'APR-JUN 2024'!BP79</f>
        <v>59157.619999999988</v>
      </c>
      <c r="BQ79" s="39">
        <v>0.12313529236470114</v>
      </c>
      <c r="BR79" s="36">
        <f>+'OCT-DEC 2023'!BR79+'JUL-SEP 2023'!BR79+'JAN-MAR 2024'!BR79+'APR-JUN 2024'!BR79</f>
        <v>-2284.34</v>
      </c>
      <c r="BS79" s="39">
        <v>7.4865723893316152E-2</v>
      </c>
      <c r="BT79" s="36">
        <f t="shared" si="321"/>
        <v>56873.279999999984</v>
      </c>
      <c r="BU79" s="40">
        <v>0.11718380653259196</v>
      </c>
      <c r="BV79" s="38">
        <f>+'OCT-DEC 2023'!BV79+'JUL-SEP 2023'!BV79+'JAN-MAR 2024'!BV79+'APR-JUN 2024'!BV79</f>
        <v>177243.43000000005</v>
      </c>
      <c r="BW79" s="39">
        <f t="shared" si="296"/>
        <v>0.27627548141520647</v>
      </c>
      <c r="BX79" s="36">
        <f>+'OCT-DEC 2023'!BX79+'JUL-SEP 2023'!BX79+'JAN-MAR 2024'!BX79+'APR-JUN 2024'!BX79</f>
        <v>97008.829999999987</v>
      </c>
      <c r="BY79" s="39">
        <f t="shared" si="297"/>
        <v>0.21299462951090342</v>
      </c>
      <c r="BZ79" s="36">
        <f t="shared" si="322"/>
        <v>274252.26</v>
      </c>
      <c r="CA79" s="40">
        <f t="shared" si="298"/>
        <v>0.25000251595718498</v>
      </c>
      <c r="CB79" s="116">
        <f t="shared" si="299"/>
        <v>236401.05000000005</v>
      </c>
      <c r="CC79" s="117">
        <f t="shared" si="300"/>
        <v>94724.489999999991</v>
      </c>
      <c r="CD79" s="118">
        <f t="shared" si="301"/>
        <v>331125.54000000004</v>
      </c>
      <c r="CE79" s="32"/>
      <c r="CF79" s="38">
        <f t="shared" si="302"/>
        <v>5636554.6056052586</v>
      </c>
      <c r="CG79" s="39">
        <f t="shared" si="303"/>
        <v>4.1120373268589407</v>
      </c>
      <c r="CH79" s="36">
        <f t="shared" si="304"/>
        <v>1625144.157404572</v>
      </c>
      <c r="CI79" s="39">
        <f t="shared" si="305"/>
        <v>3.7846771605202876</v>
      </c>
      <c r="CJ79" s="36">
        <f t="shared" si="306"/>
        <v>7261698.7630098304</v>
      </c>
      <c r="CK79" s="40">
        <f t="shared" si="307"/>
        <v>4.0339498924030774</v>
      </c>
      <c r="CL79" s="38">
        <f t="shared" si="308"/>
        <v>6428440.9994448507</v>
      </c>
      <c r="CM79" s="39">
        <f t="shared" si="309"/>
        <v>1.0479908744718998</v>
      </c>
      <c r="CN79" s="36">
        <f t="shared" si="310"/>
        <v>4992125.8522298485</v>
      </c>
      <c r="CO79" s="39">
        <f t="shared" si="311"/>
        <v>1.4107821086788745</v>
      </c>
      <c r="CP79" s="36">
        <f t="shared" si="312"/>
        <v>11420566.851674698</v>
      </c>
      <c r="CQ79" s="40">
        <f t="shared" si="313"/>
        <v>1.180711527584446</v>
      </c>
      <c r="CR79" s="152"/>
      <c r="CS79" s="161" t="s">
        <v>77</v>
      </c>
      <c r="CT79" s="38">
        <f t="shared" si="314"/>
        <v>7261698.7630098304</v>
      </c>
      <c r="CU79" s="36">
        <f t="shared" si="315"/>
        <v>11420566.851674698</v>
      </c>
      <c r="CV79" s="37">
        <f t="shared" si="316"/>
        <v>18682265.61468453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f>+'JUL-SEP 2023'!D80+'OCT-DEC 2023'!D80+'JAN-MAR 2024'!D80+'APR-JUN 2024'!D80</f>
        <v>1457870.0499999998</v>
      </c>
      <c r="E80" s="39">
        <f t="shared" si="260"/>
        <v>6.7108112151425594</v>
      </c>
      <c r="F80" s="36">
        <f>+'JUL-SEP 2023'!F80+'OCT-DEC 2023'!F80+'JAN-MAR 2024'!F80+'APR-JUN 2024'!F80</f>
        <v>72112.27</v>
      </c>
      <c r="G80" s="39">
        <f t="shared" si="261"/>
        <v>1.0218110325478582</v>
      </c>
      <c r="H80" s="36">
        <f t="shared" si="262"/>
        <v>1529982.3199999998</v>
      </c>
      <c r="I80" s="202">
        <f t="shared" si="263"/>
        <v>5.3158533085488937</v>
      </c>
      <c r="J80" s="38">
        <f>+'JUL-SEP 2023'!J80+'OCT-DEC 2023'!J80+'JAN-MAR 2024'!J80+'APR-JUN 2024'!J80</f>
        <v>1020129.5900000001</v>
      </c>
      <c r="K80" s="39">
        <f t="shared" si="264"/>
        <v>1.4084332204428822</v>
      </c>
      <c r="L80" s="36">
        <f>+'JUL-SEP 2023'!L80+'OCT-DEC 2023'!L80+'JAN-MAR 2024'!L80+'APR-JUN 2024'!L80</f>
        <v>890386.12999999989</v>
      </c>
      <c r="M80" s="39">
        <f t="shared" si="265"/>
        <v>1.4087184481072819</v>
      </c>
      <c r="N80" s="36">
        <f t="shared" si="266"/>
        <v>1910515.72</v>
      </c>
      <c r="O80" s="40">
        <f t="shared" si="267"/>
        <v>1.4085661349720391</v>
      </c>
      <c r="P80" s="116">
        <f t="shared" si="268"/>
        <v>2477999.6399999997</v>
      </c>
      <c r="Q80" s="117">
        <f t="shared" si="269"/>
        <v>962498.39999999991</v>
      </c>
      <c r="R80" s="118">
        <f t="shared" si="270"/>
        <v>3440498.0399999996</v>
      </c>
      <c r="S80" s="32"/>
      <c r="T80" s="38">
        <f>+'JUL-SEP 2023'!T80+'OCT-DEC 2023'!T80+'JAN-MAR 2024'!T80+'APR-JUN 2024'!T80</f>
        <v>2076129.5533163198</v>
      </c>
      <c r="U80" s="39">
        <f t="shared" si="271"/>
        <v>5.3009142059116305</v>
      </c>
      <c r="V80" s="36">
        <f>+'JUL-SEP 2023'!V80+'OCT-DEC 2023'!V80+'JAN-MAR 2024'!V80+'APR-JUN 2024'!V80</f>
        <v>667376.77065119566</v>
      </c>
      <c r="W80" s="39">
        <f t="shared" si="272"/>
        <v>5.3973487100679804</v>
      </c>
      <c r="X80" s="36">
        <f t="shared" si="273"/>
        <v>2743506.3239675155</v>
      </c>
      <c r="Y80" s="40">
        <f t="shared" si="274"/>
        <v>5.3240540030108745</v>
      </c>
      <c r="Z80" s="244">
        <f>+'OCT-DEC 2023'!Z80+'JUL-SEP 2023'!Z80+'JAN-MAR 2024'!Z80+'APR-JUN 2024'!Z80</f>
        <v>8981007.0362916775</v>
      </c>
      <c r="AA80" s="39">
        <f t="shared" si="275"/>
        <v>4.4209313219325859</v>
      </c>
      <c r="AB80" s="36">
        <f>+'OCT-DEC 2023'!AB80+'JUL-SEP 2023'!AB80+'JAN-MAR 2024'!AB80+'APR-JUN 2024'!AB80</f>
        <v>4185523.4641028084</v>
      </c>
      <c r="AC80" s="39">
        <f t="shared" si="276"/>
        <v>4.6102724777504331</v>
      </c>
      <c r="AD80" s="36">
        <f t="shared" si="277"/>
        <v>13166530.500394486</v>
      </c>
      <c r="AE80" s="40">
        <f t="shared" si="278"/>
        <v>4.4794127464520086</v>
      </c>
      <c r="AF80" s="116">
        <f t="shared" si="279"/>
        <v>11057136.589607997</v>
      </c>
      <c r="AG80" s="117">
        <f t="shared" si="280"/>
        <v>4852900.2347540036</v>
      </c>
      <c r="AH80" s="118">
        <f t="shared" si="281"/>
        <v>15910036.824362</v>
      </c>
      <c r="AI80" s="32"/>
      <c r="AJ80" s="35">
        <f>+'OCT-DEC 2023'!AJ80+'JUL-SEP 2023'!AJ80+'JAN-MAR 2024'!AJ80+'APR-JUN 2024'!AJ80</f>
        <v>991214.88875046349</v>
      </c>
      <c r="AK80" s="39">
        <f t="shared" si="282"/>
        <v>8.5533618275759231</v>
      </c>
      <c r="AL80" s="36">
        <f>+'OCT-DEC 2023'!AL80+'JUL-SEP 2023'!AL80+'JAN-MAR 2024'!AL80+'APR-JUN 2024'!AL80</f>
        <v>450722.465861473</v>
      </c>
      <c r="AM80" s="39">
        <f t="shared" si="283"/>
        <v>7.7065018271291077</v>
      </c>
      <c r="AN80" s="36">
        <f t="shared" si="317"/>
        <v>1441937.3546119365</v>
      </c>
      <c r="AO80" s="40">
        <f t="shared" si="284"/>
        <v>8.2693170612938811</v>
      </c>
      <c r="AP80" s="36">
        <f>+'OCT-DEC 2023'!AP80+'JUL-SEP 2023'!AP80+'JAN-MAR 2024'!AP80+'APR-JUN 2024'!AP80</f>
        <v>960860.12464107154</v>
      </c>
      <c r="AQ80" s="39">
        <f t="shared" si="285"/>
        <v>2.8653310808166981</v>
      </c>
      <c r="AR80" s="36">
        <f>+'OCT-DEC 2023'!AR80+'JUL-SEP 2023'!AR80+'JAN-MAR 2024'!AR80+'APR-JUN 2024'!AR80</f>
        <v>480859.8970936609</v>
      </c>
      <c r="AS80" s="39">
        <f t="shared" si="286"/>
        <v>1.5491271043941048</v>
      </c>
      <c r="AT80" s="36">
        <f t="shared" si="318"/>
        <v>1441720.0217347324</v>
      </c>
      <c r="AU80" s="40">
        <f t="shared" si="287"/>
        <v>2.2326391322526198</v>
      </c>
      <c r="AV80" s="116">
        <f t="shared" si="288"/>
        <v>1952075.013391535</v>
      </c>
      <c r="AW80" s="117">
        <f t="shared" si="289"/>
        <v>931582.3629551339</v>
      </c>
      <c r="AX80" s="118">
        <f t="shared" si="290"/>
        <v>2883657.3763466692</v>
      </c>
      <c r="AY80" s="32"/>
      <c r="AZ80" s="35">
        <f>+'OCT-DEC 2023'!AZ80+'JUL-SEP 2023'!AZ80+'JAN-MAR 2024'!AZ80+'APR-JUN 2024'!AZ80</f>
        <v>9523356.2551831417</v>
      </c>
      <c r="BA80" s="39">
        <f t="shared" si="291"/>
        <v>21.434083611142565</v>
      </c>
      <c r="BB80" s="36">
        <f>+'OCT-DEC 2023'!BB80+'JUL-SEP 2023'!BB80+'JAN-MAR 2024'!BB80+'APR-JUN 2024'!BB80</f>
        <v>2799496.984816859</v>
      </c>
      <c r="BC80" s="39">
        <f t="shared" si="292"/>
        <v>21.310341824621361</v>
      </c>
      <c r="BD80" s="36">
        <f t="shared" si="319"/>
        <v>12322853.24</v>
      </c>
      <c r="BE80" s="40">
        <v>6.374235708084151</v>
      </c>
      <c r="BF80" s="38">
        <f>+'OCT-DEC 2023'!BF80+'JUL-SEP 2023'!BF80+'JAN-MAR 2024'!BF80+'APR-JUN 2024'!BF80</f>
        <v>11714386.983685192</v>
      </c>
      <c r="BG80" s="39">
        <v>0.8656214583255043</v>
      </c>
      <c r="BH80" s="36">
        <f>+'OCT-DEC 2023'!BH80+'JUL-SEP 2023'!BH80+'JAN-MAR 2024'!BH80+'APR-JUN 2024'!BH80</f>
        <v>11029505.126314804</v>
      </c>
      <c r="BI80" s="39">
        <v>1.5737642207377431</v>
      </c>
      <c r="BJ80" s="36">
        <f t="shared" si="320"/>
        <v>22743892.109999996</v>
      </c>
      <c r="BK80" s="40">
        <v>1.0624589029435343</v>
      </c>
      <c r="BL80" s="116">
        <f t="shared" si="293"/>
        <v>21237743.238868333</v>
      </c>
      <c r="BM80" s="117">
        <f t="shared" si="294"/>
        <v>13829002.111131663</v>
      </c>
      <c r="BN80" s="118">
        <f t="shared" si="295"/>
        <v>35066745.349999994</v>
      </c>
      <c r="BO80" s="32"/>
      <c r="BP80" s="35">
        <f>+'OCT-DEC 2023'!BP80+'JUL-SEP 2023'!BP80+'JAN-MAR 2024'!BP80+'APR-JUN 2024'!BP80</f>
        <v>31977.590000000004</v>
      </c>
      <c r="BQ80" s="39">
        <v>8.9881350332335658E-2</v>
      </c>
      <c r="BR80" s="36">
        <f>+'OCT-DEC 2023'!BR80+'JUL-SEP 2023'!BR80+'JAN-MAR 2024'!BR80+'APR-JUN 2024'!BR80</f>
        <v>7080.9900000000016</v>
      </c>
      <c r="BS80" s="39">
        <v>0</v>
      </c>
      <c r="BT80" s="36">
        <f t="shared" si="321"/>
        <v>39058.58</v>
      </c>
      <c r="BU80" s="40">
        <v>7.8799262797394215E-2</v>
      </c>
      <c r="BV80" s="38">
        <f>+'OCT-DEC 2023'!BV80+'JUL-SEP 2023'!BV80+'JAN-MAR 2024'!BV80+'APR-JUN 2024'!BV80</f>
        <v>97607.680000000022</v>
      </c>
      <c r="BW80" s="39">
        <f t="shared" si="296"/>
        <v>0.15214447600016215</v>
      </c>
      <c r="BX80" s="36">
        <f>+'OCT-DEC 2023'!BX80+'JUL-SEP 2023'!BX80+'JAN-MAR 2024'!BX80+'APR-JUN 2024'!BX80</f>
        <v>77789.159999999974</v>
      </c>
      <c r="BY80" s="39">
        <f t="shared" si="297"/>
        <v>0.17079551742005739</v>
      </c>
      <c r="BZ80" s="36">
        <f t="shared" si="322"/>
        <v>175396.84</v>
      </c>
      <c r="CA80" s="40">
        <f t="shared" si="298"/>
        <v>0.15988802167369492</v>
      </c>
      <c r="CB80" s="116">
        <f t="shared" si="299"/>
        <v>129585.27000000002</v>
      </c>
      <c r="CC80" s="117">
        <f t="shared" si="300"/>
        <v>84870.14999999998</v>
      </c>
      <c r="CD80" s="118">
        <f t="shared" si="301"/>
        <v>214455.41999999998</v>
      </c>
      <c r="CE80" s="32"/>
      <c r="CF80" s="38">
        <f t="shared" si="302"/>
        <v>14080548.337249923</v>
      </c>
      <c r="CG80" s="39">
        <f t="shared" si="303"/>
        <v>10.272186538889381</v>
      </c>
      <c r="CH80" s="36">
        <f t="shared" si="304"/>
        <v>3996789.4813295277</v>
      </c>
      <c r="CI80" s="39">
        <f t="shared" si="305"/>
        <v>9.3078252759763664</v>
      </c>
      <c r="CJ80" s="36">
        <f t="shared" si="306"/>
        <v>18077337.81857945</v>
      </c>
      <c r="CK80" s="40">
        <f t="shared" si="307"/>
        <v>10.04215092474691</v>
      </c>
      <c r="CL80" s="38">
        <f t="shared" si="308"/>
        <v>22773991.414617941</v>
      </c>
      <c r="CM80" s="39">
        <f t="shared" si="309"/>
        <v>3.7127096880693315</v>
      </c>
      <c r="CN80" s="36">
        <f t="shared" si="310"/>
        <v>16664063.777511273</v>
      </c>
      <c r="CO80" s="39">
        <f t="shared" si="311"/>
        <v>4.7092889344317319</v>
      </c>
      <c r="CP80" s="36">
        <f t="shared" si="312"/>
        <v>39438055.19212921</v>
      </c>
      <c r="CQ80" s="40">
        <f t="shared" si="313"/>
        <v>4.0772902952737704</v>
      </c>
      <c r="CR80" s="152"/>
      <c r="CS80" s="161" t="s">
        <v>78</v>
      </c>
      <c r="CT80" s="38">
        <f t="shared" si="314"/>
        <v>18077337.81857945</v>
      </c>
      <c r="CU80" s="36">
        <f t="shared" si="315"/>
        <v>39438055.19212921</v>
      </c>
      <c r="CV80" s="37">
        <f t="shared" si="316"/>
        <v>57515393.01070866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f>+'JUL-SEP 2023'!D81+'OCT-DEC 2023'!D81+'JAN-MAR 2024'!D81+'APR-JUN 2024'!D81</f>
        <v>0</v>
      </c>
      <c r="E81" s="39">
        <f t="shared" si="260"/>
        <v>0</v>
      </c>
      <c r="F81" s="36">
        <f>+'JUL-SEP 2023'!F81+'OCT-DEC 2023'!F81+'JAN-MAR 2024'!F81+'APR-JUN 2024'!F81</f>
        <v>60189.17</v>
      </c>
      <c r="G81" s="39">
        <f t="shared" si="261"/>
        <v>0.85286398481005476</v>
      </c>
      <c r="H81" s="36">
        <f t="shared" si="262"/>
        <v>60189.17</v>
      </c>
      <c r="I81" s="202">
        <f t="shared" si="263"/>
        <v>0.20912450706182789</v>
      </c>
      <c r="J81" s="38">
        <f>+'JUL-SEP 2023'!J81+'OCT-DEC 2023'!J81+'JAN-MAR 2024'!J81+'APR-JUN 2024'!J81</f>
        <v>0</v>
      </c>
      <c r="K81" s="39">
        <f t="shared" si="264"/>
        <v>0</v>
      </c>
      <c r="L81" s="36">
        <f>+'JUL-SEP 2023'!L81+'OCT-DEC 2023'!L81+'JAN-MAR 2024'!L81+'APR-JUN 2024'!L81</f>
        <v>0</v>
      </c>
      <c r="M81" s="39">
        <f t="shared" si="265"/>
        <v>0</v>
      </c>
      <c r="N81" s="36">
        <f t="shared" si="266"/>
        <v>0</v>
      </c>
      <c r="O81" s="40">
        <f t="shared" si="267"/>
        <v>0</v>
      </c>
      <c r="P81" s="116">
        <f t="shared" si="268"/>
        <v>0</v>
      </c>
      <c r="Q81" s="117">
        <f t="shared" si="269"/>
        <v>60189.17</v>
      </c>
      <c r="R81" s="118">
        <f t="shared" si="270"/>
        <v>60189.17</v>
      </c>
      <c r="S81" s="32"/>
      <c r="T81" s="38">
        <f>+'JUL-SEP 2023'!T81+'OCT-DEC 2023'!T81+'JAN-MAR 2024'!T81+'APR-JUN 2024'!T81</f>
        <v>531793.87236935017</v>
      </c>
      <c r="U81" s="39">
        <f t="shared" si="271"/>
        <v>1.3578120344929854</v>
      </c>
      <c r="V81" s="36">
        <f>+'JUL-SEP 2023'!V81+'OCT-DEC 2023'!V81+'JAN-MAR 2024'!V81+'APR-JUN 2024'!V81</f>
        <v>169901.92267335014</v>
      </c>
      <c r="W81" s="39">
        <f t="shared" si="272"/>
        <v>1.3740662898474727</v>
      </c>
      <c r="X81" s="36">
        <f t="shared" si="273"/>
        <v>701695.79504270037</v>
      </c>
      <c r="Y81" s="40">
        <f t="shared" si="274"/>
        <v>1.3617123000067928</v>
      </c>
      <c r="Z81" s="244">
        <f>+'OCT-DEC 2023'!Z81+'JUL-SEP 2023'!Z81+'JAN-MAR 2024'!Z81+'APR-JUN 2024'!Z81</f>
        <v>1847345.3257266681</v>
      </c>
      <c r="AA81" s="39">
        <f t="shared" si="275"/>
        <v>0.90936203255698478</v>
      </c>
      <c r="AB81" s="36">
        <f>+'OCT-DEC 2023'!AB81+'JUL-SEP 2023'!AB81+'JAN-MAR 2024'!AB81+'APR-JUN 2024'!AB81</f>
        <v>867165.66469507501</v>
      </c>
      <c r="AC81" s="39">
        <f t="shared" si="276"/>
        <v>0.95516606987910702</v>
      </c>
      <c r="AD81" s="36">
        <f t="shared" si="277"/>
        <v>2714510.9904217431</v>
      </c>
      <c r="AE81" s="40">
        <f t="shared" si="278"/>
        <v>0.92350943405439345</v>
      </c>
      <c r="AF81" s="116">
        <f t="shared" si="279"/>
        <v>2379139.1980960183</v>
      </c>
      <c r="AG81" s="117">
        <f t="shared" si="280"/>
        <v>1037067.5873684252</v>
      </c>
      <c r="AH81" s="118">
        <f t="shared" si="281"/>
        <v>3416206.7854644433</v>
      </c>
      <c r="AI81" s="32"/>
      <c r="AJ81" s="35">
        <f>+'OCT-DEC 2023'!AJ81+'JUL-SEP 2023'!AJ81+'JAN-MAR 2024'!AJ81+'APR-JUN 2024'!AJ81</f>
        <v>0</v>
      </c>
      <c r="AK81" s="39">
        <f t="shared" si="282"/>
        <v>0</v>
      </c>
      <c r="AL81" s="36">
        <f>+'OCT-DEC 2023'!AL81+'JUL-SEP 2023'!AL81+'JAN-MAR 2024'!AL81+'APR-JUN 2024'!AL81</f>
        <v>0</v>
      </c>
      <c r="AM81" s="39">
        <f t="shared" si="283"/>
        <v>0</v>
      </c>
      <c r="AN81" s="36">
        <f t="shared" si="317"/>
        <v>0</v>
      </c>
      <c r="AO81" s="40">
        <f t="shared" si="284"/>
        <v>0</v>
      </c>
      <c r="AP81" s="36">
        <f>+'OCT-DEC 2023'!AP81+'JUL-SEP 2023'!AP81+'JAN-MAR 2024'!AP81+'APR-JUN 2024'!AP81</f>
        <v>0</v>
      </c>
      <c r="AQ81" s="39">
        <f t="shared" si="285"/>
        <v>0</v>
      </c>
      <c r="AR81" s="36">
        <f>+'OCT-DEC 2023'!AR81+'JUL-SEP 2023'!AR81+'JAN-MAR 2024'!AR81+'APR-JUN 2024'!AR81</f>
        <v>0</v>
      </c>
      <c r="AS81" s="39">
        <f t="shared" si="286"/>
        <v>0</v>
      </c>
      <c r="AT81" s="36">
        <f t="shared" si="318"/>
        <v>0</v>
      </c>
      <c r="AU81" s="40">
        <f t="shared" si="287"/>
        <v>0</v>
      </c>
      <c r="AV81" s="116">
        <f t="shared" si="288"/>
        <v>0</v>
      </c>
      <c r="AW81" s="117">
        <f t="shared" si="289"/>
        <v>0</v>
      </c>
      <c r="AX81" s="118">
        <f t="shared" si="290"/>
        <v>0</v>
      </c>
      <c r="AY81" s="32"/>
      <c r="AZ81" s="35">
        <f>+'OCT-DEC 2023'!AZ81+'JUL-SEP 2023'!AZ81+'JAN-MAR 2024'!AZ81+'APR-JUN 2024'!AZ81</f>
        <v>6689532.1020203866</v>
      </c>
      <c r="BA81" s="39">
        <f t="shared" si="291"/>
        <v>15.056035556381676</v>
      </c>
      <c r="BB81" s="36">
        <f>+'OCT-DEC 2023'!BB81+'JUL-SEP 2023'!BB81+'JAN-MAR 2024'!BB81+'APR-JUN 2024'!BB81</f>
        <v>1957389.1829974302</v>
      </c>
      <c r="BC81" s="39">
        <f t="shared" si="292"/>
        <v>14.900045543796283</v>
      </c>
      <c r="BD81" s="36">
        <f t="shared" si="319"/>
        <v>8646921.2850178163</v>
      </c>
      <c r="BE81" s="40">
        <v>5.907945790397517</v>
      </c>
      <c r="BF81" s="38">
        <f>+'OCT-DEC 2023'!BF81+'JUL-SEP 2023'!BF81+'JAN-MAR 2024'!BF81+'APR-JUN 2024'!BF81</f>
        <v>4673646.3240846712</v>
      </c>
      <c r="BG81" s="39">
        <v>1.2184229343481403</v>
      </c>
      <c r="BH81" s="36">
        <f>+'OCT-DEC 2023'!BH81+'JUL-SEP 2023'!BH81+'JAN-MAR 2024'!BH81+'APR-JUN 2024'!BH81</f>
        <v>4411372.6855255896</v>
      </c>
      <c r="BI81" s="39">
        <v>2.2151835555379029</v>
      </c>
      <c r="BJ81" s="36">
        <f t="shared" si="320"/>
        <v>9085019.0096102618</v>
      </c>
      <c r="BK81" s="40">
        <v>1.4954854477070738</v>
      </c>
      <c r="BL81" s="116">
        <f t="shared" si="293"/>
        <v>11363178.426105058</v>
      </c>
      <c r="BM81" s="117">
        <f t="shared" si="294"/>
        <v>6368761.8685230203</v>
      </c>
      <c r="BN81" s="118">
        <f t="shared" si="295"/>
        <v>17731940.294628076</v>
      </c>
      <c r="BO81" s="32"/>
      <c r="BP81" s="35">
        <f>+'OCT-DEC 2023'!BP81+'JUL-SEP 2023'!BP81+'JAN-MAR 2024'!BP81+'APR-JUN 2024'!BP81</f>
        <v>0</v>
      </c>
      <c r="BQ81" s="39">
        <v>0</v>
      </c>
      <c r="BR81" s="36">
        <f>+'OCT-DEC 2023'!BR81+'JUL-SEP 2023'!BR81+'JAN-MAR 2024'!BR81+'APR-JUN 2024'!BR81</f>
        <v>0</v>
      </c>
      <c r="BS81" s="39">
        <v>0</v>
      </c>
      <c r="BT81" s="36">
        <f t="shared" si="321"/>
        <v>0</v>
      </c>
      <c r="BU81" s="40">
        <v>0</v>
      </c>
      <c r="BV81" s="38">
        <f>+'OCT-DEC 2023'!BV81+'JUL-SEP 2023'!BV81+'JAN-MAR 2024'!BV81+'APR-JUN 2024'!BV81</f>
        <v>0</v>
      </c>
      <c r="BW81" s="39">
        <f t="shared" si="296"/>
        <v>0</v>
      </c>
      <c r="BX81" s="36">
        <f>+'OCT-DEC 2023'!BX81+'JUL-SEP 2023'!BX81+'JAN-MAR 2024'!BX81+'APR-JUN 2024'!BX81</f>
        <v>0</v>
      </c>
      <c r="BY81" s="39">
        <f t="shared" si="297"/>
        <v>0</v>
      </c>
      <c r="BZ81" s="36">
        <f t="shared" si="322"/>
        <v>0</v>
      </c>
      <c r="CA81" s="40">
        <f t="shared" si="298"/>
        <v>0</v>
      </c>
      <c r="CB81" s="116">
        <f t="shared" si="299"/>
        <v>0</v>
      </c>
      <c r="CC81" s="117">
        <f t="shared" si="300"/>
        <v>0</v>
      </c>
      <c r="CD81" s="118">
        <f t="shared" si="301"/>
        <v>0</v>
      </c>
      <c r="CE81" s="32"/>
      <c r="CF81" s="38">
        <f t="shared" si="302"/>
        <v>7221325.9743897365</v>
      </c>
      <c r="CG81" s="39">
        <f t="shared" si="303"/>
        <v>5.2681760461571896</v>
      </c>
      <c r="CH81" s="36">
        <f t="shared" si="304"/>
        <v>2187480.2756707803</v>
      </c>
      <c r="CI81" s="39">
        <f t="shared" si="305"/>
        <v>5.0942598542406294</v>
      </c>
      <c r="CJ81" s="36">
        <f t="shared" si="306"/>
        <v>9408806.2500605173</v>
      </c>
      <c r="CK81" s="40">
        <f t="shared" si="307"/>
        <v>5.226690640681654</v>
      </c>
      <c r="CL81" s="38">
        <f t="shared" si="308"/>
        <v>6520991.6498113396</v>
      </c>
      <c r="CM81" s="39">
        <f t="shared" si="309"/>
        <v>1.0630788619044509</v>
      </c>
      <c r="CN81" s="36">
        <f t="shared" si="310"/>
        <v>5278538.3502206644</v>
      </c>
      <c r="CO81" s="39">
        <f t="shared" si="311"/>
        <v>1.4917227018906785</v>
      </c>
      <c r="CP81" s="36">
        <f t="shared" si="312"/>
        <v>11799530.000032004</v>
      </c>
      <c r="CQ81" s="40">
        <f t="shared" si="313"/>
        <v>1.2198905073677089</v>
      </c>
      <c r="CR81" s="152"/>
      <c r="CS81" s="161" t="s">
        <v>79</v>
      </c>
      <c r="CT81" s="38">
        <f t="shared" si="314"/>
        <v>9408806.2500605173</v>
      </c>
      <c r="CU81" s="36">
        <f t="shared" si="315"/>
        <v>11799530.000032004</v>
      </c>
      <c r="CV81" s="37">
        <f t="shared" si="316"/>
        <v>21208336.250092521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f>+'JUL-SEP 2023'!D82+'OCT-DEC 2023'!D82+'JAN-MAR 2024'!D82+'APR-JUN 2024'!D82</f>
        <v>0</v>
      </c>
      <c r="E82" s="39">
        <f t="shared" si="260"/>
        <v>0</v>
      </c>
      <c r="F82" s="36">
        <f>+'JUL-SEP 2023'!F82+'OCT-DEC 2023'!F82+'JAN-MAR 2024'!F82+'APR-JUN 2024'!F82</f>
        <v>0</v>
      </c>
      <c r="G82" s="39">
        <f t="shared" si="261"/>
        <v>0</v>
      </c>
      <c r="H82" s="36">
        <f t="shared" si="262"/>
        <v>0</v>
      </c>
      <c r="I82" s="202">
        <f t="shared" si="263"/>
        <v>0</v>
      </c>
      <c r="J82" s="38">
        <f>+'JUL-SEP 2023'!J82+'OCT-DEC 2023'!J82+'JAN-MAR 2024'!J82+'APR-JUN 2024'!J82</f>
        <v>0</v>
      </c>
      <c r="K82" s="39">
        <f t="shared" si="264"/>
        <v>0</v>
      </c>
      <c r="L82" s="36">
        <f>+'JUL-SEP 2023'!L82+'OCT-DEC 2023'!L82+'JAN-MAR 2024'!L82+'APR-JUN 2024'!L82</f>
        <v>0</v>
      </c>
      <c r="M82" s="39">
        <f t="shared" si="265"/>
        <v>0</v>
      </c>
      <c r="N82" s="36">
        <f t="shared" si="266"/>
        <v>0</v>
      </c>
      <c r="O82" s="40">
        <f t="shared" si="267"/>
        <v>0</v>
      </c>
      <c r="P82" s="116">
        <f t="shared" si="268"/>
        <v>0</v>
      </c>
      <c r="Q82" s="117">
        <f t="shared" si="269"/>
        <v>0</v>
      </c>
      <c r="R82" s="118">
        <f t="shared" si="270"/>
        <v>0</v>
      </c>
      <c r="S82" s="32"/>
      <c r="T82" s="38">
        <f>+'JUL-SEP 2023'!T82+'OCT-DEC 2023'!T82+'JAN-MAR 2024'!T82+'APR-JUN 2024'!T82</f>
        <v>2996996.4577361243</v>
      </c>
      <c r="U82" s="39">
        <f t="shared" si="271"/>
        <v>7.6521337854390321</v>
      </c>
      <c r="V82" s="36">
        <f>+'JUL-SEP 2023'!V82+'OCT-DEC 2023'!V82+'JAN-MAR 2024'!V82+'APR-JUN 2024'!V82</f>
        <v>976443.38393895305</v>
      </c>
      <c r="W82" s="39">
        <f t="shared" si="272"/>
        <v>7.8968967313844276</v>
      </c>
      <c r="X82" s="36">
        <f t="shared" si="273"/>
        <v>3973439.8416750776</v>
      </c>
      <c r="Y82" s="40">
        <f t="shared" si="274"/>
        <v>7.7108655117660208</v>
      </c>
      <c r="Z82" s="244">
        <f>+'OCT-DEC 2023'!Z82+'JUL-SEP 2023'!Z82+'JAN-MAR 2024'!Z82+'APR-JUN 2024'!Z82</f>
        <v>3882688.1481512729</v>
      </c>
      <c r="AA82" s="39">
        <f t="shared" si="275"/>
        <v>1.911266473580894</v>
      </c>
      <c r="AB82" s="36">
        <f>+'OCT-DEC 2023'!AB82+'JUL-SEP 2023'!AB82+'JAN-MAR 2024'!AB82+'APR-JUN 2024'!AB82</f>
        <v>2112706.9977214988</v>
      </c>
      <c r="AC82" s="39">
        <f t="shared" si="276"/>
        <v>2.3271055600769484</v>
      </c>
      <c r="AD82" s="36">
        <f t="shared" si="277"/>
        <v>5995395.1458727717</v>
      </c>
      <c r="AE82" s="40">
        <f t="shared" si="278"/>
        <v>2.0397058614366448</v>
      </c>
      <c r="AF82" s="116">
        <f t="shared" si="279"/>
        <v>6879684.6058873972</v>
      </c>
      <c r="AG82" s="117">
        <f t="shared" si="280"/>
        <v>3089150.3816604521</v>
      </c>
      <c r="AH82" s="118">
        <f t="shared" si="281"/>
        <v>9968834.9875478484</v>
      </c>
      <c r="AI82" s="32"/>
      <c r="AJ82" s="35">
        <f>+'OCT-DEC 2023'!AJ82+'JUL-SEP 2023'!AJ82+'JAN-MAR 2024'!AJ82+'APR-JUN 2024'!AJ82</f>
        <v>0</v>
      </c>
      <c r="AK82" s="39">
        <f t="shared" si="282"/>
        <v>0</v>
      </c>
      <c r="AL82" s="36">
        <f>+'OCT-DEC 2023'!AL82+'JUL-SEP 2023'!AL82+'JAN-MAR 2024'!AL82+'APR-JUN 2024'!AL82</f>
        <v>0</v>
      </c>
      <c r="AM82" s="39">
        <f t="shared" si="283"/>
        <v>0</v>
      </c>
      <c r="AN82" s="36">
        <f t="shared" si="317"/>
        <v>0</v>
      </c>
      <c r="AO82" s="40">
        <f t="shared" si="284"/>
        <v>0</v>
      </c>
      <c r="AP82" s="36">
        <f>+'OCT-DEC 2023'!AP82+'JUL-SEP 2023'!AP82+'JAN-MAR 2024'!AP82+'APR-JUN 2024'!AP82</f>
        <v>0</v>
      </c>
      <c r="AQ82" s="39">
        <f t="shared" si="285"/>
        <v>0</v>
      </c>
      <c r="AR82" s="36">
        <f>+'OCT-DEC 2023'!AR82+'JUL-SEP 2023'!AR82+'JAN-MAR 2024'!AR82+'APR-JUN 2024'!AR82</f>
        <v>0</v>
      </c>
      <c r="AS82" s="39">
        <f t="shared" si="286"/>
        <v>0</v>
      </c>
      <c r="AT82" s="36">
        <f t="shared" si="318"/>
        <v>0</v>
      </c>
      <c r="AU82" s="40">
        <f t="shared" si="287"/>
        <v>0</v>
      </c>
      <c r="AV82" s="116">
        <f t="shared" si="288"/>
        <v>0</v>
      </c>
      <c r="AW82" s="117">
        <f t="shared" si="289"/>
        <v>0</v>
      </c>
      <c r="AX82" s="118">
        <f t="shared" si="290"/>
        <v>0</v>
      </c>
      <c r="AY82" s="32"/>
      <c r="AZ82" s="35">
        <f>+'OCT-DEC 2023'!AZ82+'JUL-SEP 2023'!AZ82+'JAN-MAR 2024'!AZ82+'APR-JUN 2024'!AZ82</f>
        <v>2693759.5925397128</v>
      </c>
      <c r="BA82" s="39">
        <f t="shared" si="291"/>
        <v>6.0628067235633596</v>
      </c>
      <c r="BB82" s="36">
        <f>+'OCT-DEC 2023'!BB82+'JUL-SEP 2023'!BB82+'JAN-MAR 2024'!BB82+'APR-JUN 2024'!BB82</f>
        <v>789113.51246028719</v>
      </c>
      <c r="BC82" s="39">
        <f t="shared" si="292"/>
        <v>6.0068929454683575</v>
      </c>
      <c r="BD82" s="36">
        <f t="shared" si="319"/>
        <v>3482873.105</v>
      </c>
      <c r="BE82" s="40">
        <v>5.0126654791868646</v>
      </c>
      <c r="BF82" s="38">
        <f>+'OCT-DEC 2023'!BF82+'JUL-SEP 2023'!BF82+'JAN-MAR 2024'!BF82+'APR-JUN 2024'!BF82</f>
        <v>6071037.7335714921</v>
      </c>
      <c r="BG82" s="39">
        <v>1.584997221169741E-2</v>
      </c>
      <c r="BH82" s="36">
        <f>+'OCT-DEC 2023'!BH82+'JUL-SEP 2023'!BH82+'JAN-MAR 2024'!BH82+'APR-JUN 2024'!BH82</f>
        <v>5724472.0874285083</v>
      </c>
      <c r="BI82" s="39">
        <v>2.881642885183271E-2</v>
      </c>
      <c r="BJ82" s="36">
        <f t="shared" si="320"/>
        <v>11795509.821</v>
      </c>
      <c r="BK82" s="40">
        <v>1.9454166628795656E-2</v>
      </c>
      <c r="BL82" s="116">
        <f t="shared" si="293"/>
        <v>8764797.3261112049</v>
      </c>
      <c r="BM82" s="117">
        <f t="shared" si="294"/>
        <v>6513585.599888796</v>
      </c>
      <c r="BN82" s="118">
        <f t="shared" si="295"/>
        <v>15278382.926000001</v>
      </c>
      <c r="BO82" s="32"/>
      <c r="BP82" s="35">
        <f>+'OCT-DEC 2023'!BP82+'JUL-SEP 2023'!BP82+'JAN-MAR 2024'!BP82+'APR-JUN 2024'!BP82</f>
        <v>955981.46000000008</v>
      </c>
      <c r="BQ82" s="39">
        <v>4.6604495277335101</v>
      </c>
      <c r="BR82" s="36">
        <f>+'OCT-DEC 2023'!BR82+'JUL-SEP 2023'!BR82+'JAN-MAR 2024'!BR82+'APR-JUN 2024'!BR82</f>
        <v>38690.619999999944</v>
      </c>
      <c r="BS82" s="39">
        <v>4.8595513381546614E-2</v>
      </c>
      <c r="BT82" s="36">
        <f t="shared" si="321"/>
        <v>994672.08000000007</v>
      </c>
      <c r="BU82" s="40">
        <v>4.0918224466266446</v>
      </c>
      <c r="BV82" s="38">
        <f>+'OCT-DEC 2023'!BV82+'JUL-SEP 2023'!BV82+'JAN-MAR 2024'!BV82+'APR-JUN 2024'!BV82</f>
        <v>1452271.79</v>
      </c>
      <c r="BW82" s="39">
        <f t="shared" si="296"/>
        <v>2.2637064060877941</v>
      </c>
      <c r="BX82" s="36">
        <f>+'OCT-DEC 2023'!BX82+'JUL-SEP 2023'!BX82+'JAN-MAR 2024'!BX82+'APR-JUN 2024'!BX82</f>
        <v>446913.59999999986</v>
      </c>
      <c r="BY82" s="39">
        <f t="shared" si="297"/>
        <v>0.98125290919789543</v>
      </c>
      <c r="BZ82" s="36">
        <f t="shared" si="322"/>
        <v>1899185.39</v>
      </c>
      <c r="CA82" s="40">
        <f t="shared" si="298"/>
        <v>1.7312569302769922</v>
      </c>
      <c r="CB82" s="116">
        <f t="shared" si="299"/>
        <v>2408253.25</v>
      </c>
      <c r="CC82" s="117">
        <f t="shared" si="300"/>
        <v>485604.2199999998</v>
      </c>
      <c r="CD82" s="118">
        <f t="shared" si="301"/>
        <v>2893857.4699999997</v>
      </c>
      <c r="CE82" s="32"/>
      <c r="CF82" s="38">
        <f t="shared" si="302"/>
        <v>6646737.510275837</v>
      </c>
      <c r="CG82" s="39">
        <f t="shared" si="303"/>
        <v>4.8489963561974232</v>
      </c>
      <c r="CH82" s="36">
        <f t="shared" si="304"/>
        <v>1804247.5163992401</v>
      </c>
      <c r="CI82" s="39">
        <f t="shared" si="305"/>
        <v>4.2017776306977401</v>
      </c>
      <c r="CJ82" s="36">
        <f t="shared" si="306"/>
        <v>8450985.0266750772</v>
      </c>
      <c r="CK82" s="40">
        <f t="shared" si="307"/>
        <v>4.6946108963801141</v>
      </c>
      <c r="CL82" s="38">
        <f t="shared" si="308"/>
        <v>11405997.671722766</v>
      </c>
      <c r="CM82" s="39">
        <f t="shared" si="309"/>
        <v>1.8594526223769448</v>
      </c>
      <c r="CN82" s="36">
        <f t="shared" si="310"/>
        <v>8284092.6851500068</v>
      </c>
      <c r="CO82" s="39">
        <f t="shared" si="311"/>
        <v>2.3410967777639007</v>
      </c>
      <c r="CP82" s="36">
        <f t="shared" si="312"/>
        <v>19690090.356872775</v>
      </c>
      <c r="CQ82" s="40">
        <f t="shared" si="313"/>
        <v>2.0356534807315554</v>
      </c>
      <c r="CR82" s="152"/>
      <c r="CS82" s="161" t="s">
        <v>80</v>
      </c>
      <c r="CT82" s="38">
        <f t="shared" si="314"/>
        <v>8450985.0266750772</v>
      </c>
      <c r="CU82" s="36">
        <f t="shared" si="315"/>
        <v>19690090.356872775</v>
      </c>
      <c r="CV82" s="37">
        <f t="shared" si="316"/>
        <v>28141075.38354785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f>+'JUL-SEP 2023'!D83+'OCT-DEC 2023'!D83+'JAN-MAR 2024'!D83+'APR-JUN 2024'!D83</f>
        <v>0</v>
      </c>
      <c r="E83" s="39">
        <f t="shared" si="260"/>
        <v>0</v>
      </c>
      <c r="F83" s="36">
        <f>+'JUL-SEP 2023'!F83+'OCT-DEC 2023'!F83+'JAN-MAR 2024'!F83+'APR-JUN 2024'!F83</f>
        <v>0</v>
      </c>
      <c r="G83" s="39">
        <f t="shared" si="261"/>
        <v>0</v>
      </c>
      <c r="H83" s="36">
        <f t="shared" si="262"/>
        <v>0</v>
      </c>
      <c r="I83" s="202">
        <f t="shared" si="263"/>
        <v>0</v>
      </c>
      <c r="J83" s="38">
        <f>+'JUL-SEP 2023'!J83+'OCT-DEC 2023'!J83+'JAN-MAR 2024'!J83+'APR-JUN 2024'!J83</f>
        <v>0</v>
      </c>
      <c r="K83" s="39">
        <f t="shared" si="264"/>
        <v>0</v>
      </c>
      <c r="L83" s="36">
        <f>+'JUL-SEP 2023'!L83+'OCT-DEC 2023'!L83+'JAN-MAR 2024'!L83+'APR-JUN 2024'!L83</f>
        <v>0</v>
      </c>
      <c r="M83" s="39">
        <f t="shared" si="265"/>
        <v>0</v>
      </c>
      <c r="N83" s="36">
        <f t="shared" si="266"/>
        <v>0</v>
      </c>
      <c r="O83" s="40">
        <f t="shared" si="267"/>
        <v>0</v>
      </c>
      <c r="P83" s="116">
        <f t="shared" si="268"/>
        <v>0</v>
      </c>
      <c r="Q83" s="117">
        <f t="shared" si="269"/>
        <v>0</v>
      </c>
      <c r="R83" s="118">
        <f t="shared" si="270"/>
        <v>0</v>
      </c>
      <c r="S83" s="32"/>
      <c r="T83" s="38">
        <f>+'JUL-SEP 2023'!T83+'OCT-DEC 2023'!T83+'JAN-MAR 2024'!T83+'APR-JUN 2024'!T83</f>
        <v>3344472.8380719367</v>
      </c>
      <c r="U83" s="39">
        <f t="shared" si="271"/>
        <v>8.5393339497055738</v>
      </c>
      <c r="V83" s="36">
        <f>+'JUL-SEP 2023'!V83+'OCT-DEC 2023'!V83+'JAN-MAR 2024'!V83+'APR-JUN 2024'!V83</f>
        <v>1111477.5101629251</v>
      </c>
      <c r="W83" s="39">
        <f t="shared" si="272"/>
        <v>8.9889729004110439</v>
      </c>
      <c r="X83" s="36">
        <f t="shared" si="273"/>
        <v>4455950.3482348621</v>
      </c>
      <c r="Y83" s="40">
        <f t="shared" si="274"/>
        <v>8.6472263910912037</v>
      </c>
      <c r="Z83" s="244">
        <f>+'OCT-DEC 2023'!Z83+'JUL-SEP 2023'!Z83+'JAN-MAR 2024'!Z83+'APR-JUN 2024'!Z83</f>
        <v>11858699.911911322</v>
      </c>
      <c r="AA83" s="39">
        <f t="shared" si="275"/>
        <v>5.8374854474688433</v>
      </c>
      <c r="AB83" s="36">
        <f>+'OCT-DEC 2023'!AB83+'JUL-SEP 2023'!AB83+'JAN-MAR 2024'!AB83+'APR-JUN 2024'!AB83</f>
        <v>5567094.1875478197</v>
      </c>
      <c r="AC83" s="39">
        <f t="shared" si="276"/>
        <v>6.1320456889130694</v>
      </c>
      <c r="AD83" s="36">
        <f t="shared" si="277"/>
        <v>17425794.099459141</v>
      </c>
      <c r="AE83" s="40">
        <f t="shared" si="278"/>
        <v>5.9284656807521756</v>
      </c>
      <c r="AF83" s="116">
        <f t="shared" si="279"/>
        <v>15203172.749983259</v>
      </c>
      <c r="AG83" s="117">
        <f t="shared" si="280"/>
        <v>6678571.697710745</v>
      </c>
      <c r="AH83" s="118">
        <f t="shared" si="281"/>
        <v>21881744.447694004</v>
      </c>
      <c r="AI83" s="32"/>
      <c r="AJ83" s="35">
        <f>+'OCT-DEC 2023'!AJ83+'JUL-SEP 2023'!AJ83+'JAN-MAR 2024'!AJ83+'APR-JUN 2024'!AJ83</f>
        <v>0</v>
      </c>
      <c r="AK83" s="39">
        <f t="shared" si="282"/>
        <v>0</v>
      </c>
      <c r="AL83" s="36">
        <f>+'OCT-DEC 2023'!AL83+'JUL-SEP 2023'!AL83+'JAN-MAR 2024'!AL83+'APR-JUN 2024'!AL83</f>
        <v>0</v>
      </c>
      <c r="AM83" s="39">
        <f t="shared" si="283"/>
        <v>0</v>
      </c>
      <c r="AN83" s="36">
        <f t="shared" si="317"/>
        <v>0</v>
      </c>
      <c r="AO83" s="40">
        <f t="shared" si="284"/>
        <v>0</v>
      </c>
      <c r="AP83" s="36">
        <f>+'OCT-DEC 2023'!AP83+'JUL-SEP 2023'!AP83+'JAN-MAR 2024'!AP83+'APR-JUN 2024'!AP83</f>
        <v>0</v>
      </c>
      <c r="AQ83" s="39">
        <f t="shared" si="285"/>
        <v>0</v>
      </c>
      <c r="AR83" s="36">
        <f>+'OCT-DEC 2023'!AR83+'JUL-SEP 2023'!AR83+'JAN-MAR 2024'!AR83+'APR-JUN 2024'!AR83</f>
        <v>0</v>
      </c>
      <c r="AS83" s="39">
        <f t="shared" si="286"/>
        <v>0</v>
      </c>
      <c r="AT83" s="36">
        <f t="shared" si="318"/>
        <v>0</v>
      </c>
      <c r="AU83" s="40">
        <f t="shared" si="287"/>
        <v>0</v>
      </c>
      <c r="AV83" s="116">
        <f t="shared" si="288"/>
        <v>0</v>
      </c>
      <c r="AW83" s="117">
        <f t="shared" si="289"/>
        <v>0</v>
      </c>
      <c r="AX83" s="118">
        <f t="shared" si="290"/>
        <v>0</v>
      </c>
      <c r="AY83" s="32"/>
      <c r="AZ83" s="35">
        <f>+'OCT-DEC 2023'!AZ83+'JUL-SEP 2023'!AZ83+'JAN-MAR 2024'!AZ83+'APR-JUN 2024'!AZ83</f>
        <v>1788207.1204590523</v>
      </c>
      <c r="BA83" s="39">
        <f t="shared" si="291"/>
        <v>4.0246925460862872</v>
      </c>
      <c r="BB83" s="36">
        <f>+'OCT-DEC 2023'!BB83+'JUL-SEP 2023'!BB83+'JAN-MAR 2024'!BB83+'APR-JUN 2024'!BB83</f>
        <v>523487.07896694751</v>
      </c>
      <c r="BC83" s="39">
        <f t="shared" si="292"/>
        <v>3.9848903764002461</v>
      </c>
      <c r="BD83" s="36">
        <f t="shared" si="319"/>
        <v>2311694.199426</v>
      </c>
      <c r="BE83" s="40">
        <v>1.8822749136955823</v>
      </c>
      <c r="BF83" s="38">
        <f>+'OCT-DEC 2023'!BF83+'JUL-SEP 2023'!BF83+'JAN-MAR 2024'!BF83+'APR-JUN 2024'!BF83</f>
        <v>7207247.1460265834</v>
      </c>
      <c r="BG83" s="39">
        <v>1.795405780012733</v>
      </c>
      <c r="BH83" s="36">
        <f>+'OCT-DEC 2023'!BH83+'JUL-SEP 2023'!BH83+'JAN-MAR 2024'!BH83+'APR-JUN 2024'!BH83</f>
        <v>6799026.4243066162</v>
      </c>
      <c r="BI83" s="39">
        <v>3.2641813013226773</v>
      </c>
      <c r="BJ83" s="36">
        <f t="shared" si="320"/>
        <v>14006273.5703332</v>
      </c>
      <c r="BK83" s="40">
        <v>2.2036709430249641</v>
      </c>
      <c r="BL83" s="116">
        <f t="shared" si="293"/>
        <v>8995454.2664856352</v>
      </c>
      <c r="BM83" s="117">
        <f t="shared" si="294"/>
        <v>7322513.5032735635</v>
      </c>
      <c r="BN83" s="118">
        <f t="shared" si="295"/>
        <v>16317967.769759199</v>
      </c>
      <c r="BO83" s="32"/>
      <c r="BP83" s="35">
        <f>+'OCT-DEC 2023'!BP83+'JUL-SEP 2023'!BP83+'JAN-MAR 2024'!BP83+'APR-JUN 2024'!BP83</f>
        <v>0</v>
      </c>
      <c r="BQ83" s="39">
        <v>0</v>
      </c>
      <c r="BR83" s="36">
        <f>+'OCT-DEC 2023'!BR83+'JUL-SEP 2023'!BR83+'JAN-MAR 2024'!BR83+'APR-JUN 2024'!BR83</f>
        <v>0</v>
      </c>
      <c r="BS83" s="39">
        <v>0</v>
      </c>
      <c r="BT83" s="36">
        <f t="shared" si="321"/>
        <v>0</v>
      </c>
      <c r="BU83" s="40">
        <v>0</v>
      </c>
      <c r="BV83" s="38">
        <f>+'OCT-DEC 2023'!BV83+'JUL-SEP 2023'!BV83+'JAN-MAR 2024'!BV83+'APR-JUN 2024'!BV83</f>
        <v>0</v>
      </c>
      <c r="BW83" s="39">
        <f t="shared" si="296"/>
        <v>0</v>
      </c>
      <c r="BX83" s="36">
        <f>+'OCT-DEC 2023'!BX83+'JUL-SEP 2023'!BX83+'JAN-MAR 2024'!BX83+'APR-JUN 2024'!BX83</f>
        <v>0</v>
      </c>
      <c r="BY83" s="39">
        <f t="shared" si="297"/>
        <v>0</v>
      </c>
      <c r="BZ83" s="36">
        <f t="shared" si="322"/>
        <v>0</v>
      </c>
      <c r="CA83" s="40">
        <f t="shared" si="298"/>
        <v>0</v>
      </c>
      <c r="CB83" s="116">
        <f t="shared" si="299"/>
        <v>0</v>
      </c>
      <c r="CC83" s="117">
        <f t="shared" si="300"/>
        <v>0</v>
      </c>
      <c r="CD83" s="118">
        <f t="shared" si="301"/>
        <v>0</v>
      </c>
      <c r="CE83" s="32"/>
      <c r="CF83" s="38">
        <f t="shared" si="302"/>
        <v>5132679.9585309885</v>
      </c>
      <c r="CG83" s="39">
        <f t="shared" si="303"/>
        <v>3.7444455084869821</v>
      </c>
      <c r="CH83" s="36">
        <f t="shared" si="304"/>
        <v>1634964.5891298726</v>
      </c>
      <c r="CI83" s="39">
        <f t="shared" si="305"/>
        <v>3.8075472323768986</v>
      </c>
      <c r="CJ83" s="36">
        <f t="shared" si="306"/>
        <v>6767644.5476608612</v>
      </c>
      <c r="CK83" s="40">
        <f t="shared" si="307"/>
        <v>3.7594975894515561</v>
      </c>
      <c r="CL83" s="38">
        <f t="shared" si="308"/>
        <v>19065947.057937905</v>
      </c>
      <c r="CM83" s="39">
        <f t="shared" si="309"/>
        <v>3.1082090559139939</v>
      </c>
      <c r="CN83" s="36">
        <f t="shared" si="310"/>
        <v>12366120.611854436</v>
      </c>
      <c r="CO83" s="39">
        <f t="shared" si="311"/>
        <v>3.4946838740406911</v>
      </c>
      <c r="CP83" s="36">
        <f t="shared" si="312"/>
        <v>31432067.669792339</v>
      </c>
      <c r="CQ83" s="40">
        <f t="shared" si="313"/>
        <v>3.249593922572775</v>
      </c>
      <c r="CR83" s="152"/>
      <c r="CS83" s="161" t="s">
        <v>81</v>
      </c>
      <c r="CT83" s="38">
        <f t="shared" si="314"/>
        <v>6767644.5476608612</v>
      </c>
      <c r="CU83" s="36">
        <f t="shared" si="315"/>
        <v>31432067.669792339</v>
      </c>
      <c r="CV83" s="37">
        <f t="shared" si="316"/>
        <v>38199712.217453197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f>+'JUL-SEP 2023'!D84+'OCT-DEC 2023'!D84+'JAN-MAR 2024'!D84+'APR-JUN 2024'!D84</f>
        <v>0</v>
      </c>
      <c r="E84" s="39">
        <f t="shared" si="260"/>
        <v>0</v>
      </c>
      <c r="F84" s="36">
        <f>+'JUL-SEP 2023'!F84+'OCT-DEC 2023'!F84+'JAN-MAR 2024'!F84+'APR-JUN 2024'!F84</f>
        <v>0</v>
      </c>
      <c r="G84" s="39">
        <f t="shared" si="261"/>
        <v>0</v>
      </c>
      <c r="H84" s="36">
        <f t="shared" si="262"/>
        <v>0</v>
      </c>
      <c r="I84" s="202">
        <f t="shared" si="263"/>
        <v>0</v>
      </c>
      <c r="J84" s="38">
        <f>+'JUL-SEP 2023'!J84+'OCT-DEC 2023'!J84+'JAN-MAR 2024'!J84+'APR-JUN 2024'!J84</f>
        <v>0</v>
      </c>
      <c r="K84" s="39">
        <f t="shared" si="264"/>
        <v>0</v>
      </c>
      <c r="L84" s="36">
        <f>+'JUL-SEP 2023'!L84+'OCT-DEC 2023'!L84+'JAN-MAR 2024'!L84+'APR-JUN 2024'!L84</f>
        <v>0</v>
      </c>
      <c r="M84" s="39">
        <f t="shared" si="265"/>
        <v>0</v>
      </c>
      <c r="N84" s="36">
        <f t="shared" si="266"/>
        <v>0</v>
      </c>
      <c r="O84" s="40">
        <f t="shared" si="267"/>
        <v>0</v>
      </c>
      <c r="P84" s="116">
        <f t="shared" si="268"/>
        <v>0</v>
      </c>
      <c r="Q84" s="117">
        <f t="shared" si="269"/>
        <v>0</v>
      </c>
      <c r="R84" s="118">
        <f t="shared" si="270"/>
        <v>0</v>
      </c>
      <c r="S84" s="32"/>
      <c r="T84" s="38">
        <f>+'JUL-SEP 2023'!T84+'OCT-DEC 2023'!T84+'JAN-MAR 2024'!T84+'APR-JUN 2024'!T84</f>
        <v>0</v>
      </c>
      <c r="U84" s="39">
        <f t="shared" si="271"/>
        <v>0</v>
      </c>
      <c r="V84" s="36">
        <f>+'JUL-SEP 2023'!V84+'OCT-DEC 2023'!V84+'JAN-MAR 2024'!V84+'APR-JUN 2024'!V84</f>
        <v>0</v>
      </c>
      <c r="W84" s="39">
        <f t="shared" si="272"/>
        <v>0</v>
      </c>
      <c r="X84" s="36">
        <f t="shared" si="273"/>
        <v>0</v>
      </c>
      <c r="Y84" s="40">
        <f t="shared" si="274"/>
        <v>0</v>
      </c>
      <c r="Z84" s="244">
        <f>+'OCT-DEC 2023'!Z84+'JUL-SEP 2023'!Z84+'JAN-MAR 2024'!Z84+'APR-JUN 2024'!Z84</f>
        <v>0</v>
      </c>
      <c r="AA84" s="39">
        <f t="shared" si="275"/>
        <v>0</v>
      </c>
      <c r="AB84" s="36">
        <f>+'OCT-DEC 2023'!AB84+'JUL-SEP 2023'!AB84+'JAN-MAR 2024'!AB84+'APR-JUN 2024'!AB84</f>
        <v>0</v>
      </c>
      <c r="AC84" s="39">
        <f t="shared" si="276"/>
        <v>0</v>
      </c>
      <c r="AD84" s="36">
        <f t="shared" si="277"/>
        <v>0</v>
      </c>
      <c r="AE84" s="40">
        <f t="shared" si="278"/>
        <v>0</v>
      </c>
      <c r="AF84" s="116">
        <f t="shared" si="279"/>
        <v>0</v>
      </c>
      <c r="AG84" s="117">
        <f t="shared" si="280"/>
        <v>0</v>
      </c>
      <c r="AH84" s="118">
        <f t="shared" si="281"/>
        <v>0</v>
      </c>
      <c r="AI84" s="32"/>
      <c r="AJ84" s="35">
        <f>+'OCT-DEC 2023'!AJ84+'JUL-SEP 2023'!AJ84+'JAN-MAR 2024'!AJ84+'APR-JUN 2024'!AJ84</f>
        <v>0</v>
      </c>
      <c r="AK84" s="39">
        <f t="shared" si="282"/>
        <v>0</v>
      </c>
      <c r="AL84" s="36">
        <f>+'OCT-DEC 2023'!AL84+'JUL-SEP 2023'!AL84+'JAN-MAR 2024'!AL84+'APR-JUN 2024'!AL84</f>
        <v>0</v>
      </c>
      <c r="AM84" s="39">
        <f t="shared" si="283"/>
        <v>0</v>
      </c>
      <c r="AN84" s="36">
        <f t="shared" si="317"/>
        <v>0</v>
      </c>
      <c r="AO84" s="40">
        <f t="shared" si="284"/>
        <v>0</v>
      </c>
      <c r="AP84" s="36">
        <f>+'OCT-DEC 2023'!AP84+'JUL-SEP 2023'!AP84+'JAN-MAR 2024'!AP84+'APR-JUN 2024'!AP84</f>
        <v>0</v>
      </c>
      <c r="AQ84" s="39">
        <f t="shared" si="285"/>
        <v>0</v>
      </c>
      <c r="AR84" s="36">
        <f>+'OCT-DEC 2023'!AR84+'JUL-SEP 2023'!AR84+'JAN-MAR 2024'!AR84+'APR-JUN 2024'!AR84</f>
        <v>0</v>
      </c>
      <c r="AS84" s="39">
        <f t="shared" si="286"/>
        <v>0</v>
      </c>
      <c r="AT84" s="36">
        <f t="shared" si="318"/>
        <v>0</v>
      </c>
      <c r="AU84" s="40">
        <f t="shared" si="287"/>
        <v>0</v>
      </c>
      <c r="AV84" s="116">
        <f t="shared" si="288"/>
        <v>0</v>
      </c>
      <c r="AW84" s="117">
        <f t="shared" si="289"/>
        <v>0</v>
      </c>
      <c r="AX84" s="118">
        <f t="shared" si="290"/>
        <v>0</v>
      </c>
      <c r="AY84" s="32"/>
      <c r="AZ84" s="35">
        <f>+'OCT-DEC 2023'!AZ84+'JUL-SEP 2023'!AZ84+'JAN-MAR 2024'!AZ84+'APR-JUN 2024'!AZ84</f>
        <v>0</v>
      </c>
      <c r="BA84" s="39">
        <f t="shared" si="291"/>
        <v>0</v>
      </c>
      <c r="BB84" s="36">
        <f>+'OCT-DEC 2023'!BB84+'JUL-SEP 2023'!BB84+'JAN-MAR 2024'!BB84+'APR-JUN 2024'!BB84</f>
        <v>0</v>
      </c>
      <c r="BC84" s="39">
        <f t="shared" si="292"/>
        <v>0</v>
      </c>
      <c r="BD84" s="36">
        <f t="shared" si="319"/>
        <v>0</v>
      </c>
      <c r="BE84" s="40">
        <v>0</v>
      </c>
      <c r="BF84" s="38">
        <f>+'OCT-DEC 2023'!BF84+'JUL-SEP 2023'!BF84+'JAN-MAR 2024'!BF84+'APR-JUN 2024'!BF84</f>
        <v>0</v>
      </c>
      <c r="BG84" s="39">
        <v>0</v>
      </c>
      <c r="BH84" s="36">
        <f>+'OCT-DEC 2023'!BH84+'JUL-SEP 2023'!BH84+'JAN-MAR 2024'!BH84+'APR-JUN 2024'!BH84</f>
        <v>0</v>
      </c>
      <c r="BI84" s="39">
        <v>0</v>
      </c>
      <c r="BJ84" s="36">
        <f t="shared" si="320"/>
        <v>0</v>
      </c>
      <c r="BK84" s="40">
        <v>0</v>
      </c>
      <c r="BL84" s="116">
        <f t="shared" si="293"/>
        <v>0</v>
      </c>
      <c r="BM84" s="117">
        <f t="shared" si="294"/>
        <v>0</v>
      </c>
      <c r="BN84" s="118">
        <f t="shared" si="295"/>
        <v>0</v>
      </c>
      <c r="BO84" s="32"/>
      <c r="BP84" s="35">
        <f>+'OCT-DEC 2023'!BP84+'JUL-SEP 2023'!BP84+'JAN-MAR 2024'!BP84+'APR-JUN 2024'!BP84</f>
        <v>60846.799999999996</v>
      </c>
      <c r="BQ84" s="39">
        <v>1.3134899781034197</v>
      </c>
      <c r="BR84" s="36">
        <f>+'OCT-DEC 2023'!BR84+'JUL-SEP 2023'!BR84+'JAN-MAR 2024'!BR84+'APR-JUN 2024'!BR84</f>
        <v>13709.060000000001</v>
      </c>
      <c r="BS84" s="39">
        <v>1.9635109862269096</v>
      </c>
      <c r="BT84" s="36">
        <f t="shared" si="321"/>
        <v>74555.86</v>
      </c>
      <c r="BU84" s="40">
        <v>1.3936355220337253</v>
      </c>
      <c r="BV84" s="38">
        <f>+'OCT-DEC 2023'!BV84+'JUL-SEP 2023'!BV84+'JAN-MAR 2024'!BV84+'APR-JUN 2024'!BV84</f>
        <v>190385.88</v>
      </c>
      <c r="BW84" s="39">
        <f t="shared" si="296"/>
        <v>0.29676107403054497</v>
      </c>
      <c r="BX84" s="36">
        <f>+'OCT-DEC 2023'!BX84+'JUL-SEP 2023'!BX84+'JAN-MAR 2024'!BX84+'APR-JUN 2024'!BX84</f>
        <v>136965.84000000003</v>
      </c>
      <c r="BY84" s="39">
        <f t="shared" si="297"/>
        <v>0.30072508189666536</v>
      </c>
      <c r="BZ84" s="36">
        <f t="shared" si="322"/>
        <v>327351.72000000003</v>
      </c>
      <c r="CA84" s="40">
        <f t="shared" si="298"/>
        <v>0.29840685215469859</v>
      </c>
      <c r="CB84" s="116">
        <f t="shared" si="299"/>
        <v>251232.68</v>
      </c>
      <c r="CC84" s="117">
        <f t="shared" si="300"/>
        <v>150674.90000000002</v>
      </c>
      <c r="CD84" s="118">
        <f t="shared" si="301"/>
        <v>401907.58</v>
      </c>
      <c r="CE84" s="32"/>
      <c r="CF84" s="38">
        <f t="shared" si="302"/>
        <v>60846.799999999996</v>
      </c>
      <c r="CG84" s="39">
        <f t="shared" si="303"/>
        <v>4.4389583766491943E-2</v>
      </c>
      <c r="CH84" s="36">
        <f t="shared" si="304"/>
        <v>13709.060000000001</v>
      </c>
      <c r="CI84" s="39">
        <f t="shared" si="305"/>
        <v>3.1926008556104904E-2</v>
      </c>
      <c r="CJ84" s="36">
        <f t="shared" si="306"/>
        <v>74555.86</v>
      </c>
      <c r="CK84" s="40">
        <f t="shared" si="307"/>
        <v>4.1416562878788719E-2</v>
      </c>
      <c r="CL84" s="38">
        <f t="shared" si="308"/>
        <v>190385.88</v>
      </c>
      <c r="CM84" s="39">
        <f t="shared" si="309"/>
        <v>3.1037488698353554E-2</v>
      </c>
      <c r="CN84" s="36">
        <f t="shared" si="310"/>
        <v>136965.84000000003</v>
      </c>
      <c r="CO84" s="39">
        <f t="shared" si="311"/>
        <v>3.8706747844881192E-2</v>
      </c>
      <c r="CP84" s="36">
        <f t="shared" si="312"/>
        <v>327351.72000000003</v>
      </c>
      <c r="CQ84" s="40">
        <f t="shared" si="313"/>
        <v>3.3843149328609622E-2</v>
      </c>
      <c r="CR84" s="152"/>
      <c r="CS84" s="161" t="s">
        <v>82</v>
      </c>
      <c r="CT84" s="38">
        <f t="shared" si="314"/>
        <v>74555.86</v>
      </c>
      <c r="CU84" s="36">
        <f t="shared" si="315"/>
        <v>327351.72000000003</v>
      </c>
      <c r="CV84" s="37">
        <f t="shared" si="316"/>
        <v>401907.58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f>+'JUL-SEP 2023'!D85+'OCT-DEC 2023'!D85+'JAN-MAR 2024'!D85+'APR-JUN 2024'!D85</f>
        <v>0</v>
      </c>
      <c r="E85" s="39">
        <f t="shared" si="260"/>
        <v>0</v>
      </c>
      <c r="F85" s="36">
        <f>+'JUL-SEP 2023'!F85+'OCT-DEC 2023'!F85+'JAN-MAR 2024'!F85+'APR-JUN 2024'!F85</f>
        <v>0</v>
      </c>
      <c r="G85" s="39">
        <f t="shared" si="261"/>
        <v>0</v>
      </c>
      <c r="H85" s="36">
        <f t="shared" si="262"/>
        <v>0</v>
      </c>
      <c r="I85" s="202">
        <f t="shared" si="263"/>
        <v>0</v>
      </c>
      <c r="J85" s="38">
        <f>+'JUL-SEP 2023'!J85+'OCT-DEC 2023'!J85+'JAN-MAR 2024'!J85+'APR-JUN 2024'!J85</f>
        <v>0</v>
      </c>
      <c r="K85" s="39">
        <f t="shared" si="264"/>
        <v>0</v>
      </c>
      <c r="L85" s="36">
        <f>+'JUL-SEP 2023'!L85+'OCT-DEC 2023'!L85+'JAN-MAR 2024'!L85+'APR-JUN 2024'!L85</f>
        <v>0</v>
      </c>
      <c r="M85" s="39">
        <f t="shared" si="265"/>
        <v>0</v>
      </c>
      <c r="N85" s="36">
        <f t="shared" si="266"/>
        <v>0</v>
      </c>
      <c r="O85" s="40">
        <f t="shared" si="267"/>
        <v>0</v>
      </c>
      <c r="P85" s="116">
        <f t="shared" si="268"/>
        <v>0</v>
      </c>
      <c r="Q85" s="117">
        <f t="shared" si="269"/>
        <v>0</v>
      </c>
      <c r="R85" s="118">
        <f t="shared" si="270"/>
        <v>0</v>
      </c>
      <c r="S85" s="32"/>
      <c r="T85" s="38">
        <f>+'JUL-SEP 2023'!T85+'OCT-DEC 2023'!T85+'JAN-MAR 2024'!T85+'APR-JUN 2024'!T85</f>
        <v>0</v>
      </c>
      <c r="U85" s="39">
        <f t="shared" si="271"/>
        <v>0</v>
      </c>
      <c r="V85" s="36">
        <f>+'JUL-SEP 2023'!V85+'OCT-DEC 2023'!V85+'JAN-MAR 2024'!V85+'APR-JUN 2024'!V85</f>
        <v>0</v>
      </c>
      <c r="W85" s="39">
        <f t="shared" si="272"/>
        <v>0</v>
      </c>
      <c r="X85" s="36">
        <f t="shared" si="273"/>
        <v>0</v>
      </c>
      <c r="Y85" s="40">
        <f t="shared" si="274"/>
        <v>0</v>
      </c>
      <c r="Z85" s="244">
        <f>+'OCT-DEC 2023'!Z85+'JUL-SEP 2023'!Z85+'JAN-MAR 2024'!Z85+'APR-JUN 2024'!Z85</f>
        <v>-78.380980912146072</v>
      </c>
      <c r="AA85" s="39">
        <f t="shared" si="275"/>
        <v>-3.8583304985515968E-5</v>
      </c>
      <c r="AB85" s="36">
        <f>+'OCT-DEC 2023'!AB85+'JUL-SEP 2023'!AB85+'JAN-MAR 2024'!AB85+'APR-JUN 2024'!AB85</f>
        <v>0</v>
      </c>
      <c r="AC85" s="39">
        <f t="shared" si="276"/>
        <v>0</v>
      </c>
      <c r="AD85" s="36">
        <f t="shared" si="277"/>
        <v>-78.380980912146072</v>
      </c>
      <c r="AE85" s="40">
        <f t="shared" si="278"/>
        <v>-2.666615665886767E-5</v>
      </c>
      <c r="AF85" s="116">
        <f t="shared" si="279"/>
        <v>-78.380980912146072</v>
      </c>
      <c r="AG85" s="117">
        <f t="shared" si="280"/>
        <v>0</v>
      </c>
      <c r="AH85" s="118">
        <f t="shared" si="281"/>
        <v>-78.380980912146072</v>
      </c>
      <c r="AI85" s="32"/>
      <c r="AJ85" s="35">
        <f>+'OCT-DEC 2023'!AJ85+'JUL-SEP 2023'!AJ85+'JAN-MAR 2024'!AJ85+'APR-JUN 2024'!AJ85</f>
        <v>1375710.296909631</v>
      </c>
      <c r="AK85" s="39">
        <f t="shared" si="282"/>
        <v>11.871238086650941</v>
      </c>
      <c r="AL85" s="36">
        <f>+'OCT-DEC 2023'!AL85+'JUL-SEP 2023'!AL85+'JAN-MAR 2024'!AL85+'APR-JUN 2024'!AL85</f>
        <v>625859.88311308972</v>
      </c>
      <c r="AM85" s="39">
        <f t="shared" si="283"/>
        <v>10.701020468370032</v>
      </c>
      <c r="AN85" s="36">
        <f t="shared" si="317"/>
        <v>2001570.1800227207</v>
      </c>
      <c r="AO85" s="40">
        <f t="shared" si="284"/>
        <v>11.478736150429659</v>
      </c>
      <c r="AP85" s="36">
        <f>+'OCT-DEC 2023'!AP85+'JUL-SEP 2023'!AP85+'JAN-MAR 2024'!AP85+'APR-JUN 2024'!AP85</f>
        <v>469182.76471377409</v>
      </c>
      <c r="AQ85" s="39">
        <f t="shared" si="285"/>
        <v>1.3991255582804738</v>
      </c>
      <c r="AR85" s="36">
        <f>+'OCT-DEC 2023'!AR85+'JUL-SEP 2023'!AR85+'JAN-MAR 2024'!AR85+'APR-JUN 2024'!AR85</f>
        <v>755435.90372527321</v>
      </c>
      <c r="AS85" s="39">
        <f t="shared" si="286"/>
        <v>2.4336948062552493</v>
      </c>
      <c r="AT85" s="36">
        <f t="shared" si="318"/>
        <v>1224618.6684390474</v>
      </c>
      <c r="AU85" s="40">
        <f t="shared" si="287"/>
        <v>1.8964372555181013</v>
      </c>
      <c r="AV85" s="116">
        <f t="shared" si="288"/>
        <v>1844893.0616234052</v>
      </c>
      <c r="AW85" s="117">
        <f t="shared" si="289"/>
        <v>1381295.7868383629</v>
      </c>
      <c r="AX85" s="118">
        <f t="shared" si="290"/>
        <v>3226188.8484617681</v>
      </c>
      <c r="AY85" s="32"/>
      <c r="AZ85" s="35">
        <f>+'OCT-DEC 2023'!AZ85+'JUL-SEP 2023'!AZ85+'JAN-MAR 2024'!AZ85+'APR-JUN 2024'!AZ85</f>
        <v>5295.6801717093595</v>
      </c>
      <c r="BA85" s="39">
        <f t="shared" si="291"/>
        <v>1.191891267498376E-2</v>
      </c>
      <c r="BB85" s="36">
        <f>+'OCT-DEC 2023'!BB85+'JUL-SEP 2023'!BB85+'JAN-MAR 2024'!BB85+'APR-JUN 2024'!BB85</f>
        <v>1516.4598282906406</v>
      </c>
      <c r="BC85" s="39">
        <f t="shared" si="292"/>
        <v>1.1543601396768167E-2</v>
      </c>
      <c r="BD85" s="36">
        <f t="shared" si="319"/>
        <v>6812.14</v>
      </c>
      <c r="BE85" s="40">
        <v>4.1614497692018138E-2</v>
      </c>
      <c r="BF85" s="38">
        <f>+'OCT-DEC 2023'!BF85+'JUL-SEP 2023'!BF85+'JAN-MAR 2024'!BF85+'APR-JUN 2024'!BF85</f>
        <v>2007666.2414676803</v>
      </c>
      <c r="BG85" s="39">
        <v>2.0564300618770228E-3</v>
      </c>
      <c r="BH85" s="36">
        <f>+'OCT-DEC 2023'!BH85+'JUL-SEP 2023'!BH85+'JAN-MAR 2024'!BH85+'APR-JUN 2024'!BH85</f>
        <v>1891644.2385323201</v>
      </c>
      <c r="BI85" s="39">
        <v>3.7387428681493994E-3</v>
      </c>
      <c r="BJ85" s="36">
        <f t="shared" si="320"/>
        <v>3899310.4800000004</v>
      </c>
      <c r="BK85" s="40">
        <v>2.5240506765491673E-3</v>
      </c>
      <c r="BL85" s="116">
        <f t="shared" si="293"/>
        <v>2012961.9216393896</v>
      </c>
      <c r="BM85" s="117">
        <f t="shared" si="294"/>
        <v>1893160.6983606108</v>
      </c>
      <c r="BN85" s="118">
        <f t="shared" si="295"/>
        <v>3906122.62</v>
      </c>
      <c r="BO85" s="32"/>
      <c r="BP85" s="35">
        <f>+'OCT-DEC 2023'!BP85+'JUL-SEP 2023'!BP85+'JAN-MAR 2024'!BP85+'APR-JUN 2024'!BP85</f>
        <v>1069371.1558755019</v>
      </c>
      <c r="BQ85" s="39">
        <v>7.3132370730559773</v>
      </c>
      <c r="BR85" s="36">
        <f>+'OCT-DEC 2023'!BR85+'JUL-SEP 2023'!BR85+'JAN-MAR 2024'!BR85+'APR-JUN 2024'!BR85</f>
        <v>159507.45025303579</v>
      </c>
      <c r="BS85" s="39">
        <v>2.6832845824312503</v>
      </c>
      <c r="BT85" s="36">
        <f t="shared" si="321"/>
        <v>1228878.6061285378</v>
      </c>
      <c r="BU85" s="40">
        <v>6.7423785068016127</v>
      </c>
      <c r="BV85" s="38">
        <f>+'OCT-DEC 2023'!BV85+'JUL-SEP 2023'!BV85+'JAN-MAR 2024'!BV85+'APR-JUN 2024'!BV85</f>
        <v>-80061.480022486154</v>
      </c>
      <c r="BW85" s="39">
        <f t="shared" si="296"/>
        <v>-0.12479460556606409</v>
      </c>
      <c r="BX85" s="36">
        <f>+'OCT-DEC 2023'!BX85+'JUL-SEP 2023'!BX85+'JAN-MAR 2024'!BX85+'APR-JUN 2024'!BX85</f>
        <v>393356.81389394839</v>
      </c>
      <c r="BY85" s="39">
        <f t="shared" si="297"/>
        <v>0.86366250207255291</v>
      </c>
      <c r="BZ85" s="36">
        <f t="shared" si="322"/>
        <v>313295.33387146227</v>
      </c>
      <c r="CA85" s="40">
        <f t="shared" si="298"/>
        <v>0.28559335009859843</v>
      </c>
      <c r="CB85" s="116">
        <f t="shared" si="299"/>
        <v>989309.67585301574</v>
      </c>
      <c r="CC85" s="117">
        <f t="shared" si="300"/>
        <v>552864.26414698421</v>
      </c>
      <c r="CD85" s="118">
        <f t="shared" si="301"/>
        <v>1542173.94</v>
      </c>
      <c r="CE85" s="32"/>
      <c r="CF85" s="38">
        <f t="shared" si="302"/>
        <v>2450377.132956842</v>
      </c>
      <c r="CG85" s="39">
        <f t="shared" si="303"/>
        <v>1.7876243451238867</v>
      </c>
      <c r="CH85" s="36">
        <f t="shared" si="304"/>
        <v>786883.7931944161</v>
      </c>
      <c r="CI85" s="39">
        <f t="shared" si="305"/>
        <v>1.8325150458299262</v>
      </c>
      <c r="CJ85" s="36">
        <f t="shared" si="306"/>
        <v>3237260.9261512579</v>
      </c>
      <c r="CK85" s="40">
        <f t="shared" si="307"/>
        <v>1.7983324275649075</v>
      </c>
      <c r="CL85" s="38">
        <f t="shared" si="308"/>
        <v>2396709.1451780559</v>
      </c>
      <c r="CM85" s="39">
        <f t="shared" si="309"/>
        <v>0.39072137601120693</v>
      </c>
      <c r="CN85" s="36">
        <f t="shared" si="310"/>
        <v>3040436.9561515418</v>
      </c>
      <c r="CO85" s="39">
        <f t="shared" si="311"/>
        <v>0.85923195593891</v>
      </c>
      <c r="CP85" s="36">
        <f t="shared" si="312"/>
        <v>5437146.1013295976</v>
      </c>
      <c r="CQ85" s="40">
        <f t="shared" si="313"/>
        <v>0.56211755181480394</v>
      </c>
      <c r="CR85" s="152"/>
      <c r="CS85" s="161" t="s">
        <v>83</v>
      </c>
      <c r="CT85" s="38">
        <f t="shared" si="314"/>
        <v>3237260.9261512579</v>
      </c>
      <c r="CU85" s="36">
        <f t="shared" si="315"/>
        <v>5437146.1013295976</v>
      </c>
      <c r="CV85" s="37">
        <f t="shared" si="316"/>
        <v>8674407.0274808556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f>+'JUL-SEP 2023'!D86+'OCT-DEC 2023'!D86+'JAN-MAR 2024'!D86+'APR-JUN 2024'!D86</f>
        <v>0</v>
      </c>
      <c r="E86" s="39">
        <f t="shared" si="260"/>
        <v>0</v>
      </c>
      <c r="F86" s="36">
        <f>+'JUL-SEP 2023'!F86+'OCT-DEC 2023'!F86+'JAN-MAR 2024'!F86+'APR-JUN 2024'!F86</f>
        <v>0</v>
      </c>
      <c r="G86" s="39">
        <f t="shared" si="261"/>
        <v>0</v>
      </c>
      <c r="H86" s="36">
        <f t="shared" si="262"/>
        <v>0</v>
      </c>
      <c r="I86" s="202">
        <f t="shared" si="263"/>
        <v>0</v>
      </c>
      <c r="J86" s="38">
        <f>+'JUL-SEP 2023'!J86+'OCT-DEC 2023'!J86+'JAN-MAR 2024'!J86+'APR-JUN 2024'!J86</f>
        <v>0</v>
      </c>
      <c r="K86" s="39">
        <f t="shared" si="264"/>
        <v>0</v>
      </c>
      <c r="L86" s="36">
        <f>+'JUL-SEP 2023'!L86+'OCT-DEC 2023'!L86+'JAN-MAR 2024'!L86+'APR-JUN 2024'!L86</f>
        <v>0</v>
      </c>
      <c r="M86" s="39">
        <f t="shared" si="265"/>
        <v>0</v>
      </c>
      <c r="N86" s="36">
        <f t="shared" si="266"/>
        <v>0</v>
      </c>
      <c r="O86" s="40">
        <f t="shared" si="267"/>
        <v>0</v>
      </c>
      <c r="P86" s="116">
        <f t="shared" si="268"/>
        <v>0</v>
      </c>
      <c r="Q86" s="117">
        <f t="shared" si="269"/>
        <v>0</v>
      </c>
      <c r="R86" s="118">
        <f t="shared" si="270"/>
        <v>0</v>
      </c>
      <c r="S86" s="32"/>
      <c r="T86" s="38">
        <f>+'JUL-SEP 2023'!T86+'OCT-DEC 2023'!T86+'JAN-MAR 2024'!T86+'APR-JUN 2024'!T86</f>
        <v>3568535.3251211261</v>
      </c>
      <c r="U86" s="39">
        <f t="shared" si="271"/>
        <v>9.1114254257474716</v>
      </c>
      <c r="V86" s="36">
        <f>+'JUL-SEP 2023'!V86+'OCT-DEC 2023'!V86+'JAN-MAR 2024'!V86+'APR-JUN 2024'!V86</f>
        <v>1900866.9501119973</v>
      </c>
      <c r="W86" s="39">
        <f t="shared" si="272"/>
        <v>15.373087935300708</v>
      </c>
      <c r="X86" s="36">
        <f t="shared" si="273"/>
        <v>5469402.2752331235</v>
      </c>
      <c r="Y86" s="40">
        <f t="shared" si="274"/>
        <v>10.613933280613237</v>
      </c>
      <c r="Z86" s="244">
        <f>+'OCT-DEC 2023'!Z86+'JUL-SEP 2023'!Z86+'JAN-MAR 2024'!Z86+'APR-JUN 2024'!Z86</f>
        <v>9593323.0024996214</v>
      </c>
      <c r="AA86" s="39">
        <f t="shared" si="275"/>
        <v>4.7223459431425763</v>
      </c>
      <c r="AB86" s="36">
        <f>+'OCT-DEC 2023'!AB86+'JUL-SEP 2023'!AB86+'JAN-MAR 2024'!AB86+'APR-JUN 2024'!AB86</f>
        <v>4873029.2000885513</v>
      </c>
      <c r="AC86" s="39">
        <f t="shared" si="276"/>
        <v>5.3675466395356066</v>
      </c>
      <c r="AD86" s="36">
        <f t="shared" si="277"/>
        <v>14466352.202588173</v>
      </c>
      <c r="AE86" s="40">
        <f t="shared" si="278"/>
        <v>4.9216277932137125</v>
      </c>
      <c r="AF86" s="116">
        <f t="shared" si="279"/>
        <v>13161858.327620748</v>
      </c>
      <c r="AG86" s="117">
        <f t="shared" si="280"/>
        <v>6773896.1502005486</v>
      </c>
      <c r="AH86" s="118">
        <f t="shared" si="281"/>
        <v>19935754.477821298</v>
      </c>
      <c r="AI86" s="32"/>
      <c r="AJ86" s="35">
        <f>+'OCT-DEC 2023'!AJ86+'JUL-SEP 2023'!AJ86+'JAN-MAR 2024'!AJ86+'APR-JUN 2024'!AJ86</f>
        <v>9833182.3270100169</v>
      </c>
      <c r="AK86" s="39">
        <f t="shared" si="282"/>
        <v>84.852202397269878</v>
      </c>
      <c r="AL86" s="36">
        <f>+'OCT-DEC 2023'!AL86+'JUL-SEP 2023'!AL86+'JAN-MAR 2024'!AL86+'APR-JUN 2024'!AL86</f>
        <v>4558422.3898971584</v>
      </c>
      <c r="AM86" s="39">
        <f t="shared" si="283"/>
        <v>77.940402658707356</v>
      </c>
      <c r="AN86" s="36">
        <f t="shared" si="317"/>
        <v>14391604.716907175</v>
      </c>
      <c r="AO86" s="40">
        <f t="shared" si="284"/>
        <v>82.533920107053746</v>
      </c>
      <c r="AP86" s="36">
        <f>+'OCT-DEC 2023'!AP86+'JUL-SEP 2023'!AP86+'JAN-MAR 2024'!AP86+'APR-JUN 2024'!AP86</f>
        <v>4139887.8493558173</v>
      </c>
      <c r="AQ86" s="39">
        <f t="shared" si="285"/>
        <v>12.345344573733575</v>
      </c>
      <c r="AR86" s="36">
        <f>+'OCT-DEC 2023'!AR86+'JUL-SEP 2023'!AR86+'JAN-MAR 2024'!AR86+'APR-JUN 2024'!AR86</f>
        <v>5288692.1805519583</v>
      </c>
      <c r="AS86" s="39">
        <f t="shared" si="286"/>
        <v>17.037928205716877</v>
      </c>
      <c r="AT86" s="36">
        <f t="shared" si="318"/>
        <v>9428580.029907776</v>
      </c>
      <c r="AU86" s="40">
        <f t="shared" si="287"/>
        <v>14.601043489025541</v>
      </c>
      <c r="AV86" s="116">
        <f t="shared" si="288"/>
        <v>13973070.176365834</v>
      </c>
      <c r="AW86" s="117">
        <f t="shared" si="289"/>
        <v>9847114.5704491176</v>
      </c>
      <c r="AX86" s="118">
        <f t="shared" si="290"/>
        <v>23820184.746814951</v>
      </c>
      <c r="AY86" s="32"/>
      <c r="AZ86" s="35">
        <f>+'OCT-DEC 2023'!AZ86+'JUL-SEP 2023'!AZ86+'JAN-MAR 2024'!AZ86+'APR-JUN 2024'!AZ86</f>
        <v>7687233.3767864043</v>
      </c>
      <c r="BA86" s="39">
        <f t="shared" si="291"/>
        <v>17.30154774444453</v>
      </c>
      <c r="BB86" s="36">
        <f>+'OCT-DEC 2023'!BB86+'JUL-SEP 2023'!BB86+'JAN-MAR 2024'!BB86+'APR-JUN 2024'!BB86</f>
        <v>2254649.3232135959</v>
      </c>
      <c r="BC86" s="39">
        <f t="shared" si="292"/>
        <v>17.162850338085349</v>
      </c>
      <c r="BD86" s="36">
        <f t="shared" si="319"/>
        <v>9941882.6999999993</v>
      </c>
      <c r="BE86" s="40">
        <v>2.9577859757909541</v>
      </c>
      <c r="BF86" s="38">
        <f>+'OCT-DEC 2023'!BF86+'JUL-SEP 2023'!BF86+'JAN-MAR 2024'!BF86+'APR-JUN 2024'!BF86</f>
        <v>8159616.579663625</v>
      </c>
      <c r="BG86" s="39">
        <v>2.1782978934452752</v>
      </c>
      <c r="BH86" s="36">
        <f>+'OCT-DEC 2023'!BH86+'JUL-SEP 2023'!BH86+'JAN-MAR 2024'!BH86+'APR-JUN 2024'!BH86</f>
        <v>7689083.4503363743</v>
      </c>
      <c r="BI86" s="39">
        <v>3.9603076539300308</v>
      </c>
      <c r="BJ86" s="36">
        <f t="shared" si="320"/>
        <v>15848700.029999999</v>
      </c>
      <c r="BK86" s="40">
        <v>2.6736305666810312</v>
      </c>
      <c r="BL86" s="116">
        <f t="shared" si="293"/>
        <v>15846849.95645003</v>
      </c>
      <c r="BM86" s="117">
        <f t="shared" si="294"/>
        <v>9943732.7735499702</v>
      </c>
      <c r="BN86" s="118">
        <f t="shared" si="295"/>
        <v>25790582.73</v>
      </c>
      <c r="BO86" s="32"/>
      <c r="BP86" s="35">
        <f>+'OCT-DEC 2023'!BP86+'JUL-SEP 2023'!BP86+'JAN-MAR 2024'!BP86+'APR-JUN 2024'!BP86</f>
        <v>11430818.940000001</v>
      </c>
      <c r="BQ86" s="39">
        <v>43.206135836540085</v>
      </c>
      <c r="BR86" s="36">
        <f>+'OCT-DEC 2023'!BR86+'JUL-SEP 2023'!BR86+'JAN-MAR 2024'!BR86+'APR-JUN 2024'!BR86</f>
        <v>2685055.9199999995</v>
      </c>
      <c r="BS86" s="39">
        <v>48.813011290752947</v>
      </c>
      <c r="BT86" s="36">
        <f t="shared" si="321"/>
        <v>14115874.860000001</v>
      </c>
      <c r="BU86" s="40">
        <v>43.897445928693294</v>
      </c>
      <c r="BV86" s="38">
        <f>+'OCT-DEC 2023'!BV86+'JUL-SEP 2023'!BV86+'JAN-MAR 2024'!BV86+'APR-JUN 2024'!BV86</f>
        <v>14833749.59</v>
      </c>
      <c r="BW86" s="39">
        <f t="shared" si="296"/>
        <v>23.121879943137358</v>
      </c>
      <c r="BX86" s="36">
        <f>+'OCT-DEC 2023'!BX86+'JUL-SEP 2023'!BX86+'JAN-MAR 2024'!BX86+'APR-JUN 2024'!BX86</f>
        <v>-4017910.83</v>
      </c>
      <c r="BY86" s="39">
        <f t="shared" si="297"/>
        <v>-8.821809608915979</v>
      </c>
      <c r="BZ86" s="36">
        <f t="shared" si="322"/>
        <v>10815838.76</v>
      </c>
      <c r="CA86" s="40">
        <f t="shared" si="298"/>
        <v>9.8594881303338742</v>
      </c>
      <c r="CB86" s="116">
        <f t="shared" si="299"/>
        <v>26264568.530000001</v>
      </c>
      <c r="CC86" s="117">
        <f t="shared" si="300"/>
        <v>-1332854.9100000006</v>
      </c>
      <c r="CD86" s="118">
        <f t="shared" si="301"/>
        <v>24931713.620000001</v>
      </c>
      <c r="CE86" s="32"/>
      <c r="CF86" s="38">
        <f t="shared" si="302"/>
        <v>32519769.968917549</v>
      </c>
      <c r="CG86" s="39">
        <f t="shared" si="303"/>
        <v>23.724157278645954</v>
      </c>
      <c r="CH86" s="36">
        <f t="shared" si="304"/>
        <v>11398994.583222752</v>
      </c>
      <c r="CI86" s="39">
        <f t="shared" si="305"/>
        <v>26.546269298913494</v>
      </c>
      <c r="CJ86" s="36">
        <f t="shared" si="306"/>
        <v>43918764.552140303</v>
      </c>
      <c r="CK86" s="40">
        <f t="shared" si="307"/>
        <v>24.397334745148619</v>
      </c>
      <c r="CL86" s="38">
        <f t="shared" si="308"/>
        <v>36726577.021519065</v>
      </c>
      <c r="CM86" s="39">
        <f t="shared" si="309"/>
        <v>5.9873175428482899</v>
      </c>
      <c r="CN86" s="36">
        <f t="shared" si="310"/>
        <v>13832894.000976885</v>
      </c>
      <c r="CO86" s="39">
        <f t="shared" si="311"/>
        <v>3.9091961912604041</v>
      </c>
      <c r="CP86" s="36">
        <f t="shared" si="312"/>
        <v>50559471.022495948</v>
      </c>
      <c r="CQ86" s="40">
        <f t="shared" si="313"/>
        <v>5.2270741934389138</v>
      </c>
      <c r="CR86" s="152"/>
      <c r="CS86" s="161" t="s">
        <v>84</v>
      </c>
      <c r="CT86" s="38">
        <f t="shared" si="314"/>
        <v>43918764.552140303</v>
      </c>
      <c r="CU86" s="36">
        <f t="shared" si="315"/>
        <v>50559471.022495948</v>
      </c>
      <c r="CV86" s="37">
        <f t="shared" si="316"/>
        <v>94478235.574636251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f>+'JUL-SEP 2023'!D87+'OCT-DEC 2023'!D87+'JAN-MAR 2024'!D87+'APR-JUN 2024'!D87</f>
        <v>44624.799999999996</v>
      </c>
      <c r="E87" s="39">
        <f t="shared" si="260"/>
        <v>0.20541515913129135</v>
      </c>
      <c r="F87" s="36">
        <f>+'JUL-SEP 2023'!F87+'OCT-DEC 2023'!F87+'JAN-MAR 2024'!F87+'APR-JUN 2024'!F87</f>
        <v>3901.2099999999991</v>
      </c>
      <c r="G87" s="39">
        <f t="shared" si="261"/>
        <v>5.5279072733198237E-2</v>
      </c>
      <c r="H87" s="36">
        <f t="shared" si="262"/>
        <v>48526.009999999995</v>
      </c>
      <c r="I87" s="202">
        <f t="shared" si="263"/>
        <v>0.16860139325608461</v>
      </c>
      <c r="J87" s="38">
        <f>+'JUL-SEP 2023'!J87+'OCT-DEC 2023'!J87+'JAN-MAR 2024'!J87+'APR-JUN 2024'!J87</f>
        <v>16093.92</v>
      </c>
      <c r="K87" s="39">
        <f t="shared" si="264"/>
        <v>2.2219933425468141E-2</v>
      </c>
      <c r="L87" s="36">
        <f>+'JUL-SEP 2023'!L87+'OCT-DEC 2023'!L87+'JAN-MAR 2024'!L87+'APR-JUN 2024'!L87</f>
        <v>17545.599999999999</v>
      </c>
      <c r="M87" s="39">
        <f t="shared" si="265"/>
        <v>2.7759653447332028E-2</v>
      </c>
      <c r="N87" s="36">
        <f t="shared" si="266"/>
        <v>33639.519999999997</v>
      </c>
      <c r="O87" s="40">
        <f t="shared" si="267"/>
        <v>2.4801412609530688E-2</v>
      </c>
      <c r="P87" s="116">
        <f t="shared" si="268"/>
        <v>60718.719999999994</v>
      </c>
      <c r="Q87" s="117">
        <f t="shared" si="269"/>
        <v>21446.809999999998</v>
      </c>
      <c r="R87" s="118">
        <f t="shared" si="270"/>
        <v>82165.53</v>
      </c>
      <c r="S87" s="32"/>
      <c r="T87" s="38">
        <f>+'JUL-SEP 2023'!T87+'OCT-DEC 2023'!T87+'JAN-MAR 2024'!T87+'APR-JUN 2024'!T87</f>
        <v>434334.96137956117</v>
      </c>
      <c r="U87" s="39">
        <f t="shared" si="271"/>
        <v>1.1089733601755656</v>
      </c>
      <c r="V87" s="36">
        <f>+'JUL-SEP 2023'!V87+'OCT-DEC 2023'!V87+'JAN-MAR 2024'!V87+'APR-JUN 2024'!V87</f>
        <v>132213.46967922291</v>
      </c>
      <c r="W87" s="39">
        <f t="shared" si="272"/>
        <v>1.0692643667091761</v>
      </c>
      <c r="X87" s="36">
        <f t="shared" si="273"/>
        <v>566548.43105878402</v>
      </c>
      <c r="Y87" s="40">
        <f t="shared" si="274"/>
        <v>1.0994450480857592</v>
      </c>
      <c r="Z87" s="244">
        <f>+'OCT-DEC 2023'!Z87+'JUL-SEP 2023'!Z87+'JAN-MAR 2024'!Z87+'APR-JUN 2024'!Z87</f>
        <v>268228.0430357501</v>
      </c>
      <c r="AA87" s="39">
        <f t="shared" si="275"/>
        <v>0.13203616833675946</v>
      </c>
      <c r="AB87" s="36">
        <f>+'OCT-DEC 2023'!AB87+'JUL-SEP 2023'!AB87+'JAN-MAR 2024'!AB87+'APR-JUN 2024'!AB87</f>
        <v>214611.6595018527</v>
      </c>
      <c r="AC87" s="39">
        <f t="shared" si="276"/>
        <v>0.23639055800104719</v>
      </c>
      <c r="AD87" s="36">
        <f t="shared" si="277"/>
        <v>482839.7025376028</v>
      </c>
      <c r="AE87" s="40">
        <f t="shared" si="278"/>
        <v>0.16426790018640317</v>
      </c>
      <c r="AF87" s="116">
        <f t="shared" si="279"/>
        <v>702563.00441531127</v>
      </c>
      <c r="AG87" s="117">
        <f t="shared" si="280"/>
        <v>346825.12918107561</v>
      </c>
      <c r="AH87" s="118">
        <f t="shared" si="281"/>
        <v>1049388.1335963868</v>
      </c>
      <c r="AI87" s="32"/>
      <c r="AJ87" s="35">
        <f>+'OCT-DEC 2023'!AJ87+'JUL-SEP 2023'!AJ87+'JAN-MAR 2024'!AJ87+'APR-JUN 2024'!AJ87</f>
        <v>2497.7730521084131</v>
      </c>
      <c r="AK87" s="39">
        <f t="shared" si="282"/>
        <v>2.1553708404021307E-2</v>
      </c>
      <c r="AL87" s="36">
        <f>+'OCT-DEC 2023'!AL87+'JUL-SEP 2023'!AL87+'JAN-MAR 2024'!AL87+'APR-JUN 2024'!AL87</f>
        <v>1150.3310185380114</v>
      </c>
      <c r="AM87" s="39">
        <f t="shared" si="283"/>
        <v>1.9668485082549866E-2</v>
      </c>
      <c r="AN87" s="36">
        <f t="shared" si="317"/>
        <v>3648.1040706464246</v>
      </c>
      <c r="AO87" s="40">
        <f t="shared" si="284"/>
        <v>2.0921386866276835E-2</v>
      </c>
      <c r="AP87" s="36">
        <f>+'OCT-DEC 2023'!AP87+'JUL-SEP 2023'!AP87+'JAN-MAR 2024'!AP87+'APR-JUN 2024'!AP87</f>
        <v>822.0306906042747</v>
      </c>
      <c r="AQ87" s="39">
        <f t="shared" si="285"/>
        <v>2.4513350349027099E-3</v>
      </c>
      <c r="AR87" s="36">
        <f>+'OCT-DEC 2023'!AR87+'JUL-SEP 2023'!AR87+'JAN-MAR 2024'!AR87+'APR-JUN 2024'!AR87</f>
        <v>1555.3872847846903</v>
      </c>
      <c r="AS87" s="39">
        <f t="shared" si="286"/>
        <v>5.0107996429999656E-3</v>
      </c>
      <c r="AT87" s="36">
        <f t="shared" si="318"/>
        <v>2377.4179753889648</v>
      </c>
      <c r="AU87" s="40">
        <f t="shared" si="287"/>
        <v>3.6816554709336083E-3</v>
      </c>
      <c r="AV87" s="116">
        <f t="shared" si="288"/>
        <v>3319.8037427126878</v>
      </c>
      <c r="AW87" s="117">
        <f t="shared" si="289"/>
        <v>2705.718303322702</v>
      </c>
      <c r="AX87" s="118">
        <f t="shared" si="290"/>
        <v>6025.5220460353903</v>
      </c>
      <c r="AY87" s="32"/>
      <c r="AZ87" s="35">
        <f>+'OCT-DEC 2023'!AZ87+'JUL-SEP 2023'!AZ87+'JAN-MAR 2024'!AZ87+'APR-JUN 2024'!AZ87</f>
        <v>0</v>
      </c>
      <c r="BA87" s="39">
        <f t="shared" si="291"/>
        <v>0</v>
      </c>
      <c r="BB87" s="36">
        <f>+'OCT-DEC 2023'!BB87+'JUL-SEP 2023'!BB87+'JAN-MAR 2024'!BB87+'APR-JUN 2024'!BB87</f>
        <v>0</v>
      </c>
      <c r="BC87" s="39">
        <f t="shared" si="292"/>
        <v>0</v>
      </c>
      <c r="BD87" s="36">
        <f t="shared" si="319"/>
        <v>0</v>
      </c>
      <c r="BE87" s="40">
        <v>0</v>
      </c>
      <c r="BF87" s="38">
        <f>+'OCT-DEC 2023'!BF87+'JUL-SEP 2023'!BF87+'JAN-MAR 2024'!BF87+'APR-JUN 2024'!BF87</f>
        <v>0</v>
      </c>
      <c r="BG87" s="39">
        <v>0</v>
      </c>
      <c r="BH87" s="36">
        <f>+'OCT-DEC 2023'!BH87+'JUL-SEP 2023'!BH87+'JAN-MAR 2024'!BH87+'APR-JUN 2024'!BH87</f>
        <v>0</v>
      </c>
      <c r="BI87" s="39">
        <v>0</v>
      </c>
      <c r="BJ87" s="36">
        <f t="shared" si="320"/>
        <v>0</v>
      </c>
      <c r="BK87" s="40">
        <v>0</v>
      </c>
      <c r="BL87" s="116">
        <f t="shared" si="293"/>
        <v>0</v>
      </c>
      <c r="BM87" s="117">
        <f t="shared" si="294"/>
        <v>0</v>
      </c>
      <c r="BN87" s="118">
        <f t="shared" si="295"/>
        <v>0</v>
      </c>
      <c r="BO87" s="32"/>
      <c r="BP87" s="35">
        <f>+'OCT-DEC 2023'!BP87+'JUL-SEP 2023'!BP87+'JAN-MAR 2024'!BP87+'APR-JUN 2024'!BP87</f>
        <v>0</v>
      </c>
      <c r="BQ87" s="39">
        <v>0</v>
      </c>
      <c r="BR87" s="36">
        <f>+'OCT-DEC 2023'!BR87+'JUL-SEP 2023'!BR87+'JAN-MAR 2024'!BR87+'APR-JUN 2024'!BR87</f>
        <v>0</v>
      </c>
      <c r="BS87" s="39">
        <v>0</v>
      </c>
      <c r="BT87" s="36">
        <f t="shared" si="321"/>
        <v>0</v>
      </c>
      <c r="BU87" s="40">
        <v>0</v>
      </c>
      <c r="BV87" s="38">
        <f>+'OCT-DEC 2023'!BV87+'JUL-SEP 2023'!BV87+'JAN-MAR 2024'!BV87+'APR-JUN 2024'!BV87</f>
        <v>0</v>
      </c>
      <c r="BW87" s="39">
        <f t="shared" si="296"/>
        <v>0</v>
      </c>
      <c r="BX87" s="36">
        <f>+'OCT-DEC 2023'!BX87+'JUL-SEP 2023'!BX87+'JAN-MAR 2024'!BX87+'APR-JUN 2024'!BX87</f>
        <v>0</v>
      </c>
      <c r="BY87" s="39">
        <f t="shared" si="297"/>
        <v>0</v>
      </c>
      <c r="BZ87" s="36">
        <f t="shared" si="322"/>
        <v>0</v>
      </c>
      <c r="CA87" s="40">
        <f t="shared" si="298"/>
        <v>0</v>
      </c>
      <c r="CB87" s="116">
        <f t="shared" si="299"/>
        <v>0</v>
      </c>
      <c r="CC87" s="117">
        <f t="shared" si="300"/>
        <v>0</v>
      </c>
      <c r="CD87" s="118">
        <f t="shared" si="301"/>
        <v>0</v>
      </c>
      <c r="CE87" s="32"/>
      <c r="CF87" s="38">
        <f t="shared" si="302"/>
        <v>481457.53443166957</v>
      </c>
      <c r="CG87" s="39">
        <f t="shared" si="303"/>
        <v>0.35123785564176385</v>
      </c>
      <c r="CH87" s="36">
        <f t="shared" si="304"/>
        <v>137265.01069776091</v>
      </c>
      <c r="CI87" s="39">
        <f t="shared" si="305"/>
        <v>0.3196662576420663</v>
      </c>
      <c r="CJ87" s="36">
        <f t="shared" si="306"/>
        <v>618722.54512943048</v>
      </c>
      <c r="CK87" s="40">
        <f t="shared" si="307"/>
        <v>0.34370686884809926</v>
      </c>
      <c r="CL87" s="38">
        <f t="shared" si="308"/>
        <v>285143.99372635438</v>
      </c>
      <c r="CM87" s="39">
        <f t="shared" si="309"/>
        <v>4.6485345881139513E-2</v>
      </c>
      <c r="CN87" s="36">
        <f t="shared" si="310"/>
        <v>233712.6467866374</v>
      </c>
      <c r="CO87" s="39">
        <f t="shared" si="311"/>
        <v>6.604753774612819E-2</v>
      </c>
      <c r="CP87" s="36">
        <f t="shared" si="312"/>
        <v>518856.64051299181</v>
      </c>
      <c r="CQ87" s="40">
        <f t="shared" si="313"/>
        <v>5.3641822211967914E-2</v>
      </c>
      <c r="CR87" s="152"/>
      <c r="CS87" s="161" t="s">
        <v>85</v>
      </c>
      <c r="CT87" s="38">
        <f t="shared" si="314"/>
        <v>618722.54512943048</v>
      </c>
      <c r="CU87" s="36">
        <f t="shared" si="315"/>
        <v>518856.64051299181</v>
      </c>
      <c r="CV87" s="37">
        <f t="shared" si="316"/>
        <v>1137579.1856424222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f>+'JUL-SEP 2023'!D88+'OCT-DEC 2023'!D88+'JAN-MAR 2024'!D88+'APR-JUN 2024'!D88</f>
        <v>26053.429036913909</v>
      </c>
      <c r="E88" s="39">
        <f t="shared" si="260"/>
        <v>0.11992814021650468</v>
      </c>
      <c r="F88" s="36">
        <f>+'JUL-SEP 2023'!F88+'OCT-DEC 2023'!F88+'JAN-MAR 2024'!F88+'APR-JUN 2024'!F88</f>
        <v>6120.0599999999995</v>
      </c>
      <c r="G88" s="39">
        <f t="shared" si="261"/>
        <v>8.6719566973205042E-2</v>
      </c>
      <c r="H88" s="36">
        <f t="shared" si="262"/>
        <v>32173.48903691391</v>
      </c>
      <c r="I88" s="202">
        <f t="shared" si="263"/>
        <v>0.11178531013642065</v>
      </c>
      <c r="J88" s="38">
        <f>+'JUL-SEP 2023'!J88+'OCT-DEC 2023'!J88+'JAN-MAR 2024'!J88+'APR-JUN 2024'!J88</f>
        <v>14302.071739625162</v>
      </c>
      <c r="K88" s="39">
        <f t="shared" si="264"/>
        <v>1.9746033402722296E-2</v>
      </c>
      <c r="L88" s="36">
        <f>+'JUL-SEP 2023'!L88+'OCT-DEC 2023'!L88+'JAN-MAR 2024'!L88+'APR-JUN 2024'!L88</f>
        <v>21058.915484739624</v>
      </c>
      <c r="M88" s="39">
        <f t="shared" si="265"/>
        <v>3.3318221994860606E-2</v>
      </c>
      <c r="N88" s="36">
        <f t="shared" si="266"/>
        <v>35360.987224364784</v>
      </c>
      <c r="O88" s="40">
        <f t="shared" si="267"/>
        <v>2.6070598939337258E-2</v>
      </c>
      <c r="P88" s="116">
        <f t="shared" si="268"/>
        <v>40355.500776539069</v>
      </c>
      <c r="Q88" s="117">
        <f t="shared" si="269"/>
        <v>27178.975484739625</v>
      </c>
      <c r="R88" s="118">
        <f t="shared" si="270"/>
        <v>67534.476261278702</v>
      </c>
      <c r="S88" s="32"/>
      <c r="T88" s="38">
        <f>+'JUL-SEP 2023'!T88+'OCT-DEC 2023'!T88+'JAN-MAR 2024'!T88+'APR-JUN 2024'!T88</f>
        <v>5331.4548685065729</v>
      </c>
      <c r="U88" s="39">
        <f t="shared" si="271"/>
        <v>1.3612630678802959E-2</v>
      </c>
      <c r="V88" s="36">
        <f>+'JUL-SEP 2023'!V88+'OCT-DEC 2023'!V88+'JAN-MAR 2024'!V88+'APR-JUN 2024'!V88</f>
        <v>1624.9401199410117</v>
      </c>
      <c r="W88" s="39">
        <f t="shared" si="272"/>
        <v>1.3141554884722172E-2</v>
      </c>
      <c r="X88" s="36">
        <f t="shared" si="273"/>
        <v>6956.3949884475842</v>
      </c>
      <c r="Y88" s="40">
        <f t="shared" si="274"/>
        <v>1.349959439175241E-2</v>
      </c>
      <c r="Z88" s="244">
        <f>+'OCT-DEC 2023'!Z88+'JUL-SEP 2023'!Z88+'JAN-MAR 2024'!Z88+'APR-JUN 2024'!Z88</f>
        <v>3453.8696770154434</v>
      </c>
      <c r="AA88" s="39">
        <f t="shared" si="275"/>
        <v>1.7001791197009872E-3</v>
      </c>
      <c r="AB88" s="36">
        <f>+'OCT-DEC 2023'!AB88+'JUL-SEP 2023'!AB88+'JAN-MAR 2024'!AB88+'APR-JUN 2024'!AB88</f>
        <v>2637.9226215087315</v>
      </c>
      <c r="AC88" s="39">
        <f t="shared" si="276"/>
        <v>2.9056203279423918E-3</v>
      </c>
      <c r="AD88" s="36">
        <f t="shared" si="277"/>
        <v>6091.7922985241748</v>
      </c>
      <c r="AE88" s="40">
        <f t="shared" si="278"/>
        <v>2.0725013373819167E-3</v>
      </c>
      <c r="AF88" s="116">
        <f t="shared" si="279"/>
        <v>8785.3245455220167</v>
      </c>
      <c r="AG88" s="117">
        <f t="shared" si="280"/>
        <v>4262.8627414497432</v>
      </c>
      <c r="AH88" s="118">
        <f t="shared" si="281"/>
        <v>13048.187286971759</v>
      </c>
      <c r="AI88" s="32"/>
      <c r="AJ88" s="35">
        <f>+'OCT-DEC 2023'!AJ88+'JUL-SEP 2023'!AJ88+'JAN-MAR 2024'!AJ88+'APR-JUN 2024'!AJ88</f>
        <v>0</v>
      </c>
      <c r="AK88" s="39">
        <f t="shared" si="282"/>
        <v>0</v>
      </c>
      <c r="AL88" s="36">
        <f>+'OCT-DEC 2023'!AL88+'JUL-SEP 2023'!AL88+'JAN-MAR 2024'!AL88+'APR-JUN 2024'!AL88</f>
        <v>0</v>
      </c>
      <c r="AM88" s="39">
        <f t="shared" si="283"/>
        <v>0</v>
      </c>
      <c r="AN88" s="36">
        <f t="shared" si="317"/>
        <v>0</v>
      </c>
      <c r="AO88" s="40">
        <f t="shared" si="284"/>
        <v>0</v>
      </c>
      <c r="AP88" s="36">
        <f>+'OCT-DEC 2023'!AP88+'JUL-SEP 2023'!AP88+'JAN-MAR 2024'!AP88+'APR-JUN 2024'!AP88</f>
        <v>0</v>
      </c>
      <c r="AQ88" s="39">
        <f t="shared" si="285"/>
        <v>0</v>
      </c>
      <c r="AR88" s="36">
        <f>+'OCT-DEC 2023'!AR88+'JUL-SEP 2023'!AR88+'JAN-MAR 2024'!AR88+'APR-JUN 2024'!AR88</f>
        <v>0</v>
      </c>
      <c r="AS88" s="39">
        <f t="shared" si="286"/>
        <v>0</v>
      </c>
      <c r="AT88" s="36">
        <f t="shared" si="318"/>
        <v>0</v>
      </c>
      <c r="AU88" s="40">
        <f t="shared" si="287"/>
        <v>0</v>
      </c>
      <c r="AV88" s="116">
        <f t="shared" si="288"/>
        <v>0</v>
      </c>
      <c r="AW88" s="117">
        <f t="shared" si="289"/>
        <v>0</v>
      </c>
      <c r="AX88" s="118">
        <f t="shared" si="290"/>
        <v>0</v>
      </c>
      <c r="AY88" s="32"/>
      <c r="AZ88" s="35">
        <f>+'OCT-DEC 2023'!AZ88+'JUL-SEP 2023'!AZ88+'JAN-MAR 2024'!AZ88+'APR-JUN 2024'!AZ88</f>
        <v>0</v>
      </c>
      <c r="BA88" s="39">
        <f t="shared" si="291"/>
        <v>0</v>
      </c>
      <c r="BB88" s="36">
        <f>+'OCT-DEC 2023'!BB88+'JUL-SEP 2023'!BB88+'JAN-MAR 2024'!BB88+'APR-JUN 2024'!BB88</f>
        <v>0</v>
      </c>
      <c r="BC88" s="39">
        <f t="shared" si="292"/>
        <v>0</v>
      </c>
      <c r="BD88" s="36">
        <f t="shared" si="319"/>
        <v>0</v>
      </c>
      <c r="BE88" s="40">
        <v>0</v>
      </c>
      <c r="BF88" s="38">
        <f>+'OCT-DEC 2023'!BF88+'JUL-SEP 2023'!BF88+'JAN-MAR 2024'!BF88+'APR-JUN 2024'!BF88</f>
        <v>0</v>
      </c>
      <c r="BG88" s="39">
        <v>0</v>
      </c>
      <c r="BH88" s="36">
        <f>+'OCT-DEC 2023'!BH88+'JUL-SEP 2023'!BH88+'JAN-MAR 2024'!BH88+'APR-JUN 2024'!BH88</f>
        <v>0</v>
      </c>
      <c r="BI88" s="39">
        <v>0</v>
      </c>
      <c r="BJ88" s="36">
        <f t="shared" si="320"/>
        <v>0</v>
      </c>
      <c r="BK88" s="40">
        <v>0</v>
      </c>
      <c r="BL88" s="116">
        <f t="shared" si="293"/>
        <v>0</v>
      </c>
      <c r="BM88" s="117">
        <f t="shared" si="294"/>
        <v>0</v>
      </c>
      <c r="BN88" s="118">
        <f t="shared" si="295"/>
        <v>0</v>
      </c>
      <c r="BO88" s="32"/>
      <c r="BP88" s="35">
        <f>+'OCT-DEC 2023'!BP88+'JUL-SEP 2023'!BP88+'JAN-MAR 2024'!BP88+'APR-JUN 2024'!BP88</f>
        <v>0</v>
      </c>
      <c r="BQ88" s="39">
        <v>0</v>
      </c>
      <c r="BR88" s="36">
        <f>+'OCT-DEC 2023'!BR88+'JUL-SEP 2023'!BR88+'JAN-MAR 2024'!BR88+'APR-JUN 2024'!BR88</f>
        <v>0</v>
      </c>
      <c r="BS88" s="39">
        <v>0</v>
      </c>
      <c r="BT88" s="36">
        <f t="shared" si="321"/>
        <v>0</v>
      </c>
      <c r="BU88" s="40">
        <v>0</v>
      </c>
      <c r="BV88" s="38">
        <f>+'OCT-DEC 2023'!BV88+'JUL-SEP 2023'!BV88+'JAN-MAR 2024'!BV88+'APR-JUN 2024'!BV88</f>
        <v>0</v>
      </c>
      <c r="BW88" s="39">
        <f t="shared" si="296"/>
        <v>0</v>
      </c>
      <c r="BX88" s="36">
        <f>+'OCT-DEC 2023'!BX88+'JUL-SEP 2023'!BX88+'JAN-MAR 2024'!BX88+'APR-JUN 2024'!BX88</f>
        <v>0</v>
      </c>
      <c r="BY88" s="39">
        <f t="shared" si="297"/>
        <v>0</v>
      </c>
      <c r="BZ88" s="36">
        <f t="shared" si="322"/>
        <v>0</v>
      </c>
      <c r="CA88" s="40">
        <f t="shared" si="298"/>
        <v>0</v>
      </c>
      <c r="CB88" s="116">
        <f t="shared" si="299"/>
        <v>0</v>
      </c>
      <c r="CC88" s="117">
        <f t="shared" si="300"/>
        <v>0</v>
      </c>
      <c r="CD88" s="118">
        <f t="shared" si="301"/>
        <v>0</v>
      </c>
      <c r="CE88" s="32"/>
      <c r="CF88" s="38">
        <f t="shared" si="302"/>
        <v>31384.88390542048</v>
      </c>
      <c r="CG88" s="39">
        <f t="shared" si="303"/>
        <v>2.2896223517445243E-2</v>
      </c>
      <c r="CH88" s="36">
        <f t="shared" si="304"/>
        <v>7745.0001199410108</v>
      </c>
      <c r="CI88" s="39">
        <f t="shared" si="305"/>
        <v>1.8036753803416877E-2</v>
      </c>
      <c r="CJ88" s="36">
        <f t="shared" si="306"/>
        <v>39129.884025361491</v>
      </c>
      <c r="CK88" s="40">
        <f t="shared" si="307"/>
        <v>2.1737061341336475E-2</v>
      </c>
      <c r="CL88" s="38">
        <f t="shared" si="308"/>
        <v>17755.941416640606</v>
      </c>
      <c r="CM88" s="39">
        <f t="shared" si="309"/>
        <v>2.8946465517695461E-3</v>
      </c>
      <c r="CN88" s="36">
        <f t="shared" si="310"/>
        <v>23696.838106248357</v>
      </c>
      <c r="CO88" s="39">
        <f t="shared" si="311"/>
        <v>6.6967613041290213E-3</v>
      </c>
      <c r="CP88" s="36">
        <f t="shared" si="312"/>
        <v>41452.779522888959</v>
      </c>
      <c r="CQ88" s="40">
        <f t="shared" si="313"/>
        <v>4.2855819040115688E-3</v>
      </c>
      <c r="CR88" s="152"/>
      <c r="CS88" s="161" t="s">
        <v>86</v>
      </c>
      <c r="CT88" s="38">
        <f t="shared" si="314"/>
        <v>39129.884025361491</v>
      </c>
      <c r="CU88" s="36">
        <f t="shared" si="315"/>
        <v>41452.779522888959</v>
      </c>
      <c r="CV88" s="37">
        <f t="shared" si="316"/>
        <v>80582.66354825045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f>+'JUL-SEP 2023'!D89+'OCT-DEC 2023'!D89+'JAN-MAR 2024'!D89+'APR-JUN 2024'!D89</f>
        <v>52722.258074772028</v>
      </c>
      <c r="E89" s="39">
        <f t="shared" si="260"/>
        <v>0.24268906599447634</v>
      </c>
      <c r="F89" s="36">
        <f>+'JUL-SEP 2023'!F89+'OCT-DEC 2023'!F89+'JAN-MAR 2024'!F89+'APR-JUN 2024'!F89</f>
        <v>20699.226242627981</v>
      </c>
      <c r="G89" s="39">
        <f t="shared" si="261"/>
        <v>0.29330234285956358</v>
      </c>
      <c r="H89" s="36">
        <f t="shared" si="262"/>
        <v>73421.484317400013</v>
      </c>
      <c r="I89" s="202">
        <f t="shared" si="263"/>
        <v>0.25509957548216738</v>
      </c>
      <c r="J89" s="38">
        <f>+'JUL-SEP 2023'!J89+'OCT-DEC 2023'!J89+'JAN-MAR 2024'!J89+'APR-JUN 2024'!J89</f>
        <v>5342.965314672374</v>
      </c>
      <c r="K89" s="39">
        <f t="shared" si="264"/>
        <v>7.3767195056645982E-3</v>
      </c>
      <c r="L89" s="36">
        <f>+'JUL-SEP 2023'!L89+'OCT-DEC 2023'!L89+'JAN-MAR 2024'!L89+'APR-JUN 2024'!L89</f>
        <v>8157.3346853276244</v>
      </c>
      <c r="M89" s="39">
        <f t="shared" si="265"/>
        <v>1.2906072400977802E-2</v>
      </c>
      <c r="N89" s="36">
        <f t="shared" si="266"/>
        <v>13500.3</v>
      </c>
      <c r="O89" s="40">
        <f t="shared" si="267"/>
        <v>9.9533676655447871E-3</v>
      </c>
      <c r="P89" s="116">
        <f t="shared" si="268"/>
        <v>58065.2233894444</v>
      </c>
      <c r="Q89" s="117">
        <f t="shared" si="269"/>
        <v>28856.560927955605</v>
      </c>
      <c r="R89" s="118">
        <f t="shared" si="270"/>
        <v>86921.784317400001</v>
      </c>
      <c r="S89" s="32"/>
      <c r="T89" s="38">
        <f>+'JUL-SEP 2023'!T89+'OCT-DEC 2023'!T89+'JAN-MAR 2024'!T89+'APR-JUN 2024'!T89</f>
        <v>116913.75013586978</v>
      </c>
      <c r="U89" s="39">
        <f t="shared" si="271"/>
        <v>0.29851208368556453</v>
      </c>
      <c r="V89" s="36">
        <f>+'JUL-SEP 2023'!V89+'OCT-DEC 2023'!V89+'JAN-MAR 2024'!V89+'APR-JUN 2024'!V89</f>
        <v>35981.192644037532</v>
      </c>
      <c r="W89" s="39">
        <f t="shared" si="272"/>
        <v>0.29099461090698292</v>
      </c>
      <c r="X89" s="36">
        <f t="shared" si="273"/>
        <v>152894.94277990732</v>
      </c>
      <c r="Y89" s="40">
        <f t="shared" si="274"/>
        <v>0.29670823975732252</v>
      </c>
      <c r="Z89" s="244">
        <f>+'OCT-DEC 2023'!Z89+'JUL-SEP 2023'!Z89+'JAN-MAR 2024'!Z89+'APR-JUN 2024'!Z89</f>
        <v>84922.581521038272</v>
      </c>
      <c r="AA89" s="39">
        <f t="shared" si="275"/>
        <v>4.1803430179779937E-2</v>
      </c>
      <c r="AB89" s="36">
        <f>+'OCT-DEC 2023'!AB89+'JUL-SEP 2023'!AB89+'JAN-MAR 2024'!AB89+'APR-JUN 2024'!AB89</f>
        <v>58460.881904465597</v>
      </c>
      <c r="AC89" s="39">
        <f t="shared" si="276"/>
        <v>6.439352142706227E-2</v>
      </c>
      <c r="AD89" s="36">
        <f t="shared" si="277"/>
        <v>143383.46342550387</v>
      </c>
      <c r="AE89" s="40">
        <f t="shared" si="278"/>
        <v>4.8780786531379246E-2</v>
      </c>
      <c r="AF89" s="116">
        <f t="shared" si="279"/>
        <v>201836.33165690803</v>
      </c>
      <c r="AG89" s="117">
        <f t="shared" si="280"/>
        <v>94442.074548503122</v>
      </c>
      <c r="AH89" s="118">
        <f t="shared" si="281"/>
        <v>296278.40620541119</v>
      </c>
      <c r="AI89" s="32"/>
      <c r="AJ89" s="35">
        <f>+'OCT-DEC 2023'!AJ89+'JUL-SEP 2023'!AJ89+'JAN-MAR 2024'!AJ89+'APR-JUN 2024'!AJ89</f>
        <v>61309.735557781874</v>
      </c>
      <c r="AK89" s="39">
        <f t="shared" si="282"/>
        <v>0.52905213362944514</v>
      </c>
      <c r="AL89" s="36">
        <f>+'OCT-DEC 2023'!AL89+'JUL-SEP 2023'!AL89+'JAN-MAR 2024'!AL89+'APR-JUN 2024'!AL89</f>
        <v>28235.748036014222</v>
      </c>
      <c r="AM89" s="39">
        <f t="shared" si="283"/>
        <v>0.48277789618052563</v>
      </c>
      <c r="AN89" s="36">
        <f t="shared" si="317"/>
        <v>89545.483593796089</v>
      </c>
      <c r="AO89" s="40">
        <f t="shared" si="284"/>
        <v>0.51353132150687086</v>
      </c>
      <c r="AP89" s="36">
        <f>+'OCT-DEC 2023'!AP89+'JUL-SEP 2023'!AP89+'JAN-MAR 2024'!AP89+'APR-JUN 2024'!AP89</f>
        <v>18167.537906486621</v>
      </c>
      <c r="AQ89" s="39">
        <f t="shared" si="285"/>
        <v>5.4176471361861454E-2</v>
      </c>
      <c r="AR89" s="36">
        <f>+'OCT-DEC 2023'!AR89+'JUL-SEP 2023'!AR89+'JAN-MAR 2024'!AR89+'APR-JUN 2024'!AR89</f>
        <v>34375.307124872706</v>
      </c>
      <c r="AS89" s="39">
        <f t="shared" si="286"/>
        <v>0.11074269306063557</v>
      </c>
      <c r="AT89" s="36">
        <f t="shared" si="318"/>
        <v>52542.845031359328</v>
      </c>
      <c r="AU89" s="40">
        <f t="shared" si="287"/>
        <v>8.1367540277166334E-2</v>
      </c>
      <c r="AV89" s="116">
        <f t="shared" si="288"/>
        <v>79477.273464268495</v>
      </c>
      <c r="AW89" s="117">
        <f t="shared" si="289"/>
        <v>62611.055160886928</v>
      </c>
      <c r="AX89" s="118">
        <f t="shared" si="290"/>
        <v>142088.32862515544</v>
      </c>
      <c r="AY89" s="32"/>
      <c r="AZ89" s="35">
        <f>+'OCT-DEC 2023'!AZ89+'JUL-SEP 2023'!AZ89+'JAN-MAR 2024'!AZ89+'APR-JUN 2024'!AZ89</f>
        <v>465776.39214004314</v>
      </c>
      <c r="BA89" s="39">
        <f t="shared" si="291"/>
        <v>1.0483163567248091</v>
      </c>
      <c r="BB89" s="36">
        <f>+'OCT-DEC 2023'!BB89+'JUL-SEP 2023'!BB89+'JAN-MAR 2024'!BB89+'APR-JUN 2024'!BB89</f>
        <v>136571.53785995685</v>
      </c>
      <c r="BC89" s="39">
        <f t="shared" si="292"/>
        <v>1.0396103911147072</v>
      </c>
      <c r="BD89" s="36">
        <f t="shared" si="319"/>
        <v>602347.92999999993</v>
      </c>
      <c r="BE89" s="40">
        <v>0.49052750870634132</v>
      </c>
      <c r="BF89" s="38">
        <f>+'OCT-DEC 2023'!BF89+'JUL-SEP 2023'!BF89+'JAN-MAR 2024'!BF89+'APR-JUN 2024'!BF89</f>
        <v>214217.0607901804</v>
      </c>
      <c r="BG89" s="39">
        <v>1.4397985547152888E-2</v>
      </c>
      <c r="BH89" s="36">
        <f>+'OCT-DEC 2023'!BH89+'JUL-SEP 2023'!BH89+'JAN-MAR 2024'!BH89+'APR-JUN 2024'!BH89</f>
        <v>201658.19920981961</v>
      </c>
      <c r="BI89" s="39">
        <v>2.6176609055696201E-2</v>
      </c>
      <c r="BJ89" s="36">
        <f t="shared" si="320"/>
        <v>415875.26</v>
      </c>
      <c r="BK89" s="40">
        <v>1.7672006374029377E-2</v>
      </c>
      <c r="BL89" s="116">
        <f t="shared" si="293"/>
        <v>679993.45293022355</v>
      </c>
      <c r="BM89" s="117">
        <f t="shared" si="294"/>
        <v>338229.73706977646</v>
      </c>
      <c r="BN89" s="118">
        <f t="shared" si="295"/>
        <v>1018223.19</v>
      </c>
      <c r="BO89" s="32"/>
      <c r="BP89" s="35">
        <f>+'OCT-DEC 2023'!BP89+'JUL-SEP 2023'!BP89+'JAN-MAR 2024'!BP89+'APR-JUN 2024'!BP89</f>
        <v>0</v>
      </c>
      <c r="BQ89" s="39">
        <v>0</v>
      </c>
      <c r="BR89" s="36">
        <f>+'OCT-DEC 2023'!BR89+'JUL-SEP 2023'!BR89+'JAN-MAR 2024'!BR89+'APR-JUN 2024'!BR89</f>
        <v>0</v>
      </c>
      <c r="BS89" s="39">
        <v>0</v>
      </c>
      <c r="BT89" s="36">
        <f t="shared" si="321"/>
        <v>0</v>
      </c>
      <c r="BU89" s="40">
        <v>0</v>
      </c>
      <c r="BV89" s="38">
        <f>+'OCT-DEC 2023'!BV89+'JUL-SEP 2023'!BV89+'JAN-MAR 2024'!BV89+'APR-JUN 2024'!BV89</f>
        <v>0</v>
      </c>
      <c r="BW89" s="39">
        <f t="shared" si="296"/>
        <v>0</v>
      </c>
      <c r="BX89" s="36">
        <f>+'OCT-DEC 2023'!BX89+'JUL-SEP 2023'!BX89+'JAN-MAR 2024'!BX89+'APR-JUN 2024'!BX89</f>
        <v>0</v>
      </c>
      <c r="BY89" s="39">
        <f t="shared" si="297"/>
        <v>0</v>
      </c>
      <c r="BZ89" s="36">
        <f t="shared" si="322"/>
        <v>0</v>
      </c>
      <c r="CA89" s="40">
        <f t="shared" si="298"/>
        <v>0</v>
      </c>
      <c r="CB89" s="116">
        <f t="shared" si="299"/>
        <v>0</v>
      </c>
      <c r="CC89" s="117">
        <f t="shared" si="300"/>
        <v>0</v>
      </c>
      <c r="CD89" s="118">
        <f t="shared" si="301"/>
        <v>0</v>
      </c>
      <c r="CE89" s="32"/>
      <c r="CF89" s="38">
        <f t="shared" si="302"/>
        <v>696722.13590846676</v>
      </c>
      <c r="CG89" s="39">
        <f t="shared" si="303"/>
        <v>0.50827990319750704</v>
      </c>
      <c r="CH89" s="36">
        <f t="shared" si="304"/>
        <v>221487.7047826366</v>
      </c>
      <c r="CI89" s="39">
        <f t="shared" si="305"/>
        <v>0.51580621559483231</v>
      </c>
      <c r="CJ89" s="36">
        <f t="shared" si="306"/>
        <v>918209.84069110337</v>
      </c>
      <c r="CK89" s="40">
        <f t="shared" si="307"/>
        <v>0.51007520539506424</v>
      </c>
      <c r="CL89" s="38">
        <f t="shared" si="308"/>
        <v>322650.14553237765</v>
      </c>
      <c r="CM89" s="39">
        <f t="shared" si="309"/>
        <v>5.2599752909634374E-2</v>
      </c>
      <c r="CN89" s="36">
        <f t="shared" si="310"/>
        <v>302651.72292448557</v>
      </c>
      <c r="CO89" s="39">
        <f t="shared" si="311"/>
        <v>8.5529822064077499E-2</v>
      </c>
      <c r="CP89" s="36">
        <f t="shared" si="312"/>
        <v>625301.86845686322</v>
      </c>
      <c r="CQ89" s="40">
        <f t="shared" si="313"/>
        <v>6.4646626905287774E-2</v>
      </c>
      <c r="CR89" s="152"/>
      <c r="CS89" s="161" t="s">
        <v>87</v>
      </c>
      <c r="CT89" s="38">
        <f t="shared" si="314"/>
        <v>918209.84069110337</v>
      </c>
      <c r="CU89" s="36">
        <f t="shared" si="315"/>
        <v>625301.86845686322</v>
      </c>
      <c r="CV89" s="37">
        <f t="shared" si="316"/>
        <v>1543511.7091479665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f>+'JUL-SEP 2023'!D90+'OCT-DEC 2023'!D90+'JAN-MAR 2024'!D90+'APR-JUN 2024'!D90</f>
        <v>0</v>
      </c>
      <c r="E90" s="39">
        <f t="shared" si="260"/>
        <v>0</v>
      </c>
      <c r="F90" s="36">
        <f>+'JUL-SEP 2023'!F90+'OCT-DEC 2023'!F90+'JAN-MAR 2024'!F90+'APR-JUN 2024'!F90</f>
        <v>6394.2894213213021</v>
      </c>
      <c r="G90" s="39">
        <f t="shared" si="261"/>
        <v>9.0605322450814083E-2</v>
      </c>
      <c r="H90" s="36">
        <f t="shared" si="262"/>
        <v>6394.2894213213021</v>
      </c>
      <c r="I90" s="202">
        <f t="shared" si="263"/>
        <v>2.2216664945611947E-2</v>
      </c>
      <c r="J90" s="38">
        <f>+'JUL-SEP 2023'!J90+'OCT-DEC 2023'!J90+'JAN-MAR 2024'!J90+'APR-JUN 2024'!J90</f>
        <v>0</v>
      </c>
      <c r="K90" s="39">
        <f t="shared" si="264"/>
        <v>0</v>
      </c>
      <c r="L90" s="36">
        <f>+'JUL-SEP 2023'!L90+'OCT-DEC 2023'!L90+'JAN-MAR 2024'!L90+'APR-JUN 2024'!L90</f>
        <v>0</v>
      </c>
      <c r="M90" s="39">
        <f t="shared" si="265"/>
        <v>0</v>
      </c>
      <c r="N90" s="36">
        <f t="shared" si="266"/>
        <v>0</v>
      </c>
      <c r="O90" s="40">
        <f t="shared" si="267"/>
        <v>0</v>
      </c>
      <c r="P90" s="116">
        <f t="shared" si="268"/>
        <v>0</v>
      </c>
      <c r="Q90" s="117">
        <f t="shared" si="269"/>
        <v>6394.2894213213021</v>
      </c>
      <c r="R90" s="118">
        <f t="shared" si="270"/>
        <v>6394.2894213213021</v>
      </c>
      <c r="S90" s="32"/>
      <c r="T90" s="38">
        <f>+'JUL-SEP 2023'!T90+'OCT-DEC 2023'!T90+'JAN-MAR 2024'!T90+'APR-JUN 2024'!T90</f>
        <v>525587.65</v>
      </c>
      <c r="U90" s="39">
        <f t="shared" si="271"/>
        <v>1.3419658883456103</v>
      </c>
      <c r="V90" s="36">
        <f>+'JUL-SEP 2023'!V90+'OCT-DEC 2023'!V90+'JAN-MAR 2024'!V90+'APR-JUN 2024'!V90</f>
        <v>247771.91</v>
      </c>
      <c r="W90" s="39">
        <f t="shared" si="272"/>
        <v>2.0038327038633552</v>
      </c>
      <c r="X90" s="36">
        <f t="shared" si="273"/>
        <v>773359.56</v>
      </c>
      <c r="Y90" s="40">
        <f t="shared" si="274"/>
        <v>1.5007831493642589</v>
      </c>
      <c r="Z90" s="244">
        <f>+'OCT-DEC 2023'!Z90+'JUL-SEP 2023'!Z90+'JAN-MAR 2024'!Z90+'APR-JUN 2024'!Z90</f>
        <v>457736.04999999964</v>
      </c>
      <c r="AA90" s="39">
        <f t="shared" si="275"/>
        <v>0.22532213063027123</v>
      </c>
      <c r="AB90" s="36">
        <f>+'OCT-DEC 2023'!AB90+'JUL-SEP 2023'!AB90+'JAN-MAR 2024'!AB90+'APR-JUN 2024'!AB90</f>
        <v>279918.91000000003</v>
      </c>
      <c r="AC90" s="39">
        <f t="shared" si="276"/>
        <v>0.3083252209294513</v>
      </c>
      <c r="AD90" s="36">
        <f t="shared" si="277"/>
        <v>737654.95999999973</v>
      </c>
      <c r="AE90" s="40">
        <f t="shared" si="278"/>
        <v>0.25095912930202419</v>
      </c>
      <c r="AF90" s="116">
        <f t="shared" si="279"/>
        <v>983323.69999999972</v>
      </c>
      <c r="AG90" s="117">
        <f t="shared" si="280"/>
        <v>527690.82000000007</v>
      </c>
      <c r="AH90" s="118">
        <f t="shared" si="281"/>
        <v>1511014.5199999998</v>
      </c>
      <c r="AI90" s="32"/>
      <c r="AJ90" s="35">
        <f>+'OCT-DEC 2023'!AJ90+'JUL-SEP 2023'!AJ90+'JAN-MAR 2024'!AJ90+'APR-JUN 2024'!AJ90</f>
        <v>160701.6</v>
      </c>
      <c r="AK90" s="39">
        <f t="shared" si="282"/>
        <v>1.3867214331325615</v>
      </c>
      <c r="AL90" s="36">
        <f>+'OCT-DEC 2023'!AL90+'JUL-SEP 2023'!AL90+'JAN-MAR 2024'!AL90+'APR-JUN 2024'!AL90</f>
        <v>95369.98</v>
      </c>
      <c r="AM90" s="39">
        <f t="shared" si="283"/>
        <v>1.6306463085182779</v>
      </c>
      <c r="AN90" s="36">
        <f t="shared" si="317"/>
        <v>256071.58000000002</v>
      </c>
      <c r="AO90" s="40">
        <f t="shared" si="284"/>
        <v>1.4685361181841121</v>
      </c>
      <c r="AP90" s="36">
        <f>+'OCT-DEC 2023'!AP90+'JUL-SEP 2023'!AP90+'JAN-MAR 2024'!AP90+'APR-JUN 2024'!AP90</f>
        <v>70115.600000000006</v>
      </c>
      <c r="AQ90" s="39">
        <f t="shared" si="285"/>
        <v>0.20908808970000597</v>
      </c>
      <c r="AR90" s="36">
        <f>+'OCT-DEC 2023'!AR90+'JUL-SEP 2023'!AR90+'JAN-MAR 2024'!AR90+'APR-JUN 2024'!AR90</f>
        <v>70234.42</v>
      </c>
      <c r="AS90" s="39">
        <f t="shared" si="286"/>
        <v>0.22626558035095856</v>
      </c>
      <c r="AT90" s="36">
        <f t="shared" si="318"/>
        <v>140350.02000000002</v>
      </c>
      <c r="AU90" s="40">
        <f t="shared" si="287"/>
        <v>0.21734521414733637</v>
      </c>
      <c r="AV90" s="116">
        <f t="shared" si="288"/>
        <v>230817.2</v>
      </c>
      <c r="AW90" s="117">
        <f t="shared" si="289"/>
        <v>165604.4</v>
      </c>
      <c r="AX90" s="118">
        <f t="shared" si="290"/>
        <v>396421.6</v>
      </c>
      <c r="AY90" s="32"/>
      <c r="AZ90" s="35">
        <f>+'OCT-DEC 2023'!AZ90+'JUL-SEP 2023'!AZ90+'JAN-MAR 2024'!AZ90+'APR-JUN 2024'!AZ90</f>
        <v>509437.02063314465</v>
      </c>
      <c r="BA90" s="39">
        <f t="shared" si="291"/>
        <v>1.1465827175077359</v>
      </c>
      <c r="BB90" s="36">
        <f>+'OCT-DEC 2023'!BB90+'JUL-SEP 2023'!BB90+'JAN-MAR 2024'!BB90+'APR-JUN 2024'!BB90</f>
        <v>148429.89936685545</v>
      </c>
      <c r="BC90" s="39">
        <f t="shared" si="292"/>
        <v>1.1298786566504433</v>
      </c>
      <c r="BD90" s="36">
        <f t="shared" si="319"/>
        <v>657866.92000000016</v>
      </c>
      <c r="BE90" s="40">
        <v>0.97781656992293542</v>
      </c>
      <c r="BF90" s="38">
        <f>+'OCT-DEC 2023'!BF90+'JUL-SEP 2023'!BF90+'JAN-MAR 2024'!BF90+'APR-JUN 2024'!BF90</f>
        <v>391049.95212461893</v>
      </c>
      <c r="BG90" s="39">
        <v>8.6248004861498848E-2</v>
      </c>
      <c r="BH90" s="36">
        <f>+'OCT-DEC 2023'!BH90+'JUL-SEP 2023'!BH90+'JAN-MAR 2024'!BH90+'APR-JUN 2024'!BH90</f>
        <v>370445.97787538101</v>
      </c>
      <c r="BI90" s="39">
        <v>0.15680529041367758</v>
      </c>
      <c r="BJ90" s="36">
        <f t="shared" si="320"/>
        <v>761495.92999999993</v>
      </c>
      <c r="BK90" s="40">
        <v>0.10586031543566321</v>
      </c>
      <c r="BL90" s="116">
        <f t="shared" si="293"/>
        <v>900486.97275776358</v>
      </c>
      <c r="BM90" s="117">
        <f t="shared" si="294"/>
        <v>518875.87724223646</v>
      </c>
      <c r="BN90" s="118">
        <f t="shared" si="295"/>
        <v>1419362.85</v>
      </c>
      <c r="BO90" s="32"/>
      <c r="BP90" s="35">
        <f>+'OCT-DEC 2023'!BP90+'JUL-SEP 2023'!BP90+'JAN-MAR 2024'!BP90+'APR-JUN 2024'!BP90</f>
        <v>1139.679999999988</v>
      </c>
      <c r="BQ90" s="39">
        <v>-8.2753527422415056E-4</v>
      </c>
      <c r="BR90" s="36">
        <f>+'OCT-DEC 2023'!BR90+'JUL-SEP 2023'!BR90+'JAN-MAR 2024'!BR90+'APR-JUN 2024'!BR90</f>
        <v>-1150.9599999999937</v>
      </c>
      <c r="BS90" s="39">
        <v>6.4853056336081807E-2</v>
      </c>
      <c r="BT90" s="36">
        <f t="shared" si="321"/>
        <v>-11.280000000005657</v>
      </c>
      <c r="BU90" s="40">
        <v>7.2706748981956806E-3</v>
      </c>
      <c r="BV90" s="38">
        <f>+'OCT-DEC 2023'!BV90+'JUL-SEP 2023'!BV90+'JAN-MAR 2024'!BV90+'APR-JUN 2024'!BV90</f>
        <v>3131.8800000000183</v>
      </c>
      <c r="BW90" s="39">
        <f t="shared" si="296"/>
        <v>4.881769974405605E-3</v>
      </c>
      <c r="BX90" s="36">
        <f>+'OCT-DEC 2023'!BX90+'JUL-SEP 2023'!BX90+'JAN-MAR 2024'!BX90+'APR-JUN 2024'!BX90</f>
        <v>2865.4300000000035</v>
      </c>
      <c r="BY90" s="39">
        <f t="shared" si="297"/>
        <v>6.2913984349613206E-3</v>
      </c>
      <c r="BZ90" s="36">
        <f t="shared" si="322"/>
        <v>5997.3100000000213</v>
      </c>
      <c r="CA90" s="40">
        <f t="shared" si="298"/>
        <v>5.4670199945670104E-3</v>
      </c>
      <c r="CB90" s="116">
        <f t="shared" si="299"/>
        <v>4271.5600000000068</v>
      </c>
      <c r="CC90" s="117">
        <f t="shared" si="300"/>
        <v>1714.4700000000098</v>
      </c>
      <c r="CD90" s="118">
        <f t="shared" si="301"/>
        <v>5986.030000000017</v>
      </c>
      <c r="CE90" s="32"/>
      <c r="CF90" s="38">
        <f t="shared" si="302"/>
        <v>1196865.9506331447</v>
      </c>
      <c r="CG90" s="39">
        <f t="shared" si="303"/>
        <v>0.87314996635635711</v>
      </c>
      <c r="CH90" s="36">
        <f t="shared" si="304"/>
        <v>496815.11878817674</v>
      </c>
      <c r="CI90" s="39">
        <f t="shared" si="305"/>
        <v>1.1569957191254252</v>
      </c>
      <c r="CJ90" s="36">
        <f t="shared" si="306"/>
        <v>1693681.0694213214</v>
      </c>
      <c r="CK90" s="40">
        <f t="shared" si="307"/>
        <v>0.9408576134498654</v>
      </c>
      <c r="CL90" s="38">
        <f t="shared" si="308"/>
        <v>922033.4821246186</v>
      </c>
      <c r="CM90" s="39">
        <f t="shared" si="309"/>
        <v>0.15031368807889758</v>
      </c>
      <c r="CN90" s="36">
        <f t="shared" si="310"/>
        <v>723464.73787538114</v>
      </c>
      <c r="CO90" s="39">
        <f t="shared" si="311"/>
        <v>0.20445219905638837</v>
      </c>
      <c r="CP90" s="36">
        <f t="shared" si="312"/>
        <v>1645498.2199999997</v>
      </c>
      <c r="CQ90" s="40">
        <f t="shared" si="313"/>
        <v>0.17011928936686604</v>
      </c>
      <c r="CR90" s="152"/>
      <c r="CS90" s="161" t="s">
        <v>88</v>
      </c>
      <c r="CT90" s="38">
        <f t="shared" si="314"/>
        <v>1693681.0694213214</v>
      </c>
      <c r="CU90" s="36">
        <f t="shared" si="315"/>
        <v>1645498.2199999997</v>
      </c>
      <c r="CV90" s="37">
        <f t="shared" si="316"/>
        <v>3339179.2894213209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f>+'JUL-SEP 2023'!D91+'OCT-DEC 2023'!D91+'JAN-MAR 2024'!D91+'APR-JUN 2024'!D91</f>
        <v>0</v>
      </c>
      <c r="E91" s="39">
        <f t="shared" si="260"/>
        <v>0</v>
      </c>
      <c r="F91" s="36">
        <f>+'JUL-SEP 2023'!F91+'OCT-DEC 2023'!F91+'JAN-MAR 2024'!F91+'APR-JUN 2024'!F91</f>
        <v>0</v>
      </c>
      <c r="G91" s="39">
        <f t="shared" si="261"/>
        <v>0</v>
      </c>
      <c r="H91" s="36">
        <f t="shared" si="262"/>
        <v>0</v>
      </c>
      <c r="I91" s="202">
        <f t="shared" si="263"/>
        <v>0</v>
      </c>
      <c r="J91" s="38">
        <f>+'JUL-SEP 2023'!J91+'OCT-DEC 2023'!J91+'JAN-MAR 2024'!J91+'APR-JUN 2024'!J91</f>
        <v>0</v>
      </c>
      <c r="K91" s="39">
        <f t="shared" si="264"/>
        <v>0</v>
      </c>
      <c r="L91" s="36">
        <f>+'JUL-SEP 2023'!L91+'OCT-DEC 2023'!L91+'JAN-MAR 2024'!L91+'APR-JUN 2024'!L91</f>
        <v>0</v>
      </c>
      <c r="M91" s="39">
        <f t="shared" si="265"/>
        <v>0</v>
      </c>
      <c r="N91" s="36">
        <f t="shared" si="266"/>
        <v>0</v>
      </c>
      <c r="O91" s="40">
        <f t="shared" si="267"/>
        <v>0</v>
      </c>
      <c r="P91" s="116">
        <f t="shared" si="268"/>
        <v>0</v>
      </c>
      <c r="Q91" s="117">
        <f t="shared" si="269"/>
        <v>0</v>
      </c>
      <c r="R91" s="118">
        <f t="shared" si="270"/>
        <v>0</v>
      </c>
      <c r="S91" s="32"/>
      <c r="T91" s="38">
        <f>+'JUL-SEP 2023'!T91+'OCT-DEC 2023'!T91+'JAN-MAR 2024'!T91+'APR-JUN 2024'!T91</f>
        <v>0</v>
      </c>
      <c r="U91" s="39">
        <f t="shared" si="271"/>
        <v>0</v>
      </c>
      <c r="V91" s="36">
        <f>+'JUL-SEP 2023'!V91+'OCT-DEC 2023'!V91+'JAN-MAR 2024'!V91+'APR-JUN 2024'!V91</f>
        <v>0</v>
      </c>
      <c r="W91" s="39">
        <f t="shared" si="272"/>
        <v>0</v>
      </c>
      <c r="X91" s="36">
        <f t="shared" si="273"/>
        <v>0</v>
      </c>
      <c r="Y91" s="40">
        <f t="shared" si="274"/>
        <v>0</v>
      </c>
      <c r="Z91" s="244">
        <f>+'OCT-DEC 2023'!Z91+'JUL-SEP 2023'!Z91+'JAN-MAR 2024'!Z91+'APR-JUN 2024'!Z91</f>
        <v>0</v>
      </c>
      <c r="AA91" s="39">
        <f t="shared" si="275"/>
        <v>0</v>
      </c>
      <c r="AB91" s="36">
        <f>+'OCT-DEC 2023'!AB91+'JUL-SEP 2023'!AB91+'JAN-MAR 2024'!AB91+'APR-JUN 2024'!AB91</f>
        <v>0</v>
      </c>
      <c r="AC91" s="39">
        <f t="shared" si="276"/>
        <v>0</v>
      </c>
      <c r="AD91" s="36">
        <f t="shared" si="277"/>
        <v>0</v>
      </c>
      <c r="AE91" s="40">
        <f t="shared" si="278"/>
        <v>0</v>
      </c>
      <c r="AF91" s="116">
        <f t="shared" si="279"/>
        <v>0</v>
      </c>
      <c r="AG91" s="117">
        <f t="shared" si="280"/>
        <v>0</v>
      </c>
      <c r="AH91" s="118">
        <f t="shared" si="281"/>
        <v>0</v>
      </c>
      <c r="AI91" s="32"/>
      <c r="AJ91" s="35">
        <f>+'OCT-DEC 2023'!AJ91+'JUL-SEP 2023'!AJ91+'JAN-MAR 2024'!AJ91+'APR-JUN 2024'!AJ91</f>
        <v>0</v>
      </c>
      <c r="AK91" s="39">
        <f t="shared" si="282"/>
        <v>0</v>
      </c>
      <c r="AL91" s="36">
        <f>+'OCT-DEC 2023'!AL91+'JUL-SEP 2023'!AL91+'JAN-MAR 2024'!AL91+'APR-JUN 2024'!AL91</f>
        <v>0</v>
      </c>
      <c r="AM91" s="39">
        <f t="shared" si="283"/>
        <v>0</v>
      </c>
      <c r="AN91" s="36">
        <f t="shared" si="317"/>
        <v>0</v>
      </c>
      <c r="AO91" s="40">
        <f t="shared" si="284"/>
        <v>0</v>
      </c>
      <c r="AP91" s="36">
        <f>+'OCT-DEC 2023'!AP91+'JUL-SEP 2023'!AP91+'JAN-MAR 2024'!AP91+'APR-JUN 2024'!AP91</f>
        <v>0</v>
      </c>
      <c r="AQ91" s="39">
        <f t="shared" si="285"/>
        <v>0</v>
      </c>
      <c r="AR91" s="36">
        <f>+'OCT-DEC 2023'!AR91+'JUL-SEP 2023'!AR91+'JAN-MAR 2024'!AR91+'APR-JUN 2024'!AR91</f>
        <v>0</v>
      </c>
      <c r="AS91" s="39">
        <f t="shared" si="286"/>
        <v>0</v>
      </c>
      <c r="AT91" s="36">
        <f t="shared" si="318"/>
        <v>0</v>
      </c>
      <c r="AU91" s="40">
        <f t="shared" si="287"/>
        <v>0</v>
      </c>
      <c r="AV91" s="116">
        <f t="shared" si="288"/>
        <v>0</v>
      </c>
      <c r="AW91" s="117">
        <f t="shared" si="289"/>
        <v>0</v>
      </c>
      <c r="AX91" s="118">
        <f t="shared" si="290"/>
        <v>0</v>
      </c>
      <c r="AY91" s="32"/>
      <c r="AZ91" s="35">
        <f>+'OCT-DEC 2023'!AZ91+'JUL-SEP 2023'!AZ91+'JAN-MAR 2024'!AZ91+'APR-JUN 2024'!AZ91</f>
        <v>0</v>
      </c>
      <c r="BA91" s="39">
        <f t="shared" si="291"/>
        <v>0</v>
      </c>
      <c r="BB91" s="36">
        <f>+'OCT-DEC 2023'!BB91+'JUL-SEP 2023'!BB91+'JAN-MAR 2024'!BB91+'APR-JUN 2024'!BB91</f>
        <v>0</v>
      </c>
      <c r="BC91" s="39">
        <f t="shared" si="292"/>
        <v>0</v>
      </c>
      <c r="BD91" s="36">
        <f t="shared" si="319"/>
        <v>0</v>
      </c>
      <c r="BE91" s="40">
        <v>0</v>
      </c>
      <c r="BF91" s="38">
        <f>+'OCT-DEC 2023'!BF91+'JUL-SEP 2023'!BF91+'JAN-MAR 2024'!BF91+'APR-JUN 2024'!BF91</f>
        <v>0</v>
      </c>
      <c r="BG91" s="39">
        <v>0</v>
      </c>
      <c r="BH91" s="36">
        <f>+'OCT-DEC 2023'!BH91+'JUL-SEP 2023'!BH91+'JAN-MAR 2024'!BH91+'APR-JUN 2024'!BH91</f>
        <v>0</v>
      </c>
      <c r="BI91" s="39">
        <v>0</v>
      </c>
      <c r="BJ91" s="36">
        <f t="shared" si="320"/>
        <v>0</v>
      </c>
      <c r="BK91" s="40">
        <v>0</v>
      </c>
      <c r="BL91" s="116">
        <f t="shared" si="293"/>
        <v>0</v>
      </c>
      <c r="BM91" s="117">
        <f t="shared" si="294"/>
        <v>0</v>
      </c>
      <c r="BN91" s="118">
        <f t="shared" si="295"/>
        <v>0</v>
      </c>
      <c r="BO91" s="32"/>
      <c r="BP91" s="35">
        <f>+'OCT-DEC 2023'!BP91+'JUL-SEP 2023'!BP91+'JAN-MAR 2024'!BP91+'APR-JUN 2024'!BP91</f>
        <v>0</v>
      </c>
      <c r="BQ91" s="39">
        <v>0</v>
      </c>
      <c r="BR91" s="36">
        <f>+'OCT-DEC 2023'!BR91+'JUL-SEP 2023'!BR91+'JAN-MAR 2024'!BR91+'APR-JUN 2024'!BR91</f>
        <v>0</v>
      </c>
      <c r="BS91" s="39">
        <v>0</v>
      </c>
      <c r="BT91" s="36">
        <f t="shared" si="321"/>
        <v>0</v>
      </c>
      <c r="BU91" s="40">
        <v>0</v>
      </c>
      <c r="BV91" s="38">
        <f>+'OCT-DEC 2023'!BV91+'JUL-SEP 2023'!BV91+'JAN-MAR 2024'!BV91+'APR-JUN 2024'!BV91</f>
        <v>0</v>
      </c>
      <c r="BW91" s="39">
        <f t="shared" si="296"/>
        <v>0</v>
      </c>
      <c r="BX91" s="36">
        <f>+'OCT-DEC 2023'!BX91+'JUL-SEP 2023'!BX91+'JAN-MAR 2024'!BX91+'APR-JUN 2024'!BX91</f>
        <v>0</v>
      </c>
      <c r="BY91" s="39">
        <f t="shared" si="297"/>
        <v>0</v>
      </c>
      <c r="BZ91" s="36">
        <f t="shared" si="322"/>
        <v>0</v>
      </c>
      <c r="CA91" s="40">
        <f t="shared" si="298"/>
        <v>0</v>
      </c>
      <c r="CB91" s="116">
        <f t="shared" si="299"/>
        <v>0</v>
      </c>
      <c r="CC91" s="117">
        <f t="shared" si="300"/>
        <v>0</v>
      </c>
      <c r="CD91" s="118">
        <f t="shared" si="301"/>
        <v>0</v>
      </c>
      <c r="CE91" s="32"/>
      <c r="CF91" s="38">
        <f t="shared" si="302"/>
        <v>0</v>
      </c>
      <c r="CG91" s="39">
        <f t="shared" si="303"/>
        <v>0</v>
      </c>
      <c r="CH91" s="36">
        <f t="shared" si="304"/>
        <v>0</v>
      </c>
      <c r="CI91" s="39">
        <f t="shared" si="305"/>
        <v>0</v>
      </c>
      <c r="CJ91" s="36">
        <f t="shared" si="306"/>
        <v>0</v>
      </c>
      <c r="CK91" s="40">
        <f t="shared" si="307"/>
        <v>0</v>
      </c>
      <c r="CL91" s="38">
        <f t="shared" si="308"/>
        <v>0</v>
      </c>
      <c r="CM91" s="39">
        <f t="shared" si="309"/>
        <v>0</v>
      </c>
      <c r="CN91" s="36">
        <f t="shared" si="310"/>
        <v>0</v>
      </c>
      <c r="CO91" s="39">
        <f t="shared" si="311"/>
        <v>0</v>
      </c>
      <c r="CP91" s="36">
        <f t="shared" si="312"/>
        <v>0</v>
      </c>
      <c r="CQ91" s="40">
        <f t="shared" si="313"/>
        <v>0</v>
      </c>
      <c r="CR91" s="152"/>
      <c r="CS91" s="161" t="s">
        <v>89</v>
      </c>
      <c r="CT91" s="38">
        <f t="shared" si="314"/>
        <v>0</v>
      </c>
      <c r="CU91" s="36">
        <f t="shared" si="315"/>
        <v>0</v>
      </c>
      <c r="CV91" s="37">
        <f t="shared" si="31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f>+'JUL-SEP 2023'!D92+'OCT-DEC 2023'!D92+'JAN-MAR 2024'!D92+'APR-JUN 2024'!D92</f>
        <v>402722.62686142046</v>
      </c>
      <c r="E92" s="39">
        <f t="shared" si="260"/>
        <v>1.8537972715286199</v>
      </c>
      <c r="F92" s="36">
        <f>+'JUL-SEP 2023'!F92+'OCT-DEC 2023'!F92+'JAN-MAR 2024'!F92+'APR-JUN 2024'!F92</f>
        <v>127256.70064754515</v>
      </c>
      <c r="G92" s="39">
        <f t="shared" si="261"/>
        <v>1.803192448210295</v>
      </c>
      <c r="H92" s="36">
        <f t="shared" si="262"/>
        <v>529979.32750896562</v>
      </c>
      <c r="I92" s="202">
        <f t="shared" si="263"/>
        <v>1.8413888348729761</v>
      </c>
      <c r="J92" s="38">
        <f>+'JUL-SEP 2023'!J92+'OCT-DEC 2023'!J92+'JAN-MAR 2024'!J92+'APR-JUN 2024'!J92</f>
        <v>765331.37019986252</v>
      </c>
      <c r="K92" s="39">
        <f t="shared" si="264"/>
        <v>1.0566482307767937</v>
      </c>
      <c r="L92" s="36">
        <f>+'JUL-SEP 2023'!L92+'OCT-DEC 2023'!L92+'JAN-MAR 2024'!L92+'APR-JUN 2024'!L92</f>
        <v>1147907.1022911719</v>
      </c>
      <c r="M92" s="39">
        <f t="shared" si="265"/>
        <v>1.8161535284820156</v>
      </c>
      <c r="N92" s="36">
        <f t="shared" si="266"/>
        <v>1913238.4724910343</v>
      </c>
      <c r="O92" s="40">
        <f t="shared" si="267"/>
        <v>1.4105735390005083</v>
      </c>
      <c r="P92" s="116">
        <f t="shared" si="268"/>
        <v>1168053.9970612829</v>
      </c>
      <c r="Q92" s="117">
        <f t="shared" si="269"/>
        <v>1275163.802938717</v>
      </c>
      <c r="R92" s="118">
        <f t="shared" si="270"/>
        <v>2443217.7999999998</v>
      </c>
      <c r="S92" s="32"/>
      <c r="T92" s="38">
        <f>+'JUL-SEP 2023'!T92+'OCT-DEC 2023'!T92+'JAN-MAR 2024'!T92+'APR-JUN 2024'!T92</f>
        <v>1480519.7300000002</v>
      </c>
      <c r="U92" s="39">
        <f t="shared" si="271"/>
        <v>3.7801629750673431</v>
      </c>
      <c r="V92" s="36">
        <f>+'JUL-SEP 2023'!V92+'OCT-DEC 2023'!V92+'JAN-MAR 2024'!V92+'APR-JUN 2024'!V92</f>
        <v>907611.22</v>
      </c>
      <c r="W92" s="39">
        <f t="shared" si="272"/>
        <v>7.3402228889841403</v>
      </c>
      <c r="X92" s="36">
        <f t="shared" si="273"/>
        <v>2388130.9500000002</v>
      </c>
      <c r="Y92" s="40">
        <f t="shared" si="274"/>
        <v>4.6344118229239442</v>
      </c>
      <c r="Z92" s="244">
        <f>+'OCT-DEC 2023'!Z92+'JUL-SEP 2023'!Z92+'JAN-MAR 2024'!Z92+'APR-JUN 2024'!Z92</f>
        <v>2189541.700000002</v>
      </c>
      <c r="AA92" s="39">
        <f t="shared" si="275"/>
        <v>1.077809364038133</v>
      </c>
      <c r="AB92" s="36">
        <f>+'OCT-DEC 2023'!AB92+'JUL-SEP 2023'!AB92+'JAN-MAR 2024'!AB92+'APR-JUN 2024'!AB92</f>
        <v>2339243.2599999998</v>
      </c>
      <c r="AC92" s="39">
        <f t="shared" si="276"/>
        <v>2.5766308355060032</v>
      </c>
      <c r="AD92" s="36">
        <f t="shared" si="277"/>
        <v>4528784.9600000018</v>
      </c>
      <c r="AE92" s="40">
        <f t="shared" si="278"/>
        <v>1.5407473574877113</v>
      </c>
      <c r="AF92" s="116">
        <f t="shared" si="279"/>
        <v>3670061.4300000025</v>
      </c>
      <c r="AG92" s="117">
        <f t="shared" si="280"/>
        <v>3246854.4799999995</v>
      </c>
      <c r="AH92" s="118">
        <f t="shared" si="281"/>
        <v>6916915.910000002</v>
      </c>
      <c r="AI92" s="32"/>
      <c r="AJ92" s="35">
        <f>+'OCT-DEC 2023'!AJ92+'JUL-SEP 2023'!AJ92+'JAN-MAR 2024'!AJ92+'APR-JUN 2024'!AJ92</f>
        <v>174364.67</v>
      </c>
      <c r="AK92" s="39">
        <f t="shared" si="282"/>
        <v>1.5046223875187685</v>
      </c>
      <c r="AL92" s="36">
        <f>+'OCT-DEC 2023'!AL92+'JUL-SEP 2023'!AL92+'JAN-MAR 2024'!AL92+'APR-JUN 2024'!AL92</f>
        <v>187256.18</v>
      </c>
      <c r="AM92" s="39">
        <f t="shared" si="283"/>
        <v>3.201726567041685</v>
      </c>
      <c r="AN92" s="36">
        <f t="shared" si="317"/>
        <v>361620.85</v>
      </c>
      <c r="AO92" s="40">
        <f t="shared" si="284"/>
        <v>2.0738470052531368</v>
      </c>
      <c r="AP92" s="36">
        <f>+'OCT-DEC 2023'!AP92+'JUL-SEP 2023'!AP92+'JAN-MAR 2024'!AP92+'APR-JUN 2024'!AP92</f>
        <v>-46093.899999999994</v>
      </c>
      <c r="AQ92" s="39">
        <f t="shared" si="285"/>
        <v>-0.13745422556211603</v>
      </c>
      <c r="AR92" s="36">
        <f>+'OCT-DEC 2023'!AR92+'JUL-SEP 2023'!AR92+'JAN-MAR 2024'!AR92+'APR-JUN 2024'!AR92</f>
        <v>310621.32</v>
      </c>
      <c r="AS92" s="39">
        <f t="shared" si="286"/>
        <v>1.0006904483468479</v>
      </c>
      <c r="AT92" s="36">
        <f t="shared" si="318"/>
        <v>264527.42000000004</v>
      </c>
      <c r="AU92" s="40">
        <f t="shared" si="287"/>
        <v>0.40964560423819241</v>
      </c>
      <c r="AV92" s="116">
        <f t="shared" si="288"/>
        <v>128270.77000000002</v>
      </c>
      <c r="AW92" s="117">
        <f t="shared" si="289"/>
        <v>497877.5</v>
      </c>
      <c r="AX92" s="118">
        <f t="shared" si="290"/>
        <v>626148.27</v>
      </c>
      <c r="AY92" s="32"/>
      <c r="AZ92" s="35">
        <f>+'OCT-DEC 2023'!AZ92+'JUL-SEP 2023'!AZ92+'JAN-MAR 2024'!AZ92+'APR-JUN 2024'!AZ92</f>
        <v>1626443.6132482491</v>
      </c>
      <c r="BA92" s="39">
        <f t="shared" si="291"/>
        <v>3.6606137018341944</v>
      </c>
      <c r="BB92" s="36">
        <f>+'OCT-DEC 2023'!BB92+'JUL-SEP 2023'!BB92+'JAN-MAR 2024'!BB92+'APR-JUN 2024'!BB92</f>
        <v>477116.26675175119</v>
      </c>
      <c r="BC92" s="39">
        <f t="shared" si="292"/>
        <v>3.6319062994926559</v>
      </c>
      <c r="BD92" s="36">
        <f t="shared" si="319"/>
        <v>2103559.8800000004</v>
      </c>
      <c r="BE92" s="40">
        <v>2.7455288349149125</v>
      </c>
      <c r="BF92" s="38">
        <f>+'OCT-DEC 2023'!BF92+'JUL-SEP 2023'!BF92+'JAN-MAR 2024'!BF92+'APR-JUN 2024'!BF92</f>
        <v>1699106.6926344801</v>
      </c>
      <c r="BG92" s="39">
        <v>1.1425595686263306</v>
      </c>
      <c r="BH92" s="36">
        <f>+'OCT-DEC 2023'!BH92+'JUL-SEP 2023'!BH92+'JAN-MAR 2024'!BH92+'APR-JUN 2024'!BH92</f>
        <v>1600053.9773655199</v>
      </c>
      <c r="BI92" s="39">
        <v>2.0772583117844947</v>
      </c>
      <c r="BJ92" s="36">
        <f t="shared" si="320"/>
        <v>3299160.67</v>
      </c>
      <c r="BK92" s="40">
        <v>1.4023711798672756</v>
      </c>
      <c r="BL92" s="116">
        <f t="shared" si="293"/>
        <v>3325550.3058827291</v>
      </c>
      <c r="BM92" s="117">
        <f t="shared" si="294"/>
        <v>2077170.2441172712</v>
      </c>
      <c r="BN92" s="118">
        <f t="shared" si="295"/>
        <v>5402720.5500000007</v>
      </c>
      <c r="BO92" s="32"/>
      <c r="BP92" s="35">
        <f>+'OCT-DEC 2023'!BP92+'JUL-SEP 2023'!BP92+'JAN-MAR 2024'!BP92+'APR-JUN 2024'!BP92</f>
        <v>581578.65999999992</v>
      </c>
      <c r="BQ92" s="39">
        <v>3.2883456096707739</v>
      </c>
      <c r="BR92" s="36">
        <f>+'OCT-DEC 2023'!BR92+'JUL-SEP 2023'!BR92+'JAN-MAR 2024'!BR92+'APR-JUN 2024'!BR92</f>
        <v>362415.68000000005</v>
      </c>
      <c r="BS92" s="39">
        <v>8.7432359850753159</v>
      </c>
      <c r="BT92" s="36">
        <f t="shared" si="321"/>
        <v>943994.34</v>
      </c>
      <c r="BU92" s="40">
        <v>3.9609164200805362</v>
      </c>
      <c r="BV92" s="38">
        <f>+'OCT-DEC 2023'!BV92+'JUL-SEP 2023'!BV92+'JAN-MAR 2024'!BV92+'APR-JUN 2024'!BV92</f>
        <v>735738.66999999993</v>
      </c>
      <c r="BW92" s="39">
        <f t="shared" si="296"/>
        <v>1.1468213814753734</v>
      </c>
      <c r="BX92" s="36">
        <f>+'OCT-DEC 2023'!BX92+'JUL-SEP 2023'!BX92+'JAN-MAR 2024'!BX92+'APR-JUN 2024'!BX92</f>
        <v>1379778.7099999997</v>
      </c>
      <c r="BY92" s="39">
        <f t="shared" si="297"/>
        <v>3.029471184669295</v>
      </c>
      <c r="BZ92" s="36">
        <f t="shared" si="322"/>
        <v>2115517.38</v>
      </c>
      <c r="CA92" s="40">
        <f t="shared" si="298"/>
        <v>1.9284605623711255</v>
      </c>
      <c r="CB92" s="116">
        <f t="shared" si="299"/>
        <v>1317317.3299999998</v>
      </c>
      <c r="CC92" s="117">
        <f t="shared" si="300"/>
        <v>1742194.3899999997</v>
      </c>
      <c r="CD92" s="118">
        <f t="shared" si="301"/>
        <v>3059511.7199999997</v>
      </c>
      <c r="CE92" s="32"/>
      <c r="CF92" s="38">
        <f t="shared" si="302"/>
        <v>4265629.3001096696</v>
      </c>
      <c r="CG92" s="39">
        <f t="shared" si="303"/>
        <v>3.1119057885381087</v>
      </c>
      <c r="CH92" s="36">
        <f t="shared" si="304"/>
        <v>2061656.0473992964</v>
      </c>
      <c r="CI92" s="39">
        <f t="shared" si="305"/>
        <v>4.8012371824921143</v>
      </c>
      <c r="CJ92" s="36">
        <f t="shared" si="306"/>
        <v>6327285.347508966</v>
      </c>
      <c r="CK92" s="40">
        <f t="shared" si="307"/>
        <v>3.514873431104458</v>
      </c>
      <c r="CL92" s="38">
        <f t="shared" si="308"/>
        <v>5343624.5328343445</v>
      </c>
      <c r="CM92" s="39">
        <f t="shared" si="309"/>
        <v>0.87113963517720305</v>
      </c>
      <c r="CN92" s="36">
        <f t="shared" si="310"/>
        <v>6777604.3696566913</v>
      </c>
      <c r="CO92" s="39">
        <f t="shared" si="311"/>
        <v>1.9153609639357261</v>
      </c>
      <c r="CP92" s="36">
        <f t="shared" si="312"/>
        <v>12121228.902491037</v>
      </c>
      <c r="CQ92" s="40">
        <f t="shared" si="313"/>
        <v>1.2531492420240316</v>
      </c>
      <c r="CR92" s="152"/>
      <c r="CS92" s="161" t="s">
        <v>100</v>
      </c>
      <c r="CT92" s="38">
        <f t="shared" si="314"/>
        <v>6327285.347508966</v>
      </c>
      <c r="CU92" s="36">
        <f t="shared" si="315"/>
        <v>12121228.902491037</v>
      </c>
      <c r="CV92" s="37">
        <f t="shared" si="316"/>
        <v>18448514.250000004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f>+'JUL-SEP 2023'!D93+'OCT-DEC 2023'!D93+'JAN-MAR 2024'!D93+'APR-JUN 2024'!D93</f>
        <v>1497144.8900000006</v>
      </c>
      <c r="E93" s="39">
        <f t="shared" si="260"/>
        <v>6.8915996446359387</v>
      </c>
      <c r="F93" s="36">
        <f>+'JUL-SEP 2023'!F93+'OCT-DEC 2023'!F93+'JAN-MAR 2024'!F93+'APR-JUN 2024'!F93</f>
        <v>472782.6</v>
      </c>
      <c r="G93" s="39">
        <f t="shared" si="261"/>
        <v>6.6991994105394408</v>
      </c>
      <c r="H93" s="36">
        <f t="shared" si="262"/>
        <v>1969927.4900000007</v>
      </c>
      <c r="I93" s="202">
        <f t="shared" si="263"/>
        <v>6.8444225978493156</v>
      </c>
      <c r="J93" s="38">
        <f>+'JUL-SEP 2023'!J93+'OCT-DEC 2023'!J93+'JAN-MAR 2024'!J93+'APR-JUN 2024'!J93</f>
        <v>574732.89000000013</v>
      </c>
      <c r="K93" s="39">
        <f t="shared" si="264"/>
        <v>0.79350006419982866</v>
      </c>
      <c r="L93" s="36">
        <f>+'JUL-SEP 2023'!L93+'OCT-DEC 2023'!L93+'JAN-MAR 2024'!L93+'APR-JUN 2024'!L93</f>
        <v>509668.78</v>
      </c>
      <c r="M93" s="39">
        <f t="shared" si="265"/>
        <v>0.80636904441709101</v>
      </c>
      <c r="N93" s="36">
        <f t="shared" si="266"/>
        <v>1084401.6700000002</v>
      </c>
      <c r="O93" s="40">
        <f t="shared" si="267"/>
        <v>0.79949693848586845</v>
      </c>
      <c r="P93" s="116">
        <f t="shared" si="268"/>
        <v>2071877.7800000007</v>
      </c>
      <c r="Q93" s="117">
        <f t="shared" si="269"/>
        <v>982451.38</v>
      </c>
      <c r="R93" s="118">
        <f t="shared" si="270"/>
        <v>3054329.1600000006</v>
      </c>
      <c r="S93" s="32"/>
      <c r="T93" s="38">
        <f>+'JUL-SEP 2023'!T93+'OCT-DEC 2023'!T93+'JAN-MAR 2024'!T93+'APR-JUN 2024'!T93</f>
        <v>4019609.43</v>
      </c>
      <c r="U93" s="39">
        <f t="shared" si="271"/>
        <v>10.263138297736528</v>
      </c>
      <c r="V93" s="36">
        <f>+'JUL-SEP 2023'!V93+'OCT-DEC 2023'!V93+'JAN-MAR 2024'!V93+'APR-JUN 2024'!V93</f>
        <v>1436406.36</v>
      </c>
      <c r="W93" s="39">
        <f t="shared" si="272"/>
        <v>11.616805311810044</v>
      </c>
      <c r="X93" s="36">
        <f t="shared" si="273"/>
        <v>5456015.79</v>
      </c>
      <c r="Y93" s="40">
        <f t="shared" si="274"/>
        <v>10.587955439895673</v>
      </c>
      <c r="Z93" s="244">
        <f>+'OCT-DEC 2023'!Z93+'JUL-SEP 2023'!Z93+'JAN-MAR 2024'!Z93+'APR-JUN 2024'!Z93</f>
        <v>1218729.71</v>
      </c>
      <c r="AA93" s="39">
        <f t="shared" si="275"/>
        <v>0.59992385332029841</v>
      </c>
      <c r="AB93" s="36">
        <f>+'OCT-DEC 2023'!AB93+'JUL-SEP 2023'!AB93+'JAN-MAR 2024'!AB93+'APR-JUN 2024'!AB93</f>
        <v>1629681.0200000005</v>
      </c>
      <c r="AC93" s="39">
        <f t="shared" si="276"/>
        <v>1.7950618646522796</v>
      </c>
      <c r="AD93" s="36">
        <f t="shared" si="277"/>
        <v>2848410.7300000004</v>
      </c>
      <c r="AE93" s="40">
        <f t="shared" si="278"/>
        <v>0.96906374315620891</v>
      </c>
      <c r="AF93" s="116">
        <f t="shared" si="279"/>
        <v>5238339.1400000006</v>
      </c>
      <c r="AG93" s="117">
        <f t="shared" si="280"/>
        <v>3066087.3800000008</v>
      </c>
      <c r="AH93" s="118">
        <f t="shared" si="281"/>
        <v>8304426.5200000014</v>
      </c>
      <c r="AI93" s="32"/>
      <c r="AJ93" s="35">
        <f>+'OCT-DEC 2023'!AJ93+'JUL-SEP 2023'!AJ93+'JAN-MAR 2024'!AJ93+'APR-JUN 2024'!AJ93</f>
        <v>399570.16</v>
      </c>
      <c r="AK93" s="39">
        <f t="shared" si="282"/>
        <v>3.4479588561172183</v>
      </c>
      <c r="AL93" s="36">
        <f>+'OCT-DEC 2023'!AL93+'JUL-SEP 2023'!AL93+'JAN-MAR 2024'!AL93+'APR-JUN 2024'!AL93</f>
        <v>493598.76</v>
      </c>
      <c r="AM93" s="39">
        <f t="shared" si="283"/>
        <v>8.4396053756454545</v>
      </c>
      <c r="AN93" s="36">
        <f t="shared" si="317"/>
        <v>893168.91999999993</v>
      </c>
      <c r="AO93" s="40">
        <f t="shared" si="284"/>
        <v>5.1222037941871399</v>
      </c>
      <c r="AP93" s="36">
        <f>+'OCT-DEC 2023'!AP93+'JUL-SEP 2023'!AP93+'JAN-MAR 2024'!AP93+'APR-JUN 2024'!AP93</f>
        <v>145076.32</v>
      </c>
      <c r="AQ93" s="39">
        <f t="shared" si="285"/>
        <v>0.43262456014790962</v>
      </c>
      <c r="AR93" s="36">
        <f>+'OCT-DEC 2023'!AR93+'JUL-SEP 2023'!AR93+'JAN-MAR 2024'!AR93+'APR-JUN 2024'!AR93</f>
        <v>334666.02</v>
      </c>
      <c r="AS93" s="39">
        <f t="shared" si="286"/>
        <v>1.0781522968232031</v>
      </c>
      <c r="AT93" s="36">
        <f t="shared" si="318"/>
        <v>479742.34</v>
      </c>
      <c r="AU93" s="40">
        <f t="shared" si="287"/>
        <v>0.74292616148429658</v>
      </c>
      <c r="AV93" s="116">
        <f t="shared" si="288"/>
        <v>544646.48</v>
      </c>
      <c r="AW93" s="117">
        <f t="shared" si="289"/>
        <v>828264.78</v>
      </c>
      <c r="AX93" s="118">
        <f t="shared" si="290"/>
        <v>1372911.26</v>
      </c>
      <c r="AY93" s="32"/>
      <c r="AZ93" s="35">
        <f>+'OCT-DEC 2023'!AZ93+'JUL-SEP 2023'!AZ93+'JAN-MAR 2024'!AZ93+'APR-JUN 2024'!AZ93</f>
        <v>4677560.6751629487</v>
      </c>
      <c r="BA93" s="39">
        <f t="shared" si="291"/>
        <v>10.527719841738405</v>
      </c>
      <c r="BB93" s="36">
        <f>+'OCT-DEC 2023'!BB93+'JUL-SEP 2023'!BB93+'JAN-MAR 2024'!BB93+'APR-JUN 2024'!BB93</f>
        <v>1378189.2161461329</v>
      </c>
      <c r="BC93" s="39">
        <f t="shared" si="292"/>
        <v>10.491057305783242</v>
      </c>
      <c r="BD93" s="36">
        <f t="shared" si="319"/>
        <v>6055749.8913090816</v>
      </c>
      <c r="BE93" s="40">
        <v>6.4975810647637919</v>
      </c>
      <c r="BF93" s="38">
        <f>+'OCT-DEC 2023'!BF93+'JUL-SEP 2023'!BF93+'JAN-MAR 2024'!BF93+'APR-JUN 2024'!BF93</f>
        <v>1839311.3091441605</v>
      </c>
      <c r="BG93" s="39">
        <v>0.27817096468593838</v>
      </c>
      <c r="BH93" s="36">
        <f>+'OCT-DEC 2023'!BH93+'JUL-SEP 2023'!BH93+'JAN-MAR 2024'!BH93+'APR-JUN 2024'!BH93</f>
        <v>1522675.5724437688</v>
      </c>
      <c r="BI93" s="39">
        <v>0.5517822913007675</v>
      </c>
      <c r="BJ93" s="36">
        <f t="shared" si="320"/>
        <v>3361986.8815879291</v>
      </c>
      <c r="BK93" s="40">
        <v>0.35422477361840871</v>
      </c>
      <c r="BL93" s="116">
        <f t="shared" si="293"/>
        <v>6516871.9843071094</v>
      </c>
      <c r="BM93" s="117">
        <f t="shared" si="294"/>
        <v>2900864.7885899018</v>
      </c>
      <c r="BN93" s="118">
        <f t="shared" si="295"/>
        <v>9417736.7728970107</v>
      </c>
      <c r="BO93" s="32"/>
      <c r="BP93" s="35">
        <f>+'OCT-DEC 2023'!BP93+'JUL-SEP 2023'!BP93+'JAN-MAR 2024'!BP93+'APR-JUN 2024'!BP93</f>
        <v>0</v>
      </c>
      <c r="BQ93" s="39">
        <v>2.0823177012477299</v>
      </c>
      <c r="BR93" s="36">
        <f>+'OCT-DEC 2023'!BR93+'JUL-SEP 2023'!BR93+'JAN-MAR 2024'!BR93+'APR-JUN 2024'!BR93</f>
        <v>0</v>
      </c>
      <c r="BS93" s="39">
        <v>2.2629533833893816</v>
      </c>
      <c r="BT93" s="36">
        <f t="shared" si="321"/>
        <v>0</v>
      </c>
      <c r="BU93" s="40">
        <v>2.1045895121854374</v>
      </c>
      <c r="BV93" s="38">
        <f>+'OCT-DEC 2023'!BV93+'JUL-SEP 2023'!BV93+'JAN-MAR 2024'!BV93+'APR-JUN 2024'!BV93</f>
        <v>0</v>
      </c>
      <c r="BW93" s="39">
        <f t="shared" si="296"/>
        <v>0</v>
      </c>
      <c r="BX93" s="36">
        <f>+'OCT-DEC 2023'!BX93+'JUL-SEP 2023'!BX93+'JAN-MAR 2024'!BX93+'APR-JUN 2024'!BX93</f>
        <v>0</v>
      </c>
      <c r="BY93" s="39">
        <f t="shared" si="297"/>
        <v>0</v>
      </c>
      <c r="BZ93" s="36">
        <f t="shared" si="322"/>
        <v>0</v>
      </c>
      <c r="CA93" s="40">
        <f t="shared" si="298"/>
        <v>0</v>
      </c>
      <c r="CB93" s="116">
        <f t="shared" si="299"/>
        <v>0</v>
      </c>
      <c r="CC93" s="117">
        <f t="shared" si="300"/>
        <v>0</v>
      </c>
      <c r="CD93" s="118">
        <f t="shared" si="301"/>
        <v>0</v>
      </c>
      <c r="CE93" s="32"/>
      <c r="CF93" s="38">
        <f t="shared" si="302"/>
        <v>10593885.155162949</v>
      </c>
      <c r="CG93" s="39">
        <f t="shared" si="303"/>
        <v>7.7285601298293622</v>
      </c>
      <c r="CH93" s="36">
        <f t="shared" si="304"/>
        <v>3780976.9361461326</v>
      </c>
      <c r="CI93" s="39">
        <f t="shared" si="305"/>
        <v>8.8052355167923047</v>
      </c>
      <c r="CJ93" s="36">
        <f t="shared" si="306"/>
        <v>14374862.091309082</v>
      </c>
      <c r="CK93" s="40">
        <f t="shared" si="307"/>
        <v>7.9853867915763956</v>
      </c>
      <c r="CL93" s="38">
        <f t="shared" si="308"/>
        <v>3777850.2291441606</v>
      </c>
      <c r="CM93" s="39">
        <f t="shared" si="309"/>
        <v>0.61588067240666311</v>
      </c>
      <c r="CN93" s="36">
        <f t="shared" si="310"/>
        <v>3996691.3924437696</v>
      </c>
      <c r="CO93" s="39">
        <f t="shared" si="311"/>
        <v>1.1294708661745736</v>
      </c>
      <c r="CP93" s="36">
        <f t="shared" si="312"/>
        <v>7774541.6215879302</v>
      </c>
      <c r="CQ93" s="40">
        <f t="shared" si="313"/>
        <v>0.80376841478300798</v>
      </c>
      <c r="CR93" s="152"/>
      <c r="CS93" s="161" t="s">
        <v>101</v>
      </c>
      <c r="CT93" s="38">
        <f t="shared" si="314"/>
        <v>14374862.091309082</v>
      </c>
      <c r="CU93" s="36">
        <f t="shared" si="315"/>
        <v>7774541.6215879302</v>
      </c>
      <c r="CV93" s="37">
        <f t="shared" si="316"/>
        <v>22149403.71289701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f>+'JUL-SEP 2023'!D94+'OCT-DEC 2023'!D94+'JAN-MAR 2024'!D94+'APR-JUN 2024'!D94</f>
        <v>3915751.0218057893</v>
      </c>
      <c r="E94" s="39">
        <f t="shared" si="260"/>
        <v>18.024834156405252</v>
      </c>
      <c r="F94" s="36">
        <f>+'JUL-SEP 2023'!F94+'OCT-DEC 2023'!F94+'JAN-MAR 2024'!F94+'APR-JUN 2024'!F94</f>
        <v>13245793.059327383</v>
      </c>
      <c r="G94" s="39">
        <f t="shared" si="261"/>
        <v>187.68924460243127</v>
      </c>
      <c r="H94" s="36">
        <f t="shared" si="262"/>
        <v>17161544.081133172</v>
      </c>
      <c r="I94" s="202">
        <f t="shared" si="263"/>
        <v>59.626996790067132</v>
      </c>
      <c r="J94" s="38">
        <f>+'JUL-SEP 2023'!J94+'OCT-DEC 2023'!J94+'JAN-MAR 2024'!J94+'APR-JUN 2024'!J94</f>
        <v>13191065.936701935</v>
      </c>
      <c r="K94" s="39">
        <f t="shared" si="264"/>
        <v>18.212132713750133</v>
      </c>
      <c r="L94" s="36">
        <f>+'JUL-SEP 2023'!L94+'OCT-DEC 2023'!L94+'JAN-MAR 2024'!L94+'APR-JUN 2024'!L94</f>
        <v>25654203.957394898</v>
      </c>
      <c r="M94" s="39">
        <f t="shared" si="265"/>
        <v>40.588626853710124</v>
      </c>
      <c r="N94" s="36">
        <f t="shared" si="266"/>
        <v>38845269.894096836</v>
      </c>
      <c r="O94" s="40">
        <f t="shared" si="267"/>
        <v>28.639456406395698</v>
      </c>
      <c r="P94" s="116">
        <f t="shared" si="268"/>
        <v>17106816.958507724</v>
      </c>
      <c r="Q94" s="117">
        <f t="shared" si="269"/>
        <v>38899997.016722277</v>
      </c>
      <c r="R94" s="118">
        <f t="shared" si="270"/>
        <v>56006813.975230001</v>
      </c>
      <c r="S94" s="32"/>
      <c r="T94" s="38">
        <f>+'JUL-SEP 2023'!T94+'OCT-DEC 2023'!T94+'JAN-MAR 2024'!T94+'APR-JUN 2024'!T94</f>
        <v>2126807.3500000015</v>
      </c>
      <c r="U94" s="39">
        <f t="shared" si="271"/>
        <v>5.4303081793925818</v>
      </c>
      <c r="V94" s="36">
        <f>+'JUL-SEP 2023'!V94+'OCT-DEC 2023'!V94+'JAN-MAR 2024'!V94+'APR-JUN 2024'!V94</f>
        <v>687125.90999999992</v>
      </c>
      <c r="W94" s="39">
        <f t="shared" si="272"/>
        <v>5.5570680717191401</v>
      </c>
      <c r="X94" s="36">
        <f t="shared" si="273"/>
        <v>2813933.2600000016</v>
      </c>
      <c r="Y94" s="40">
        <f t="shared" si="274"/>
        <v>5.4607246596184034</v>
      </c>
      <c r="Z94" s="244">
        <f>+'OCT-DEC 2023'!Z94+'JUL-SEP 2023'!Z94+'JAN-MAR 2024'!Z94+'APR-JUN 2024'!Z94</f>
        <v>2694069.6300000008</v>
      </c>
      <c r="AA94" s="39">
        <f t="shared" si="275"/>
        <v>1.3261649570705807</v>
      </c>
      <c r="AB94" s="36">
        <f>+'OCT-DEC 2023'!AB94+'JUL-SEP 2023'!AB94+'JAN-MAR 2024'!AB94+'APR-JUN 2024'!AB94</f>
        <v>1385047.93</v>
      </c>
      <c r="AC94" s="39">
        <f t="shared" si="276"/>
        <v>1.5256032863772195</v>
      </c>
      <c r="AD94" s="36">
        <f t="shared" si="277"/>
        <v>4079117.5600000005</v>
      </c>
      <c r="AE94" s="40">
        <f t="shared" si="278"/>
        <v>1.3877650753926984</v>
      </c>
      <c r="AF94" s="116">
        <f t="shared" si="279"/>
        <v>4820876.9800000023</v>
      </c>
      <c r="AG94" s="117">
        <f t="shared" si="280"/>
        <v>2072173.8399999999</v>
      </c>
      <c r="AH94" s="118">
        <f t="shared" si="281"/>
        <v>6893050.8200000022</v>
      </c>
      <c r="AI94" s="32"/>
      <c r="AJ94" s="35">
        <f>+'OCT-DEC 2023'!AJ94+'JUL-SEP 2023'!AJ94+'JAN-MAR 2024'!AJ94+'APR-JUN 2024'!AJ94</f>
        <v>1211583.7632356128</v>
      </c>
      <c r="AK94" s="39">
        <f t="shared" si="282"/>
        <v>10.454962318447549</v>
      </c>
      <c r="AL94" s="36">
        <f>+'OCT-DEC 2023'!AL94+'JUL-SEP 2023'!AL94+'JAN-MAR 2024'!AL94+'APR-JUN 2024'!AL94</f>
        <v>375537.30042804516</v>
      </c>
      <c r="AM94" s="39">
        <f t="shared" si="283"/>
        <v>6.4209776771884748</v>
      </c>
      <c r="AN94" s="36">
        <f t="shared" si="317"/>
        <v>1587121.063663658</v>
      </c>
      <c r="AO94" s="40">
        <f t="shared" si="284"/>
        <v>9.1019261330010437</v>
      </c>
      <c r="AP94" s="36">
        <f>+'OCT-DEC 2023'!AP94+'JUL-SEP 2023'!AP94+'JAN-MAR 2024'!AP94+'APR-JUN 2024'!AP94</f>
        <v>165701.42105985488</v>
      </c>
      <c r="AQ94" s="39">
        <f t="shared" si="285"/>
        <v>0.49412960296968711</v>
      </c>
      <c r="AR94" s="36">
        <f>+'OCT-DEC 2023'!AR94+'JUL-SEP 2023'!AR94+'JAN-MAR 2024'!AR94+'APR-JUN 2024'!AR94</f>
        <v>507806.40420570213</v>
      </c>
      <c r="AS94" s="39">
        <f t="shared" si="286"/>
        <v>1.6359373474364372</v>
      </c>
      <c r="AT94" s="36">
        <f t="shared" si="318"/>
        <v>673507.82526555704</v>
      </c>
      <c r="AU94" s="40">
        <f t="shared" si="287"/>
        <v>1.0429902504627309</v>
      </c>
      <c r="AV94" s="116">
        <f t="shared" si="288"/>
        <v>1377285.1842954676</v>
      </c>
      <c r="AW94" s="126">
        <f t="shared" si="289"/>
        <v>883343.70463374723</v>
      </c>
      <c r="AX94" s="118">
        <f t="shared" si="290"/>
        <v>2260628.8889292148</v>
      </c>
      <c r="AY94" s="32"/>
      <c r="AZ94" s="35">
        <f>+'OCT-DEC 2023'!AZ94+'JUL-SEP 2023'!AZ94+'JAN-MAR 2024'!AZ94+'APR-JUN 2024'!AZ94</f>
        <v>3716596.0021080757</v>
      </c>
      <c r="BA94" s="39">
        <f t="shared" si="291"/>
        <v>8.3648902050331539</v>
      </c>
      <c r="BB94" s="36">
        <f>+'OCT-DEC 2023'!BB94+'JUL-SEP 2023'!BB94+'JAN-MAR 2024'!BB94+'APR-JUN 2024'!BB94</f>
        <v>1090965.7078919243</v>
      </c>
      <c r="BC94" s="39">
        <f t="shared" si="292"/>
        <v>8.3046534003100021</v>
      </c>
      <c r="BD94" s="36">
        <f t="shared" si="319"/>
        <v>4807561.71</v>
      </c>
      <c r="BE94" s="40">
        <v>23.772498938982704</v>
      </c>
      <c r="BF94" s="38">
        <f>+'OCT-DEC 2023'!BF94+'JUL-SEP 2023'!BF94+'JAN-MAR 2024'!BF94+'APR-JUN 2024'!BF94</f>
        <v>2980368.6919401623</v>
      </c>
      <c r="BG94" s="39">
        <v>3.9940927653813429</v>
      </c>
      <c r="BH94" s="36">
        <f>+'OCT-DEC 2023'!BH94+'JUL-SEP 2023'!BH94+'JAN-MAR 2024'!BH94+'APR-JUN 2024'!BH94</f>
        <v>2800998.0180598376</v>
      </c>
      <c r="BI94" s="39">
        <v>7.2615578414889042</v>
      </c>
      <c r="BJ94" s="36">
        <f t="shared" si="320"/>
        <v>5781366.71</v>
      </c>
      <c r="BK94" s="40">
        <v>4.9023269663054494</v>
      </c>
      <c r="BL94" s="116">
        <f t="shared" si="293"/>
        <v>6696964.694048238</v>
      </c>
      <c r="BM94" s="117">
        <f t="shared" si="294"/>
        <v>3891963.7259517619</v>
      </c>
      <c r="BN94" s="118">
        <f t="shared" si="295"/>
        <v>10588928.42</v>
      </c>
      <c r="BO94" s="32"/>
      <c r="BP94" s="35">
        <f>+'OCT-DEC 2023'!BP94+'JUL-SEP 2023'!BP94+'JAN-MAR 2024'!BP94+'APR-JUN 2024'!BP94</f>
        <v>0</v>
      </c>
      <c r="BQ94" s="39">
        <v>19.793790699783635</v>
      </c>
      <c r="BR94" s="36">
        <f>+'OCT-DEC 2023'!BR94+'JUL-SEP 2023'!BR94+'JAN-MAR 2024'!BR94+'APR-JUN 2024'!BR94</f>
        <v>0</v>
      </c>
      <c r="BS94" s="39">
        <v>26.208249573909445</v>
      </c>
      <c r="BT94" s="36">
        <f t="shared" si="321"/>
        <v>0</v>
      </c>
      <c r="BU94" s="40">
        <v>20.584673285208819</v>
      </c>
      <c r="BV94" s="38">
        <f>+'OCT-DEC 2023'!BV94+'JUL-SEP 2023'!BV94+'JAN-MAR 2024'!BV94+'APR-JUN 2024'!BV94</f>
        <v>101519.98999999999</v>
      </c>
      <c r="BW94" s="39">
        <f t="shared" si="296"/>
        <v>0.15824272928207797</v>
      </c>
      <c r="BX94" s="36">
        <f>+'OCT-DEC 2023'!BX94+'JUL-SEP 2023'!BX94+'JAN-MAR 2024'!BX94+'APR-JUN 2024'!BX94</f>
        <v>0</v>
      </c>
      <c r="BY94" s="39">
        <f t="shared" si="297"/>
        <v>0</v>
      </c>
      <c r="BZ94" s="36">
        <f t="shared" si="322"/>
        <v>101519.98999999999</v>
      </c>
      <c r="CA94" s="40">
        <f t="shared" si="298"/>
        <v>9.2543459514055626E-2</v>
      </c>
      <c r="CB94" s="116">
        <f t="shared" si="299"/>
        <v>101519.98999999999</v>
      </c>
      <c r="CC94" s="117">
        <f t="shared" si="300"/>
        <v>0</v>
      </c>
      <c r="CD94" s="118">
        <f t="shared" si="301"/>
        <v>101519.98999999999</v>
      </c>
      <c r="CE94" s="32"/>
      <c r="CF94" s="38">
        <f t="shared" si="302"/>
        <v>10970738.137149479</v>
      </c>
      <c r="CG94" s="39">
        <f t="shared" si="303"/>
        <v>8.0034857957895014</v>
      </c>
      <c r="CH94" s="36">
        <f t="shared" si="304"/>
        <v>15399421.977647353</v>
      </c>
      <c r="CI94" s="39">
        <f t="shared" si="305"/>
        <v>35.862566639684943</v>
      </c>
      <c r="CJ94" s="36">
        <f t="shared" si="306"/>
        <v>26370160.114796832</v>
      </c>
      <c r="CK94" s="40">
        <f t="shared" si="307"/>
        <v>14.648900764047378</v>
      </c>
      <c r="CL94" s="38">
        <f t="shared" si="308"/>
        <v>19132725.669701952</v>
      </c>
      <c r="CM94" s="39">
        <f t="shared" si="309"/>
        <v>3.1190955796830799</v>
      </c>
      <c r="CN94" s="36">
        <f t="shared" si="310"/>
        <v>30348056.309660438</v>
      </c>
      <c r="CO94" s="39">
        <f t="shared" si="311"/>
        <v>8.5764053515846133</v>
      </c>
      <c r="CP94" s="36">
        <f t="shared" si="312"/>
        <v>49480781.979362391</v>
      </c>
      <c r="CQ94" s="40">
        <f t="shared" si="313"/>
        <v>5.1155542833987164</v>
      </c>
      <c r="CR94" s="152"/>
      <c r="CS94" s="161" t="s">
        <v>90</v>
      </c>
      <c r="CT94" s="38">
        <f t="shared" si="314"/>
        <v>26370160.114796832</v>
      </c>
      <c r="CU94" s="36">
        <f t="shared" si="315"/>
        <v>49480781.979362391</v>
      </c>
      <c r="CV94" s="37">
        <f t="shared" si="316"/>
        <v>75850942.094159216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f>+'JUL-SEP 2023'!D95+'OCT-DEC 2023'!D95+'JAN-MAR 2024'!D95+'APR-JUN 2024'!D95</f>
        <v>139699.728</v>
      </c>
      <c r="E95" s="39">
        <f t="shared" si="260"/>
        <v>0.64306040268456377</v>
      </c>
      <c r="F95" s="36">
        <f>+'JUL-SEP 2023'!F95+'OCT-DEC 2023'!F95+'JAN-MAR 2024'!F95+'APR-JUN 2024'!F95</f>
        <v>35589.664000000004</v>
      </c>
      <c r="G95" s="39">
        <f t="shared" si="261"/>
        <v>0.50429575049948283</v>
      </c>
      <c r="H95" s="36">
        <f t="shared" si="262"/>
        <v>175289.39199999999</v>
      </c>
      <c r="I95" s="202">
        <f t="shared" si="263"/>
        <v>0.60903494258464641</v>
      </c>
      <c r="J95" s="38">
        <f>+'JUL-SEP 2023'!J95+'OCT-DEC 2023'!J95+'JAN-MAR 2024'!J95+'APR-JUN 2024'!J95</f>
        <v>542427.24799999991</v>
      </c>
      <c r="K95" s="39">
        <f t="shared" si="264"/>
        <v>0.74889755502201416</v>
      </c>
      <c r="L95" s="36">
        <f>+'JUL-SEP 2023'!L95+'OCT-DEC 2023'!L95+'JAN-MAR 2024'!L95+'APR-JUN 2024'!L95</f>
        <v>359722.84399999998</v>
      </c>
      <c r="M95" s="39">
        <f t="shared" si="265"/>
        <v>0.56913308672993124</v>
      </c>
      <c r="N95" s="36">
        <f t="shared" si="266"/>
        <v>902150.09199999995</v>
      </c>
      <c r="O95" s="40">
        <f t="shared" si="267"/>
        <v>0.66512829753272551</v>
      </c>
      <c r="P95" s="116">
        <f t="shared" si="268"/>
        <v>682126.97599999991</v>
      </c>
      <c r="Q95" s="117">
        <f t="shared" si="269"/>
        <v>395312.50799999997</v>
      </c>
      <c r="R95" s="118">
        <f t="shared" si="270"/>
        <v>1077439.4839999999</v>
      </c>
      <c r="S95" s="32"/>
      <c r="T95" s="38">
        <f>+'JUL-SEP 2023'!T95+'OCT-DEC 2023'!T95+'JAN-MAR 2024'!T95+'APR-JUN 2024'!T95</f>
        <v>3308831.4600000004</v>
      </c>
      <c r="U95" s="39">
        <f t="shared" si="271"/>
        <v>8.4483319758460897</v>
      </c>
      <c r="V95" s="36">
        <f>+'JUL-SEP 2023'!V95+'OCT-DEC 2023'!V95+'JAN-MAR 2024'!V95+'APR-JUN 2024'!V95</f>
        <v>0</v>
      </c>
      <c r="W95" s="39">
        <f t="shared" si="272"/>
        <v>0</v>
      </c>
      <c r="X95" s="36">
        <f t="shared" si="273"/>
        <v>3308831.4600000004</v>
      </c>
      <c r="Y95" s="40">
        <f t="shared" si="274"/>
        <v>6.42112512225793</v>
      </c>
      <c r="Z95" s="244">
        <f>+'OCT-DEC 2023'!Z95+'JUL-SEP 2023'!Z95+'JAN-MAR 2024'!Z95+'APR-JUN 2024'!Z95</f>
        <v>-1.1714291758835316E-9</v>
      </c>
      <c r="AA95" s="202">
        <f t="shared" si="275"/>
        <v>-5.7664000419573751E-16</v>
      </c>
      <c r="AB95" s="36">
        <f>+'OCT-DEC 2023'!AB95+'JUL-SEP 2023'!AB95+'JAN-MAR 2024'!AB95+'APR-JUN 2024'!AB95</f>
        <v>0</v>
      </c>
      <c r="AC95" s="39">
        <f t="shared" si="276"/>
        <v>0</v>
      </c>
      <c r="AD95" s="36">
        <f t="shared" si="277"/>
        <v>-1.1714291758835316E-9</v>
      </c>
      <c r="AE95" s="40">
        <f t="shared" si="278"/>
        <v>-3.9853435814858338E-16</v>
      </c>
      <c r="AF95" s="116">
        <f t="shared" si="279"/>
        <v>3308831.459999999</v>
      </c>
      <c r="AG95" s="117">
        <f t="shared" si="280"/>
        <v>0</v>
      </c>
      <c r="AH95" s="118">
        <f t="shared" si="281"/>
        <v>3308831.459999999</v>
      </c>
      <c r="AI95" s="32"/>
      <c r="AJ95" s="35">
        <f>+'OCT-DEC 2023'!AJ95+'JUL-SEP 2023'!AJ95+'JAN-MAR 2024'!AJ95+'APR-JUN 2024'!AJ95</f>
        <v>643729.87704941316</v>
      </c>
      <c r="AK95" s="39">
        <f t="shared" si="282"/>
        <v>5.5548545730236025</v>
      </c>
      <c r="AL95" s="36">
        <f>+'OCT-DEC 2023'!AL95+'JUL-SEP 2023'!AL95+'JAN-MAR 2024'!AL95+'APR-JUN 2024'!AL95</f>
        <v>296465.0629505869</v>
      </c>
      <c r="AM95" s="39">
        <f t="shared" si="283"/>
        <v>5.0689919459458146</v>
      </c>
      <c r="AN95" s="36">
        <f t="shared" si="317"/>
        <v>940194.94000000006</v>
      </c>
      <c r="AO95" s="40">
        <f t="shared" si="284"/>
        <v>5.3918917027963209</v>
      </c>
      <c r="AP95" s="36">
        <f>+'OCT-DEC 2023'!AP95+'JUL-SEP 2023'!AP95+'JAN-MAR 2024'!AP95+'APR-JUN 2024'!AP95</f>
        <v>72719.454379721079</v>
      </c>
      <c r="AQ95" s="39">
        <f t="shared" si="285"/>
        <v>0.21685290862921536</v>
      </c>
      <c r="AR95" s="36">
        <f>+'OCT-DEC 2023'!AR95+'JUL-SEP 2023'!AR95+'JAN-MAR 2024'!AR95+'APR-JUN 2024'!AR95</f>
        <v>137594.51562027889</v>
      </c>
      <c r="AS95" s="39">
        <f t="shared" si="286"/>
        <v>0.4432713038696901</v>
      </c>
      <c r="AT95" s="36">
        <f t="shared" si="318"/>
        <v>210313.96999999997</v>
      </c>
      <c r="AU95" s="40">
        <f t="shared" si="287"/>
        <v>0.32569097494839305</v>
      </c>
      <c r="AV95" s="116">
        <f t="shared" si="288"/>
        <v>716449.33142913424</v>
      </c>
      <c r="AW95" s="117">
        <f t="shared" si="289"/>
        <v>434059.57857086579</v>
      </c>
      <c r="AX95" s="118">
        <f t="shared" si="290"/>
        <v>1150508.9100000001</v>
      </c>
      <c r="AY95" s="32"/>
      <c r="AZ95" s="35">
        <f>+'OCT-DEC 2023'!AZ95+'JUL-SEP 2023'!AZ95+'JAN-MAR 2024'!AZ95+'APR-JUN 2024'!AZ95</f>
        <v>7743505.713415632</v>
      </c>
      <c r="BA95" s="39">
        <f t="shared" si="291"/>
        <v>17.428199098860549</v>
      </c>
      <c r="BB95" s="36">
        <f>+'OCT-DEC 2023'!BB95+'JUL-SEP 2023'!BB95+'JAN-MAR 2024'!BB95+'APR-JUN 2024'!BB95</f>
        <v>2268065.156584369</v>
      </c>
      <c r="BC95" s="39">
        <f t="shared" si="292"/>
        <v>17.264974396994464</v>
      </c>
      <c r="BD95" s="36">
        <f t="shared" si="319"/>
        <v>10011570.870000001</v>
      </c>
      <c r="BE95" s="40">
        <v>32.130631530272424</v>
      </c>
      <c r="BF95" s="38">
        <f>+'OCT-DEC 2023'!BF95+'JUL-SEP 2023'!BF95+'JAN-MAR 2024'!BF95+'APR-JUN 2024'!BF95</f>
        <v>8608545.9224190712</v>
      </c>
      <c r="BG95" s="39">
        <v>3.6499110808011967</v>
      </c>
      <c r="BH95" s="36">
        <f>+'OCT-DEC 2023'!BH95+'JUL-SEP 2023'!BH95+'JAN-MAR 2024'!BH95+'APR-JUN 2024'!BH95</f>
        <v>8123862.617580926</v>
      </c>
      <c r="BI95" s="39">
        <v>6.6358099289160224</v>
      </c>
      <c r="BJ95" s="36">
        <f t="shared" si="320"/>
        <v>16732408.539999997</v>
      </c>
      <c r="BK95" s="40">
        <v>4.4798803050134977</v>
      </c>
      <c r="BL95" s="116">
        <f t="shared" si="293"/>
        <v>16352051.635834703</v>
      </c>
      <c r="BM95" s="117">
        <f t="shared" si="294"/>
        <v>10391927.774165295</v>
      </c>
      <c r="BN95" s="118">
        <f t="shared" si="295"/>
        <v>26743979.409999996</v>
      </c>
      <c r="BO95" s="32"/>
      <c r="BP95" s="35">
        <f>+'OCT-DEC 2023'!BP95+'JUL-SEP 2023'!BP95+'JAN-MAR 2024'!BP95+'APR-JUN 2024'!BP95</f>
        <v>1170731.4199999995</v>
      </c>
      <c r="BQ95" s="39">
        <v>5.7633000997654875</v>
      </c>
      <c r="BR95" s="36">
        <f>+'OCT-DEC 2023'!BR95+'JUL-SEP 2023'!BR95+'JAN-MAR 2024'!BR95+'APR-JUN 2024'!BR95</f>
        <v>1362.4199999999998</v>
      </c>
      <c r="BS95" s="39">
        <v>6.8186696761711726E-2</v>
      </c>
      <c r="BT95" s="36">
        <f t="shared" si="321"/>
        <v>1172093.8399999994</v>
      </c>
      <c r="BU95" s="40">
        <v>5.0611105463137038</v>
      </c>
      <c r="BV95" s="38">
        <f>+'OCT-DEC 2023'!BV95+'JUL-SEP 2023'!BV95+'JAN-MAR 2024'!BV95+'APR-JUN 2024'!BV95</f>
        <v>30043.540000000005</v>
      </c>
      <c r="BW95" s="39">
        <f t="shared" si="296"/>
        <v>4.6829907754081551E-2</v>
      </c>
      <c r="BX95" s="36">
        <f>+'OCT-DEC 2023'!BX95+'JUL-SEP 2023'!BX95+'JAN-MAR 2024'!BX95+'APR-JUN 2024'!BX95</f>
        <v>21529.510000000006</v>
      </c>
      <c r="BY95" s="39">
        <f t="shared" si="297"/>
        <v>4.7270645424764862E-2</v>
      </c>
      <c r="BZ95" s="36">
        <f t="shared" si="322"/>
        <v>51573.05000000001</v>
      </c>
      <c r="CA95" s="40">
        <f t="shared" si="298"/>
        <v>4.70128933689943E-2</v>
      </c>
      <c r="CB95" s="116">
        <f t="shared" si="299"/>
        <v>1200774.9599999995</v>
      </c>
      <c r="CC95" s="117">
        <f t="shared" si="300"/>
        <v>22891.930000000004</v>
      </c>
      <c r="CD95" s="118">
        <f t="shared" si="301"/>
        <v>1223666.8899999994</v>
      </c>
      <c r="CE95" s="32"/>
      <c r="CF95" s="38">
        <f t="shared" si="302"/>
        <v>13006498.198465046</v>
      </c>
      <c r="CG95" s="39">
        <f t="shared" si="303"/>
        <v>9.4886344276032712</v>
      </c>
      <c r="CH95" s="36">
        <f t="shared" si="304"/>
        <v>2601482.3035349557</v>
      </c>
      <c r="CI95" s="39">
        <f t="shared" si="305"/>
        <v>6.0583983352040534</v>
      </c>
      <c r="CJ95" s="36">
        <f t="shared" si="306"/>
        <v>15607980.502</v>
      </c>
      <c r="CK95" s="40">
        <f t="shared" si="307"/>
        <v>8.6703970133533623</v>
      </c>
      <c r="CL95" s="38">
        <f t="shared" si="308"/>
        <v>9253736.1647987906</v>
      </c>
      <c r="CM95" s="39">
        <f t="shared" si="309"/>
        <v>1.5085821051040551</v>
      </c>
      <c r="CN95" s="36">
        <f t="shared" si="310"/>
        <v>8642709.4872012045</v>
      </c>
      <c r="CO95" s="39">
        <f t="shared" si="311"/>
        <v>2.4424424135073344</v>
      </c>
      <c r="CP95" s="36">
        <f t="shared" si="312"/>
        <v>17896445.651999995</v>
      </c>
      <c r="CQ95" s="40">
        <f t="shared" si="313"/>
        <v>1.8502181160128994</v>
      </c>
      <c r="CR95" s="152"/>
      <c r="CS95" s="161" t="s">
        <v>91</v>
      </c>
      <c r="CT95" s="38">
        <f t="shared" si="314"/>
        <v>15607980.502</v>
      </c>
      <c r="CU95" s="36">
        <f t="shared" si="315"/>
        <v>17896445.651999995</v>
      </c>
      <c r="CV95" s="37">
        <f t="shared" si="316"/>
        <v>33504426.153999995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f>SUM(D76:D95)</f>
        <v>16620552.223778896</v>
      </c>
      <c r="E96" s="46">
        <f t="shared" si="260"/>
        <v>76.507085295563911</v>
      </c>
      <c r="F96" s="43">
        <f>SUM(F76:F95)</f>
        <v>14364296.009638878</v>
      </c>
      <c r="G96" s="46">
        <f t="shared" si="261"/>
        <v>203.53812378160029</v>
      </c>
      <c r="H96" s="43">
        <f>SUM(H76:H95)</f>
        <v>30984848.233417775</v>
      </c>
      <c r="I96" s="201">
        <f t="shared" si="263"/>
        <v>107.65543225133428</v>
      </c>
      <c r="J96" s="45">
        <f>SUM(J76:J95)</f>
        <v>19686793.531956095</v>
      </c>
      <c r="K96" s="46">
        <f t="shared" si="264"/>
        <v>27.180403633235485</v>
      </c>
      <c r="L96" s="43">
        <f>SUM(L76:L95)</f>
        <v>31712342.193856139</v>
      </c>
      <c r="M96" s="46">
        <f t="shared" si="265"/>
        <v>50.173469662174654</v>
      </c>
      <c r="N96" s="43">
        <f>SUM(N76:N95)</f>
        <v>51399135.725812234</v>
      </c>
      <c r="O96" s="47">
        <f t="shared" si="267"/>
        <v>37.895046448615766</v>
      </c>
      <c r="P96" s="122">
        <f>SUM(P76:P95)</f>
        <v>36307345.755734988</v>
      </c>
      <c r="Q96" s="128">
        <f>SUM(Q76:Q95)</f>
        <v>46076638.203495011</v>
      </c>
      <c r="R96" s="129">
        <f>SUM(R76:R95)</f>
        <v>82383983.959230006</v>
      </c>
      <c r="S96" s="32"/>
      <c r="T96" s="45">
        <f>SUM(T76:T95)</f>
        <v>29230184.095966585</v>
      </c>
      <c r="U96" s="46">
        <f t="shared" si="271"/>
        <v>74.632480361457368</v>
      </c>
      <c r="V96" s="43">
        <f>SUM(V76:V95)</f>
        <v>9676399.5623513777</v>
      </c>
      <c r="W96" s="46">
        <f t="shared" si="272"/>
        <v>78.256998134650317</v>
      </c>
      <c r="X96" s="43">
        <f>SUM(X76:X95)</f>
        <v>38906583.658317961</v>
      </c>
      <c r="Y96" s="47">
        <f t="shared" si="274"/>
        <v>75.502196098454434</v>
      </c>
      <c r="Z96" s="245">
        <f>SUM(Z76:Z95)</f>
        <v>52056413.938230298</v>
      </c>
      <c r="AA96" s="201">
        <f t="shared" si="275"/>
        <v>25.624947175415635</v>
      </c>
      <c r="AB96" s="43">
        <f>SUM(AB76:AB95)</f>
        <v>28195056.581327345</v>
      </c>
      <c r="AC96" s="46">
        <f t="shared" si="276"/>
        <v>31.056305019036166</v>
      </c>
      <c r="AD96" s="43">
        <f>SUM(AD76:AD95)</f>
        <v>80251470.519557625</v>
      </c>
      <c r="AE96" s="47">
        <f t="shared" si="278"/>
        <v>27.302519821455892</v>
      </c>
      <c r="AF96" s="122">
        <f>SUM(AF76:AF95)</f>
        <v>81286598.034196869</v>
      </c>
      <c r="AG96" s="128">
        <f>SUM(AG76:AG95)</f>
        <v>37871456.143678725</v>
      </c>
      <c r="AH96" s="129">
        <f>SUM(AH76:AH95)</f>
        <v>119158054.17787558</v>
      </c>
      <c r="AI96" s="32"/>
      <c r="AJ96" s="42">
        <f>SUM(AJ76:AJ95)</f>
        <v>17253784.890394561</v>
      </c>
      <c r="AK96" s="46">
        <f t="shared" si="282"/>
        <v>148.88584376365188</v>
      </c>
      <c r="AL96" s="43">
        <f>SUM(AL76:AL95)</f>
        <v>8217883.5233442551</v>
      </c>
      <c r="AM96" s="46">
        <f t="shared" si="283"/>
        <v>140.51026781356657</v>
      </c>
      <c r="AN96" s="43">
        <f>SUM(AN76:AN95)</f>
        <v>25471668.413738817</v>
      </c>
      <c r="AO96" s="47">
        <f t="shared" si="284"/>
        <v>146.07659723888477</v>
      </c>
      <c r="AP96" s="45">
        <f>SUM(AP76:AP95)</f>
        <v>6693907.7939572334</v>
      </c>
      <c r="AQ96" s="39">
        <f t="shared" si="285"/>
        <v>19.961554821844199</v>
      </c>
      <c r="AR96" s="43">
        <f>SUM(AR76:AR95)</f>
        <v>9241541.2046561018</v>
      </c>
      <c r="AS96" s="46">
        <f t="shared" si="286"/>
        <v>29.772335046104313</v>
      </c>
      <c r="AT96" s="43">
        <f>SUM(AT76:AT95)</f>
        <v>15935448.998613337</v>
      </c>
      <c r="AU96" s="47">
        <f t="shared" si="287"/>
        <v>24.677542440945661</v>
      </c>
      <c r="AV96" s="122">
        <f>SUM(AV76:AV95)</f>
        <v>23947692.684351802</v>
      </c>
      <c r="AW96" s="128">
        <f>SUM(AW76:AW95)</f>
        <v>17459424.728000358</v>
      </c>
      <c r="AX96" s="129">
        <f>SUM(AX76:AX95)</f>
        <v>41407117.41235216</v>
      </c>
      <c r="AY96" s="32"/>
      <c r="AZ96" s="42">
        <f>SUM(AZ76:AZ95)</f>
        <v>52300190.141630635</v>
      </c>
      <c r="BA96" s="46">
        <f t="shared" si="291"/>
        <v>117.71130033744676</v>
      </c>
      <c r="BB96" s="43">
        <f>SUM(BB76:BB95)</f>
        <v>15338442.519122273</v>
      </c>
      <c r="BC96" s="46">
        <f t="shared" si="292"/>
        <v>116.75935173803569</v>
      </c>
      <c r="BD96" s="43">
        <f>SUM(BD76:BD95)</f>
        <v>67638632.660752907</v>
      </c>
      <c r="BE96" s="47">
        <v>117.68303633119864</v>
      </c>
      <c r="BF96" s="45">
        <f>SUM(BF76:BF95)</f>
        <v>62859832.166884333</v>
      </c>
      <c r="BG96" s="46">
        <v>18.16039386232784</v>
      </c>
      <c r="BH96" s="43">
        <f>SUM(BH76:BH95)</f>
        <v>59045653.908647053</v>
      </c>
      <c r="BI96" s="46">
        <v>33.062994106689345</v>
      </c>
      <c r="BJ96" s="43">
        <f>SUM(BJ76:BJ95)</f>
        <v>121905486.07553139</v>
      </c>
      <c r="BK96" s="47">
        <v>22.302764449117095</v>
      </c>
      <c r="BL96" s="122">
        <f>SUM(BL76:BL95)</f>
        <v>115160022.30851497</v>
      </c>
      <c r="BM96" s="128">
        <f>SUM(BM76:BM95)</f>
        <v>74384096.427769333</v>
      </c>
      <c r="BN96" s="129">
        <f>SUM(BN76:BN95)</f>
        <v>189544118.73628426</v>
      </c>
      <c r="BO96" s="32"/>
      <c r="BP96" s="42">
        <f>SUM(BP76:BP95)</f>
        <v>15361603.325875504</v>
      </c>
      <c r="BQ96" s="46">
        <v>87.633255633323415</v>
      </c>
      <c r="BR96" s="43">
        <f>SUM(BR76:BR95)</f>
        <v>3264386.8402530351</v>
      </c>
      <c r="BS96" s="46">
        <v>90.93074679215789</v>
      </c>
      <c r="BT96" s="43">
        <f>SUM(BT76:BT95)</f>
        <v>18625990.166128542</v>
      </c>
      <c r="BU96" s="47">
        <v>88.039825912171949</v>
      </c>
      <c r="BV96" s="45">
        <f>SUM(BV76:BV95)</f>
        <v>17541353.35997751</v>
      </c>
      <c r="BW96" s="46">
        <f t="shared" si="296"/>
        <v>27.342315843255992</v>
      </c>
      <c r="BX96" s="43">
        <f>SUM(BX76:BX95)</f>
        <v>-1461702.9361060518</v>
      </c>
      <c r="BY96" s="46">
        <f t="shared" si="297"/>
        <v>-3.2093457402888816</v>
      </c>
      <c r="BZ96" s="43">
        <f>SUM(BZ76:BZ95)</f>
        <v>16079650.423871463</v>
      </c>
      <c r="CA96" s="47">
        <f t="shared" si="298"/>
        <v>14.657866672383598</v>
      </c>
      <c r="CB96" s="122">
        <f>SUM(CB76:CB95)</f>
        <v>32902956.685853012</v>
      </c>
      <c r="CC96" s="128">
        <f>SUM(CC76:CC95)</f>
        <v>1802683.9041469828</v>
      </c>
      <c r="CD96" s="129">
        <f>SUM(CD76:CD95)</f>
        <v>34705640.589999996</v>
      </c>
      <c r="CE96" s="32"/>
      <c r="CF96" s="45">
        <f>SUM(CF76:CF95)</f>
        <v>130766314.67764619</v>
      </c>
      <c r="CG96" s="46">
        <f t="shared" si="303"/>
        <v>95.397987720288015</v>
      </c>
      <c r="CH96" s="46">
        <f>SUM(CH76:CH95)</f>
        <v>50861408.454709813</v>
      </c>
      <c r="CI96" s="46">
        <f t="shared" si="305"/>
        <v>118.44734514989442</v>
      </c>
      <c r="CJ96" s="43">
        <f t="shared" si="306"/>
        <v>181627723.13235599</v>
      </c>
      <c r="CK96" s="47">
        <f t="shared" si="307"/>
        <v>100.89610683375459</v>
      </c>
      <c r="CL96" s="45">
        <f>SUM(CL76:CL95)</f>
        <v>158838300.79100546</v>
      </c>
      <c r="CM96" s="46">
        <f t="shared" si="309"/>
        <v>25.894472666074368</v>
      </c>
      <c r="CN96" s="43">
        <f>SUM(CN76:CN95)</f>
        <v>126732890.95238058</v>
      </c>
      <c r="CO96" s="46">
        <f t="shared" si="311"/>
        <v>35.814901392541522</v>
      </c>
      <c r="CP96" s="43">
        <f>SUM(CP76:CP95)</f>
        <v>285571191.74338609</v>
      </c>
      <c r="CQ96" s="47">
        <f t="shared" si="313"/>
        <v>29.523683230136765</v>
      </c>
      <c r="CR96" s="153"/>
      <c r="CS96" s="161" t="s">
        <v>175</v>
      </c>
      <c r="CT96" s="45">
        <f t="shared" ref="CT96:CU96" si="323">SUM(CT76:CT95)</f>
        <v>181627723.13235602</v>
      </c>
      <c r="CU96" s="43">
        <f t="shared" si="323"/>
        <v>285571191.74338609</v>
      </c>
      <c r="CV96" s="44">
        <f>SUM(CV76:CV95)</f>
        <v>467198914.87574202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f>+D74+D96</f>
        <v>35267046</v>
      </c>
      <c r="E97" s="46">
        <f t="shared" si="260"/>
        <v>162.33990664788575</v>
      </c>
      <c r="F97" s="43">
        <f>+F74+F96</f>
        <v>14844783</v>
      </c>
      <c r="G97" s="46">
        <f t="shared" si="261"/>
        <v>210.34649228458477</v>
      </c>
      <c r="H97" s="43">
        <f>+H74+H96</f>
        <v>50111828.999999993</v>
      </c>
      <c r="I97" s="201">
        <f t="shared" si="263"/>
        <v>174.11124854507233</v>
      </c>
      <c r="J97" s="45">
        <f>+J74+J96</f>
        <v>23205251</v>
      </c>
      <c r="K97" s="46">
        <f t="shared" si="264"/>
        <v>32.038131936860502</v>
      </c>
      <c r="L97" s="43">
        <f>+L74+L96</f>
        <v>36015609</v>
      </c>
      <c r="M97" s="46">
        <f t="shared" si="265"/>
        <v>56.981854398516582</v>
      </c>
      <c r="N97" s="43">
        <f>+N74+N96</f>
        <v>59220860.000000007</v>
      </c>
      <c r="O97" s="47">
        <f t="shared" si="267"/>
        <v>43.661769964352999</v>
      </c>
      <c r="P97" s="122">
        <f>+P74+P96</f>
        <v>58472296.999999993</v>
      </c>
      <c r="Q97" s="128">
        <f>+Q74+Q96</f>
        <v>50860392</v>
      </c>
      <c r="R97" s="129">
        <f>+R74+R96</f>
        <v>109332689</v>
      </c>
      <c r="S97" s="32"/>
      <c r="T97" s="45">
        <f>+T74+T96</f>
        <v>50057826.548360705</v>
      </c>
      <c r="U97" s="46">
        <f t="shared" si="271"/>
        <v>127.81102385609964</v>
      </c>
      <c r="V97" s="43">
        <f>+V74+V96</f>
        <v>16661899.143030558</v>
      </c>
      <c r="W97" s="46">
        <f t="shared" si="272"/>
        <v>134.75158831070658</v>
      </c>
      <c r="X97" s="43">
        <f>+X74+X96</f>
        <v>66719725.691391267</v>
      </c>
      <c r="Y97" s="47">
        <f t="shared" si="274"/>
        <v>129.47643661099326</v>
      </c>
      <c r="Z97" s="245">
        <f>+Z74+Z96</f>
        <v>62562209.126126349</v>
      </c>
      <c r="AA97" s="201">
        <f t="shared" si="275"/>
        <v>30.796460661631087</v>
      </c>
      <c r="AB97" s="43">
        <f>+AB74+AB96</f>
        <v>33436936.338460349</v>
      </c>
      <c r="AC97" s="46">
        <f t="shared" si="276"/>
        <v>36.830133354548231</v>
      </c>
      <c r="AD97" s="43">
        <f>+AD74+AD96</f>
        <v>95999145.464586675</v>
      </c>
      <c r="AE97" s="47">
        <f t="shared" si="278"/>
        <v>32.660069091829932</v>
      </c>
      <c r="AF97" s="122">
        <f>+AF74+AF96</f>
        <v>112620035.67448704</v>
      </c>
      <c r="AG97" s="128">
        <f>+AG74+AG96</f>
        <v>50098835.48149091</v>
      </c>
      <c r="AH97" s="129">
        <f>+AH74+AH96</f>
        <v>162718871.15597793</v>
      </c>
      <c r="AI97" s="32"/>
      <c r="AJ97" s="42">
        <f>+AJ74+AJ96</f>
        <v>25179181.843940951</v>
      </c>
      <c r="AK97" s="46">
        <f t="shared" si="282"/>
        <v>217.2754417612218</v>
      </c>
      <c r="AL97" s="43">
        <f>+AL74+AL96</f>
        <v>11867866.832354415</v>
      </c>
      <c r="AM97" s="46">
        <f t="shared" si="283"/>
        <v>202.91808009360216</v>
      </c>
      <c r="AN97" s="43">
        <f>+AN74+AN96</f>
        <v>37047048.67629537</v>
      </c>
      <c r="AO97" s="47">
        <f t="shared" si="284"/>
        <v>212.45984834890561</v>
      </c>
      <c r="AP97" s="45">
        <f>+AP74+AP96</f>
        <v>7828680.6743845167</v>
      </c>
      <c r="AQ97" s="39">
        <f t="shared" si="285"/>
        <v>23.34550210050849</v>
      </c>
      <c r="AR97" s="43">
        <f>+AR74+AR96</f>
        <v>11388676.742913965</v>
      </c>
      <c r="AS97" s="46">
        <f t="shared" si="286"/>
        <v>36.689497153459698</v>
      </c>
      <c r="AT97" s="43">
        <f>+AT74+AT96</f>
        <v>19217357.417298485</v>
      </c>
      <c r="AU97" s="47">
        <f t="shared" si="287"/>
        <v>29.759886483868272</v>
      </c>
      <c r="AV97" s="122">
        <f>+AV74+AV96</f>
        <v>33007862.518325474</v>
      </c>
      <c r="AW97" s="128">
        <f>+AW74+AW96</f>
        <v>23256543.57526838</v>
      </c>
      <c r="AX97" s="129">
        <f>+AX74+AX96</f>
        <v>56264406.093593858</v>
      </c>
      <c r="AY97" s="32"/>
      <c r="AZ97" s="42">
        <f>+AZ74+AZ96</f>
        <v>84030938.445559978</v>
      </c>
      <c r="BA97" s="46">
        <f t="shared" si="291"/>
        <v>189.12724803134751</v>
      </c>
      <c r="BB97" s="43">
        <f>+BB74+BB96</f>
        <v>24634766.43076694</v>
      </c>
      <c r="BC97" s="46">
        <f t="shared" si="292"/>
        <v>187.52486473697508</v>
      </c>
      <c r="BD97" s="43">
        <f>+BD74+BD96</f>
        <v>108665704.87632692</v>
      </c>
      <c r="BE97" s="47">
        <v>167.47050048318866</v>
      </c>
      <c r="BF97" s="45">
        <f>+BF74+BF96</f>
        <v>83236804.758094639</v>
      </c>
      <c r="BG97" s="46">
        <v>22.537811751383561</v>
      </c>
      <c r="BH97" s="43">
        <f>+BH74+BH96</f>
        <v>78249009.953103542</v>
      </c>
      <c r="BI97" s="46">
        <v>41.021465545624856</v>
      </c>
      <c r="BJ97" s="43">
        <f>+BJ74+BJ96</f>
        <v>161485814.71119818</v>
      </c>
      <c r="BK97" s="47">
        <v>27.675582513410813</v>
      </c>
      <c r="BL97" s="122">
        <f>+BL74+BL96</f>
        <v>167267743.20365462</v>
      </c>
      <c r="BM97" s="128">
        <f>+BM74+BM96</f>
        <v>102883776.3838705</v>
      </c>
      <c r="BN97" s="129">
        <f>+BN74+BN96</f>
        <v>270151519.58752507</v>
      </c>
      <c r="BO97" s="32"/>
      <c r="BP97" s="42">
        <f>+BP74+BP96</f>
        <v>20399874.065875504</v>
      </c>
      <c r="BQ97" s="46">
        <v>149.24233863302541</v>
      </c>
      <c r="BR97" s="43">
        <f>+BR74+BR96</f>
        <v>4881269.3402530346</v>
      </c>
      <c r="BS97" s="46">
        <v>155.04637210884681</v>
      </c>
      <c r="BT97" s="43">
        <f>+BT74+BT96</f>
        <v>25281143.406128541</v>
      </c>
      <c r="BU97" s="47">
        <v>149.9579576885576</v>
      </c>
      <c r="BV97" s="45">
        <f>+BV74+BV96</f>
        <v>22492493.069977511</v>
      </c>
      <c r="BW97" s="46">
        <f t="shared" si="296"/>
        <v>35.059829022357725</v>
      </c>
      <c r="BX97" s="43">
        <f>+BX74+BX96</f>
        <v>4532769.4138939492</v>
      </c>
      <c r="BY97" s="46">
        <f t="shared" si="297"/>
        <v>9.9522439552223929</v>
      </c>
      <c r="BZ97" s="43">
        <f>+BZ74+BZ96</f>
        <v>27025262.48387146</v>
      </c>
      <c r="CA97" s="47">
        <f t="shared" si="298"/>
        <v>24.635653377555347</v>
      </c>
      <c r="CB97" s="122">
        <f>+CB74+CB96</f>
        <v>42892367.135853007</v>
      </c>
      <c r="CC97" s="128">
        <f>+CC74+CC96</f>
        <v>9414038.754146982</v>
      </c>
      <c r="CD97" s="129">
        <f>+CD74+CD96</f>
        <v>52306405.889999993</v>
      </c>
      <c r="CE97" s="32"/>
      <c r="CF97" s="45">
        <f>+CF74+CF96</f>
        <v>214934866.90373713</v>
      </c>
      <c r="CG97" s="46">
        <f t="shared" si="303"/>
        <v>156.80149619640204</v>
      </c>
      <c r="CH97" s="46">
        <f>+CH74+CH96</f>
        <v>72890584.746404946</v>
      </c>
      <c r="CI97" s="46">
        <f t="shared" si="305"/>
        <v>169.74945271763443</v>
      </c>
      <c r="CJ97" s="43">
        <f t="shared" si="306"/>
        <v>287825451.65014207</v>
      </c>
      <c r="CK97" s="47">
        <f t="shared" si="307"/>
        <v>159.8900598341146</v>
      </c>
      <c r="CL97" s="45">
        <f>+CL74+CL96</f>
        <v>199325438.62858301</v>
      </c>
      <c r="CM97" s="46">
        <f t="shared" si="309"/>
        <v>32.494852290143626</v>
      </c>
      <c r="CN97" s="43">
        <f>+CN74+CN96</f>
        <v>163623001.4483718</v>
      </c>
      <c r="CO97" s="46">
        <f t="shared" si="311"/>
        <v>46.24010087978693</v>
      </c>
      <c r="CP97" s="43">
        <f>+CP74+CP96</f>
        <v>362948440.07695484</v>
      </c>
      <c r="CQ97" s="47">
        <f t="shared" si="313"/>
        <v>37.523304463194215</v>
      </c>
      <c r="CR97" s="153"/>
      <c r="CS97" s="160" t="s">
        <v>176</v>
      </c>
      <c r="CT97" s="45">
        <f>+CT74+CT96</f>
        <v>287825451.65014207</v>
      </c>
      <c r="CU97" s="43">
        <f t="shared" ref="CU97:CV97" si="324">+CU74+CU96</f>
        <v>362948440.07695484</v>
      </c>
      <c r="CV97" s="44">
        <f t="shared" si="324"/>
        <v>650773891.72709692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202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f>+'JUL-SEP 2023'!D99+'OCT-DEC 2023'!D99+'JAN-MAR 2024'!D99+'APR-JUN 2024'!D99</f>
        <v>0</v>
      </c>
      <c r="E99" s="39">
        <f>+D99/$D$111</f>
        <v>0</v>
      </c>
      <c r="F99" s="36">
        <f>+'JUL-SEP 2023'!F99+'OCT-DEC 2023'!F99+'JAN-MAR 2024'!F99+'APR-JUN 2024'!F99</f>
        <v>0</v>
      </c>
      <c r="G99" s="39">
        <f>+F99/$F$111</f>
        <v>0</v>
      </c>
      <c r="H99" s="36">
        <f t="shared" ref="H99:H101" si="325">+D99+F99</f>
        <v>0</v>
      </c>
      <c r="I99" s="202">
        <f>+H99/$H$111</f>
        <v>0</v>
      </c>
      <c r="J99" s="38">
        <f>+'JUL-SEP 2023'!J99+'OCT-DEC 2023'!J99+'JAN-MAR 2024'!J99+'APR-JUN 2024'!J99</f>
        <v>0</v>
      </c>
      <c r="K99" s="39">
        <f>+J99/$J$111</f>
        <v>0</v>
      </c>
      <c r="L99" s="36">
        <f>+'JUL-SEP 2023'!L99+'OCT-DEC 2023'!L99+'JAN-MAR 2024'!L99+'APR-JUN 2024'!L99</f>
        <v>0</v>
      </c>
      <c r="M99" s="39">
        <f>+L99/$L$111</f>
        <v>0</v>
      </c>
      <c r="N99" s="36">
        <f t="shared" ref="N99:N101" si="326">+J99+L99</f>
        <v>0</v>
      </c>
      <c r="O99" s="40">
        <f>+N99/$N$111</f>
        <v>0</v>
      </c>
      <c r="P99" s="116">
        <f t="shared" ref="P99:P101" si="327">+D99+J99</f>
        <v>0</v>
      </c>
      <c r="Q99" s="117">
        <f t="shared" ref="Q99:Q101" si="328">+F99+L99</f>
        <v>0</v>
      </c>
      <c r="R99" s="118">
        <f t="shared" ref="R99:R101" si="329">+P99+Q99</f>
        <v>0</v>
      </c>
      <c r="S99" s="32"/>
      <c r="T99" s="38">
        <f>+'JUL-SEP 2023'!T99+'OCT-DEC 2023'!T99+'JAN-MAR 2024'!T99+'APR-JUN 2024'!T99</f>
        <v>2982630.0200000005</v>
      </c>
      <c r="U99" s="39">
        <f>+T99/$T$111</f>
        <v>7.6154524262424852</v>
      </c>
      <c r="V99" s="36">
        <f>+'JUL-SEP 2023'!V99+'OCT-DEC 2023'!V99+'JAN-MAR 2024'!V99+'APR-JUN 2024'!V99</f>
        <v>88020.03</v>
      </c>
      <c r="W99" s="39">
        <f>+V99/$V$111</f>
        <v>0.71185395757345393</v>
      </c>
      <c r="X99" s="36">
        <f t="shared" ref="X99:X101" si="330">+T99+V99</f>
        <v>3070650.0500000003</v>
      </c>
      <c r="Y99" s="40">
        <f>+X99/$X$111</f>
        <v>5.9589097891729939</v>
      </c>
      <c r="Z99" s="244">
        <f>+'OCT-DEC 2023'!Z99+'JUL-SEP 2023'!Z99+'JAN-MAR 2024'!Z99+'APR-JUN 2024'!Z99</f>
        <v>2856911.84</v>
      </c>
      <c r="AA99" s="202">
        <f>+Z99/$Z$111</f>
        <v>1.4063245899282983</v>
      </c>
      <c r="AB99" s="36">
        <f>+'OCT-DEC 2023'!AB99+'JUL-SEP 2023'!AB99+'JAN-MAR 2024'!AB99+'APR-JUN 2024'!AB99</f>
        <v>3385.5699999999488</v>
      </c>
      <c r="AC99" s="39">
        <f>+AB99/$AB$111</f>
        <v>3.7291393361817055E-3</v>
      </c>
      <c r="AD99" s="36">
        <f t="shared" ref="AD99:AD101" si="331">+Z99+AB99</f>
        <v>2860297.4099999997</v>
      </c>
      <c r="AE99" s="40">
        <f>+AD99/$AD$111</f>
        <v>0.97310773530003125</v>
      </c>
      <c r="AF99" s="116">
        <f t="shared" ref="AF99:AF101" si="332">+T99+Z99</f>
        <v>5839541.8600000003</v>
      </c>
      <c r="AG99" s="117">
        <f t="shared" ref="AG99:AG101" si="333">+V99+AB99</f>
        <v>91405.599999999948</v>
      </c>
      <c r="AH99" s="118">
        <f t="shared" ref="AH99:AH101" si="334">+AF99+AG99</f>
        <v>5930947.46</v>
      </c>
      <c r="AI99" s="32"/>
      <c r="AJ99" s="35">
        <f>+'OCT-DEC 2023'!AJ99+'JUL-SEP 2023'!AJ99+'JAN-MAR 2024'!AJ99+'APR-JUN 2024'!AJ99</f>
        <v>0</v>
      </c>
      <c r="AK99" s="39">
        <f>+AJ99/$AJ$111</f>
        <v>0</v>
      </c>
      <c r="AL99" s="36">
        <f>+'OCT-DEC 2023'!AL99+'JUL-SEP 2023'!AL99+'JAN-MAR 2024'!AL99+'APR-JUN 2024'!AL99</f>
        <v>0</v>
      </c>
      <c r="AM99" s="39">
        <f>+AL99/$AL$111</f>
        <v>0</v>
      </c>
      <c r="AN99" s="36">
        <f>+AJ99+AL99</f>
        <v>0</v>
      </c>
      <c r="AO99" s="40">
        <f>+AN99/$AN$111</f>
        <v>0</v>
      </c>
      <c r="AP99" s="36">
        <f>+'OCT-DEC 2023'!AP99+'JUL-SEP 2023'!AP99+'JAN-MAR 2024'!AP99+'APR-JUN 2024'!AP99</f>
        <v>0</v>
      </c>
      <c r="AQ99" s="36">
        <f>+AP99/$AP$111</f>
        <v>0</v>
      </c>
      <c r="AR99" s="36">
        <f>+'OCT-DEC 2023'!AR99+'JUL-SEP 2023'!AR99+'JAN-MAR 2024'!AR99+'APR-JUN 2024'!AR99</f>
        <v>0</v>
      </c>
      <c r="AS99" s="39">
        <f>+AR99/$AR$111</f>
        <v>0</v>
      </c>
      <c r="AT99" s="36">
        <f>+AP99+AR99</f>
        <v>0</v>
      </c>
      <c r="AU99" s="40">
        <f>+AT99/$AT$111</f>
        <v>0</v>
      </c>
      <c r="AV99" s="116">
        <f t="shared" ref="AV99:AV101" si="335">+AJ99+AP99</f>
        <v>0</v>
      </c>
      <c r="AW99" s="117">
        <f t="shared" ref="AW99:AW101" si="336">+AL99+AR99</f>
        <v>0</v>
      </c>
      <c r="AX99" s="118">
        <f t="shared" ref="AX99:AX101" si="337">+AV99+AW99</f>
        <v>0</v>
      </c>
      <c r="AY99" s="32"/>
      <c r="AZ99" s="35">
        <f>+'OCT-DEC 2023'!AZ99+'JUL-SEP 2023'!AZ99+'JAN-MAR 2024'!AZ99+'APR-JUN 2024'!AZ99</f>
        <v>-62680.41148130715</v>
      </c>
      <c r="BA99" s="39">
        <f>+AZ99/$AZ$111</f>
        <v>-0.14107391810948494</v>
      </c>
      <c r="BB99" s="36">
        <f>+'OCT-DEC 2023'!BB99+'JUL-SEP 2023'!BB99+'JAN-MAR 2024'!BB99+'APR-JUN 2024'!BB99</f>
        <v>-20024.718518692873</v>
      </c>
      <c r="BC99" s="39">
        <f>+BB99/$BB$111</f>
        <v>-0.15243224010940923</v>
      </c>
      <c r="BD99" s="36">
        <f>+AZ99+BB99</f>
        <v>-82705.130000000019</v>
      </c>
      <c r="BE99" s="40">
        <v>0</v>
      </c>
      <c r="BF99" s="38">
        <f>+'OCT-DEC 2023'!BF99+'JUL-SEP 2023'!BF99+'JAN-MAR 2024'!BF99+'APR-JUN 2024'!BF99</f>
        <v>2451293.7538355864</v>
      </c>
      <c r="BG99" s="39">
        <v>0</v>
      </c>
      <c r="BH99" s="36">
        <f>+'OCT-DEC 2023'!BH99+'JUL-SEP 2023'!BH99+'JAN-MAR 2024'!BH99+'APR-JUN 2024'!BH99</f>
        <v>1228026.2661644132</v>
      </c>
      <c r="BI99" s="39">
        <v>0</v>
      </c>
      <c r="BJ99" s="36">
        <f>+BF99+BH99</f>
        <v>3679320.0199999996</v>
      </c>
      <c r="BK99" s="40">
        <v>0</v>
      </c>
      <c r="BL99" s="116">
        <f t="shared" ref="BL99:BL101" si="338">+AZ99+BF99</f>
        <v>2388613.342354279</v>
      </c>
      <c r="BM99" s="117">
        <f t="shared" ref="BM99:BM101" si="339">+BB99+BH99</f>
        <v>1208001.5476457204</v>
      </c>
      <c r="BN99" s="118">
        <f t="shared" ref="BN99:BN101" si="340">+BL99+BM99</f>
        <v>3596614.8899999997</v>
      </c>
      <c r="BO99" s="32"/>
      <c r="BP99" s="35">
        <f>+'OCT-DEC 2023'!BP99+'JUL-SEP 2023'!BP99+'JAN-MAR 2024'!BP99+'APR-JUN 2024'!BP99</f>
        <v>0</v>
      </c>
      <c r="BQ99" s="39">
        <v>0</v>
      </c>
      <c r="BR99" s="36">
        <f>+'OCT-DEC 2023'!BR99+'JUL-SEP 2023'!BR99+'JAN-MAR 2024'!BR99+'APR-JUN 2024'!BR99</f>
        <v>0</v>
      </c>
      <c r="BS99" s="39">
        <v>0</v>
      </c>
      <c r="BT99" s="36">
        <f>+BP99+BR99</f>
        <v>0</v>
      </c>
      <c r="BU99" s="40">
        <v>0</v>
      </c>
      <c r="BV99" s="38">
        <f>+'OCT-DEC 2023'!BV99+'JUL-SEP 2023'!BV99+'JAN-MAR 2024'!BV99+'APR-JUN 2024'!BV99</f>
        <v>0</v>
      </c>
      <c r="BW99" s="36">
        <f>+BV99/$BV$111</f>
        <v>0</v>
      </c>
      <c r="BX99" s="36">
        <f>+'OCT-DEC 2023'!BX99+'JUL-SEP 2023'!BX99+'JAN-MAR 2024'!BX99+'APR-JUN 2024'!BX99</f>
        <v>0</v>
      </c>
      <c r="BY99" s="36">
        <f>+BX99/$BX$111</f>
        <v>0</v>
      </c>
      <c r="BZ99" s="36">
        <f>+BV99+BX99</f>
        <v>0</v>
      </c>
      <c r="CA99" s="40"/>
      <c r="CB99" s="116">
        <f t="shared" ref="CB99:CB101" si="341">+BP99+BV99</f>
        <v>0</v>
      </c>
      <c r="CC99" s="117">
        <f t="shared" ref="CC99:CC101" si="342">+BR99+BX99</f>
        <v>0</v>
      </c>
      <c r="CD99" s="118">
        <f t="shared" ref="CD99:CD101" si="343">+CB99+CC99</f>
        <v>0</v>
      </c>
      <c r="CE99" s="32"/>
      <c r="CF99" s="38">
        <f t="shared" ref="CF99:CF101" si="344">+D99+T99+AJ99+AZ99+BP99</f>
        <v>2919949.6085186931</v>
      </c>
      <c r="CG99" s="39">
        <f>+CF99/$CF$111</f>
        <v>2.1301916902988469</v>
      </c>
      <c r="CH99" s="36">
        <f t="shared" ref="CH99:CH101" si="345">+F99+V99+AL99+BB99+BR99</f>
        <v>67995.31148130713</v>
      </c>
      <c r="CI99" s="39">
        <f>+CH99/$CH$111</f>
        <v>0.15834921549159672</v>
      </c>
      <c r="CJ99" s="36">
        <f t="shared" ref="CJ99:CJ101" si="346">+CF99+CH99</f>
        <v>2987944.9200000004</v>
      </c>
      <c r="CK99" s="40">
        <f>+CJ99/$CJ$111</f>
        <v>1.6598347689576292</v>
      </c>
      <c r="CL99" s="38">
        <f t="shared" ref="CL99:CL101" si="347">+J99+Z99+AP99+BF99+BV99</f>
        <v>5308205.5938355867</v>
      </c>
      <c r="CM99" s="39">
        <f>+CL99/$CL$111</f>
        <v>0.86536549415959385</v>
      </c>
      <c r="CN99" s="36">
        <f t="shared" ref="CN99:CN101" si="348">+L99+AB99+AR99+BH99+BX99</f>
        <v>1231411.836164413</v>
      </c>
      <c r="CO99" s="39">
        <f>+CN99/$CN$111</f>
        <v>0.34799879616419738</v>
      </c>
      <c r="CP99" s="36">
        <f t="shared" ref="CP99:CP101" si="349">+CL99+CN99</f>
        <v>6539617.4299999997</v>
      </c>
      <c r="CQ99" s="40">
        <f>+CP99/$CP$111</f>
        <v>0.67609618558127094</v>
      </c>
      <c r="CR99" s="152"/>
      <c r="CS99" s="163" t="s">
        <v>54</v>
      </c>
      <c r="CT99" s="38">
        <f t="shared" ref="CT99:CT101" si="350">+CJ99</f>
        <v>2987944.9200000004</v>
      </c>
      <c r="CU99" s="36">
        <f t="shared" ref="CU99:CU101" si="351">+CP99</f>
        <v>6539617.4299999997</v>
      </c>
      <c r="CV99" s="37">
        <f t="shared" ref="CV99:CV101" si="352">+CT99+CU99</f>
        <v>9527562.3499999996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f>+'JUL-SEP 2023'!D100+'OCT-DEC 2023'!D100+'JAN-MAR 2024'!D100+'APR-JUN 2024'!D100</f>
        <v>0</v>
      </c>
      <c r="E100" s="39">
        <f>+D100/$D$111</f>
        <v>0</v>
      </c>
      <c r="F100" s="36">
        <f>+'JUL-SEP 2023'!F100+'OCT-DEC 2023'!F100+'JAN-MAR 2024'!F100+'APR-JUN 2024'!F100</f>
        <v>0</v>
      </c>
      <c r="G100" s="39">
        <f>+F100/$F$111</f>
        <v>0</v>
      </c>
      <c r="H100" s="36">
        <f t="shared" si="325"/>
        <v>0</v>
      </c>
      <c r="I100" s="202">
        <f>+H100/$H$111</f>
        <v>0</v>
      </c>
      <c r="J100" s="38">
        <f>+'JUL-SEP 2023'!J100+'OCT-DEC 2023'!J100+'JAN-MAR 2024'!J100+'APR-JUN 2024'!J100</f>
        <v>0</v>
      </c>
      <c r="K100" s="39">
        <f>+J100/$J$111</f>
        <v>0</v>
      </c>
      <c r="L100" s="36">
        <f>+'JUL-SEP 2023'!L100+'OCT-DEC 2023'!L100+'JAN-MAR 2024'!L100+'APR-JUN 2024'!L100</f>
        <v>0</v>
      </c>
      <c r="M100" s="39">
        <f>+L100/$L$111</f>
        <v>0</v>
      </c>
      <c r="N100" s="36">
        <f t="shared" si="326"/>
        <v>0</v>
      </c>
      <c r="O100" s="40">
        <f>+N100/$N$111</f>
        <v>0</v>
      </c>
      <c r="P100" s="116">
        <f t="shared" si="327"/>
        <v>0</v>
      </c>
      <c r="Q100" s="117">
        <f t="shared" si="328"/>
        <v>0</v>
      </c>
      <c r="R100" s="118">
        <f t="shared" si="329"/>
        <v>0</v>
      </c>
      <c r="S100" s="32"/>
      <c r="T100" s="38">
        <f>+'JUL-SEP 2023'!T100+'OCT-DEC 2023'!T100+'JAN-MAR 2024'!T100+'APR-JUN 2024'!T100</f>
        <v>0</v>
      </c>
      <c r="U100" s="39">
        <f>+T100/$T$111</f>
        <v>0</v>
      </c>
      <c r="V100" s="36">
        <f>+'JUL-SEP 2023'!V100+'OCT-DEC 2023'!V100+'JAN-MAR 2024'!V100+'APR-JUN 2024'!V100</f>
        <v>0</v>
      </c>
      <c r="W100" s="39">
        <f>+V100/$V$111</f>
        <v>0</v>
      </c>
      <c r="X100" s="36">
        <f t="shared" si="330"/>
        <v>0</v>
      </c>
      <c r="Y100" s="40">
        <f>+X100/$X$111</f>
        <v>0</v>
      </c>
      <c r="Z100" s="244">
        <f>+'OCT-DEC 2023'!Z100+'JUL-SEP 2023'!Z100+'JAN-MAR 2024'!Z100+'APR-JUN 2024'!Z100</f>
        <v>-2107371.1799999997</v>
      </c>
      <c r="AA100" s="202">
        <f>+Z100/$Z$111</f>
        <v>-1.037360645521429</v>
      </c>
      <c r="AB100" s="36">
        <f>+'OCT-DEC 2023'!AB100+'JUL-SEP 2023'!AB100+'JAN-MAR 2024'!AB100+'APR-JUN 2024'!AB100</f>
        <v>715929.33</v>
      </c>
      <c r="AC100" s="39">
        <f>+AB100/$AB$111</f>
        <v>0.78858219633008719</v>
      </c>
      <c r="AD100" s="36">
        <f t="shared" si="331"/>
        <v>-1391441.8499999996</v>
      </c>
      <c r="AE100" s="40">
        <f>+AD100/$AD$111</f>
        <v>-0.47338532794573468</v>
      </c>
      <c r="AF100" s="116">
        <f t="shared" si="332"/>
        <v>-2107371.1799999997</v>
      </c>
      <c r="AG100" s="117">
        <f t="shared" si="333"/>
        <v>715929.33</v>
      </c>
      <c r="AH100" s="118">
        <f t="shared" si="334"/>
        <v>-1391441.8499999996</v>
      </c>
      <c r="AI100" s="32"/>
      <c r="AJ100" s="35">
        <f>+'OCT-DEC 2023'!AJ100+'JUL-SEP 2023'!AJ100+'JAN-MAR 2024'!AJ100+'APR-JUN 2024'!AJ100</f>
        <v>0</v>
      </c>
      <c r="AK100" s="39">
        <f>+AJ100/$AJ$111</f>
        <v>0</v>
      </c>
      <c r="AL100" s="36">
        <f>+'OCT-DEC 2023'!AL100+'JUL-SEP 2023'!AL100+'JAN-MAR 2024'!AL100+'APR-JUN 2024'!AL100</f>
        <v>0</v>
      </c>
      <c r="AM100" s="39">
        <f>+AL100/$AL$111</f>
        <v>0</v>
      </c>
      <c r="AN100" s="36">
        <f t="shared" ref="AN100:AN101" si="353">+AJ100+AL100</f>
        <v>0</v>
      </c>
      <c r="AO100" s="40">
        <f>+AN100/$AN$111</f>
        <v>0</v>
      </c>
      <c r="AP100" s="36">
        <f>+'OCT-DEC 2023'!AP100+'JUL-SEP 2023'!AP100+'JAN-MAR 2024'!AP100+'APR-JUN 2024'!AP100</f>
        <v>0</v>
      </c>
      <c r="AQ100" s="36">
        <f>+AP100/$AP$111</f>
        <v>0</v>
      </c>
      <c r="AR100" s="36">
        <f>+'OCT-DEC 2023'!AR100+'JUL-SEP 2023'!AR100+'JAN-MAR 2024'!AR100+'APR-JUN 2024'!AR100</f>
        <v>0</v>
      </c>
      <c r="AS100" s="39">
        <f>+AR100/$AR$111</f>
        <v>0</v>
      </c>
      <c r="AT100" s="36">
        <f t="shared" ref="AT100:AT101" si="354">+AP100+AR100</f>
        <v>0</v>
      </c>
      <c r="AU100" s="40">
        <f>+AT100/$AT$111</f>
        <v>0</v>
      </c>
      <c r="AV100" s="116">
        <f t="shared" si="335"/>
        <v>0</v>
      </c>
      <c r="AW100" s="117">
        <f t="shared" si="336"/>
        <v>0</v>
      </c>
      <c r="AX100" s="118">
        <f t="shared" si="337"/>
        <v>0</v>
      </c>
      <c r="AY100" s="32"/>
      <c r="AZ100" s="35">
        <f>+'OCT-DEC 2023'!AZ100+'JUL-SEP 2023'!AZ100+'JAN-MAR 2024'!AZ100+'APR-JUN 2024'!AZ100</f>
        <v>0</v>
      </c>
      <c r="BA100" s="39">
        <f>+AZ100/$AZ$111</f>
        <v>0</v>
      </c>
      <c r="BB100" s="36">
        <f>+'OCT-DEC 2023'!BB100+'JUL-SEP 2023'!BB100+'JAN-MAR 2024'!BB100+'APR-JUN 2024'!BB100</f>
        <v>0</v>
      </c>
      <c r="BC100" s="39">
        <f>+BB100/$BB$111</f>
        <v>0</v>
      </c>
      <c r="BD100" s="36">
        <f t="shared" ref="BD100:BD101" si="355">+AZ100+BB100</f>
        <v>0</v>
      </c>
      <c r="BE100" s="40">
        <v>0</v>
      </c>
      <c r="BF100" s="38">
        <f>+'OCT-DEC 2023'!BF100+'JUL-SEP 2023'!BF100+'JAN-MAR 2024'!BF100+'APR-JUN 2024'!BF100</f>
        <v>0</v>
      </c>
      <c r="BG100" s="39">
        <v>0</v>
      </c>
      <c r="BH100" s="36">
        <f>+'OCT-DEC 2023'!BH100+'JUL-SEP 2023'!BH100+'JAN-MAR 2024'!BH100+'APR-JUN 2024'!BH100</f>
        <v>0</v>
      </c>
      <c r="BI100" s="39">
        <v>0</v>
      </c>
      <c r="BJ100" s="36">
        <f t="shared" ref="BJ100:BJ101" si="356">+BF100+BH100</f>
        <v>0</v>
      </c>
      <c r="BK100" s="40">
        <v>0</v>
      </c>
      <c r="BL100" s="116">
        <f t="shared" si="338"/>
        <v>0</v>
      </c>
      <c r="BM100" s="117">
        <f t="shared" si="339"/>
        <v>0</v>
      </c>
      <c r="BN100" s="118">
        <f t="shared" si="340"/>
        <v>0</v>
      </c>
      <c r="BO100" s="32"/>
      <c r="BP100" s="35">
        <f>+'OCT-DEC 2023'!BP100+'JUL-SEP 2023'!BP100+'JAN-MAR 2024'!BP100+'APR-JUN 2024'!BP100</f>
        <v>0</v>
      </c>
      <c r="BQ100" s="39">
        <v>0</v>
      </c>
      <c r="BR100" s="36">
        <f>+'OCT-DEC 2023'!BR100+'JUL-SEP 2023'!BR100+'JAN-MAR 2024'!BR100+'APR-JUN 2024'!BR100</f>
        <v>0</v>
      </c>
      <c r="BS100" s="39">
        <v>0</v>
      </c>
      <c r="BT100" s="36">
        <f t="shared" ref="BT100:BT101" si="357">+BP100+BR100</f>
        <v>0</v>
      </c>
      <c r="BU100" s="40">
        <v>0</v>
      </c>
      <c r="BV100" s="38">
        <f>+'OCT-DEC 2023'!BV100+'JUL-SEP 2023'!BV100+'JAN-MAR 2024'!BV100+'APR-JUN 2024'!BV100</f>
        <v>0</v>
      </c>
      <c r="BW100" s="36">
        <f>+BV100/$BV$111</f>
        <v>0</v>
      </c>
      <c r="BX100" s="36">
        <f>+'OCT-DEC 2023'!BX100+'JUL-SEP 2023'!BX100+'JAN-MAR 2024'!BX100+'APR-JUN 2024'!BX100</f>
        <v>0</v>
      </c>
      <c r="BY100" s="36">
        <f>+BX100/$BX$111</f>
        <v>0</v>
      </c>
      <c r="BZ100" s="36">
        <f t="shared" ref="BZ100:BZ101" si="358">+BV100+BX100</f>
        <v>0</v>
      </c>
      <c r="CA100" s="40"/>
      <c r="CB100" s="116">
        <f t="shared" si="341"/>
        <v>0</v>
      </c>
      <c r="CC100" s="117">
        <f t="shared" si="342"/>
        <v>0</v>
      </c>
      <c r="CD100" s="118">
        <f t="shared" si="343"/>
        <v>0</v>
      </c>
      <c r="CE100" s="32"/>
      <c r="CF100" s="38">
        <f t="shared" si="344"/>
        <v>0</v>
      </c>
      <c r="CG100" s="39">
        <f>+CF100/$CF$111</f>
        <v>0</v>
      </c>
      <c r="CH100" s="36">
        <f t="shared" si="345"/>
        <v>0</v>
      </c>
      <c r="CI100" s="39">
        <f>+CH100/$CH$111</f>
        <v>0</v>
      </c>
      <c r="CJ100" s="36">
        <f t="shared" si="346"/>
        <v>0</v>
      </c>
      <c r="CK100" s="40">
        <f>+CJ100/$CJ$111</f>
        <v>0</v>
      </c>
      <c r="CL100" s="38">
        <f t="shared" si="347"/>
        <v>-2107371.1799999997</v>
      </c>
      <c r="CM100" s="39">
        <f>+CL100/$CL$111</f>
        <v>-0.34355231166558142</v>
      </c>
      <c r="CN100" s="36">
        <f t="shared" si="348"/>
        <v>715929.33</v>
      </c>
      <c r="CO100" s="39">
        <f>+CN100/$CN$111</f>
        <v>0.20232268170709375</v>
      </c>
      <c r="CP100" s="36">
        <f t="shared" si="349"/>
        <v>-1391441.8499999996</v>
      </c>
      <c r="CQ100" s="40">
        <f>+CP100/$CP$111</f>
        <v>-0.14385375556183672</v>
      </c>
      <c r="CR100" s="152"/>
      <c r="CS100" s="164" t="s">
        <v>13</v>
      </c>
      <c r="CT100" s="38">
        <f t="shared" si="350"/>
        <v>0</v>
      </c>
      <c r="CU100" s="36">
        <f t="shared" si="351"/>
        <v>-1391441.8499999996</v>
      </c>
      <c r="CV100" s="37">
        <f t="shared" si="352"/>
        <v>-1391441.8499999996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f>+'JUL-SEP 2023'!D101+'OCT-DEC 2023'!D101+'JAN-MAR 2024'!D101+'APR-JUN 2024'!D101</f>
        <v>0</v>
      </c>
      <c r="E101" s="39">
        <f>+D101/$D$111</f>
        <v>0</v>
      </c>
      <c r="F101" s="36">
        <f>+'JUL-SEP 2023'!F101+'OCT-DEC 2023'!F101+'JAN-MAR 2024'!F101+'APR-JUN 2024'!F101</f>
        <v>0</v>
      </c>
      <c r="G101" s="39">
        <f>+F101/$F$111</f>
        <v>0</v>
      </c>
      <c r="H101" s="36">
        <f t="shared" si="325"/>
        <v>0</v>
      </c>
      <c r="I101" s="202">
        <f>+H101/$H$111</f>
        <v>0</v>
      </c>
      <c r="J101" s="38">
        <f>+'JUL-SEP 2023'!J101+'OCT-DEC 2023'!J101+'JAN-MAR 2024'!J101+'APR-JUN 2024'!J101</f>
        <v>0</v>
      </c>
      <c r="K101" s="39">
        <f>+J101/$J$111</f>
        <v>0</v>
      </c>
      <c r="L101" s="36">
        <f>+'JUL-SEP 2023'!L101+'OCT-DEC 2023'!L101+'JAN-MAR 2024'!L101+'APR-JUN 2024'!L101</f>
        <v>0</v>
      </c>
      <c r="M101" s="39">
        <f>+L101/$L$111</f>
        <v>0</v>
      </c>
      <c r="N101" s="36">
        <f t="shared" si="326"/>
        <v>0</v>
      </c>
      <c r="O101" s="40">
        <f>+N101/$N$111</f>
        <v>0</v>
      </c>
      <c r="P101" s="116">
        <f t="shared" si="327"/>
        <v>0</v>
      </c>
      <c r="Q101" s="117">
        <f t="shared" si="328"/>
        <v>0</v>
      </c>
      <c r="R101" s="118">
        <f t="shared" si="329"/>
        <v>0</v>
      </c>
      <c r="S101" s="32"/>
      <c r="T101" s="38">
        <f>+'JUL-SEP 2023'!T101+'OCT-DEC 2023'!T101+'JAN-MAR 2024'!T101+'APR-JUN 2024'!T101</f>
        <v>0</v>
      </c>
      <c r="U101" s="39">
        <f>+T101/$T$111</f>
        <v>0</v>
      </c>
      <c r="V101" s="36">
        <f>+'JUL-SEP 2023'!V101+'OCT-DEC 2023'!V101+'JAN-MAR 2024'!V101+'APR-JUN 2024'!V101</f>
        <v>0</v>
      </c>
      <c r="W101" s="39">
        <f>+V101/$V$111</f>
        <v>0</v>
      </c>
      <c r="X101" s="36">
        <f t="shared" si="330"/>
        <v>0</v>
      </c>
      <c r="Y101" s="40">
        <f>+X101/$X$111</f>
        <v>0</v>
      </c>
      <c r="Z101" s="244">
        <f>+'OCT-DEC 2023'!Z101+'JUL-SEP 2023'!Z101+'JAN-MAR 2024'!Z101+'APR-JUN 2024'!Z101</f>
        <v>0</v>
      </c>
      <c r="AA101" s="202">
        <f>+Z101/$Z$111</f>
        <v>0</v>
      </c>
      <c r="AB101" s="36">
        <f>+'OCT-DEC 2023'!AB101+'JUL-SEP 2023'!AB101+'JAN-MAR 2024'!AB101+'APR-JUN 2024'!AB101</f>
        <v>0</v>
      </c>
      <c r="AC101" s="39">
        <f>+AB101/$AB$111</f>
        <v>0</v>
      </c>
      <c r="AD101" s="36">
        <f t="shared" si="331"/>
        <v>0</v>
      </c>
      <c r="AE101" s="40">
        <f>+AD101/$AD$111</f>
        <v>0</v>
      </c>
      <c r="AF101" s="116">
        <f t="shared" si="332"/>
        <v>0</v>
      </c>
      <c r="AG101" s="117">
        <f t="shared" si="333"/>
        <v>0</v>
      </c>
      <c r="AH101" s="118">
        <f t="shared" si="334"/>
        <v>0</v>
      </c>
      <c r="AI101" s="32"/>
      <c r="AJ101" s="35">
        <f>+'OCT-DEC 2023'!AJ101+'JUL-SEP 2023'!AJ101+'JAN-MAR 2024'!AJ101+'APR-JUN 2024'!AJ101</f>
        <v>0</v>
      </c>
      <c r="AK101" s="39">
        <f>+AJ101/$AJ$111</f>
        <v>0</v>
      </c>
      <c r="AL101" s="36">
        <f>+'OCT-DEC 2023'!AL101+'JUL-SEP 2023'!AL101+'JAN-MAR 2024'!AL101+'APR-JUN 2024'!AL101</f>
        <v>0</v>
      </c>
      <c r="AM101" s="39">
        <f>+AL101/$AL$111</f>
        <v>0</v>
      </c>
      <c r="AN101" s="36">
        <f t="shared" si="353"/>
        <v>0</v>
      </c>
      <c r="AO101" s="40">
        <f>+AN101/$AN$111</f>
        <v>0</v>
      </c>
      <c r="AP101" s="36">
        <f>+'OCT-DEC 2023'!AP101+'JUL-SEP 2023'!AP101+'JAN-MAR 2024'!AP101+'APR-JUN 2024'!AP101</f>
        <v>0</v>
      </c>
      <c r="AQ101" s="36">
        <f>+AP101/$AP$111</f>
        <v>0</v>
      </c>
      <c r="AR101" s="36">
        <f>+'OCT-DEC 2023'!AR101+'JUL-SEP 2023'!AR101+'JAN-MAR 2024'!AR101+'APR-JUN 2024'!AR101</f>
        <v>0</v>
      </c>
      <c r="AS101" s="39">
        <f>+AR101/$AR$111</f>
        <v>0</v>
      </c>
      <c r="AT101" s="36">
        <f t="shared" si="354"/>
        <v>0</v>
      </c>
      <c r="AU101" s="40">
        <f>+AT101/$AT$111</f>
        <v>0</v>
      </c>
      <c r="AV101" s="116">
        <f t="shared" si="335"/>
        <v>0</v>
      </c>
      <c r="AW101" s="117">
        <f t="shared" si="336"/>
        <v>0</v>
      </c>
      <c r="AX101" s="118">
        <f t="shared" si="337"/>
        <v>0</v>
      </c>
      <c r="AY101" s="32"/>
      <c r="AZ101" s="35">
        <f>+'OCT-DEC 2023'!AZ101+'JUL-SEP 2023'!AZ101+'JAN-MAR 2024'!AZ101+'APR-JUN 2024'!AZ101</f>
        <v>0</v>
      </c>
      <c r="BA101" s="39">
        <f>+AZ101/$AZ$111</f>
        <v>0</v>
      </c>
      <c r="BB101" s="36">
        <f>+'OCT-DEC 2023'!BB101+'JUL-SEP 2023'!BB101+'JAN-MAR 2024'!BB101+'APR-JUN 2024'!BB101</f>
        <v>0</v>
      </c>
      <c r="BC101" s="39">
        <f>+BB101/$BB$111</f>
        <v>0</v>
      </c>
      <c r="BD101" s="36">
        <f t="shared" si="355"/>
        <v>0</v>
      </c>
      <c r="BE101" s="40">
        <v>0</v>
      </c>
      <c r="BF101" s="38">
        <f>+'OCT-DEC 2023'!BF101+'JUL-SEP 2023'!BF101+'JAN-MAR 2024'!BF101+'APR-JUN 2024'!BF101</f>
        <v>0</v>
      </c>
      <c r="BG101" s="39">
        <v>0</v>
      </c>
      <c r="BH101" s="36">
        <f>+'OCT-DEC 2023'!BH101+'JUL-SEP 2023'!BH101+'JAN-MAR 2024'!BH101+'APR-JUN 2024'!BH101</f>
        <v>0</v>
      </c>
      <c r="BI101" s="39">
        <v>0</v>
      </c>
      <c r="BJ101" s="36">
        <f t="shared" si="356"/>
        <v>0</v>
      </c>
      <c r="BK101" s="40">
        <v>0</v>
      </c>
      <c r="BL101" s="116">
        <f t="shared" si="338"/>
        <v>0</v>
      </c>
      <c r="BM101" s="117">
        <f t="shared" si="339"/>
        <v>0</v>
      </c>
      <c r="BN101" s="118">
        <f t="shared" si="340"/>
        <v>0</v>
      </c>
      <c r="BO101" s="32"/>
      <c r="BP101" s="35">
        <f>+'OCT-DEC 2023'!BP101+'JUL-SEP 2023'!BP101+'JAN-MAR 2024'!BP101+'APR-JUN 2024'!BP101</f>
        <v>0</v>
      </c>
      <c r="BQ101" s="39">
        <v>0</v>
      </c>
      <c r="BR101" s="36">
        <f>+'OCT-DEC 2023'!BR101+'JUL-SEP 2023'!BR101+'JAN-MAR 2024'!BR101+'APR-JUN 2024'!BR101</f>
        <v>0</v>
      </c>
      <c r="BS101" s="39">
        <v>0</v>
      </c>
      <c r="BT101" s="36">
        <f t="shared" si="357"/>
        <v>0</v>
      </c>
      <c r="BU101" s="40">
        <v>0</v>
      </c>
      <c r="BV101" s="38">
        <f>+'OCT-DEC 2023'!BV101+'JUL-SEP 2023'!BV101+'JAN-MAR 2024'!BV101+'APR-JUN 2024'!BV101</f>
        <v>0</v>
      </c>
      <c r="BW101" s="36">
        <f>+BV101/$BV$111</f>
        <v>0</v>
      </c>
      <c r="BX101" s="36">
        <f>+'OCT-DEC 2023'!BX101+'JUL-SEP 2023'!BX101+'JAN-MAR 2024'!BX101+'APR-JUN 2024'!BX101</f>
        <v>0</v>
      </c>
      <c r="BY101" s="36">
        <f>+BX101/$BX$111</f>
        <v>0</v>
      </c>
      <c r="BZ101" s="36">
        <f t="shared" si="358"/>
        <v>0</v>
      </c>
      <c r="CA101" s="40"/>
      <c r="CB101" s="116">
        <f t="shared" si="341"/>
        <v>0</v>
      </c>
      <c r="CC101" s="117">
        <f t="shared" si="342"/>
        <v>0</v>
      </c>
      <c r="CD101" s="118">
        <f t="shared" si="343"/>
        <v>0</v>
      </c>
      <c r="CE101" s="32"/>
      <c r="CF101" s="38">
        <f t="shared" si="344"/>
        <v>0</v>
      </c>
      <c r="CG101" s="39">
        <f>+CF101/$CF$111</f>
        <v>0</v>
      </c>
      <c r="CH101" s="36">
        <f t="shared" si="345"/>
        <v>0</v>
      </c>
      <c r="CI101" s="39">
        <f>+CH101/$CH$111</f>
        <v>0</v>
      </c>
      <c r="CJ101" s="36">
        <f t="shared" si="346"/>
        <v>0</v>
      </c>
      <c r="CK101" s="40">
        <f>+CJ101/$CJ$111</f>
        <v>0</v>
      </c>
      <c r="CL101" s="38">
        <f t="shared" si="347"/>
        <v>0</v>
      </c>
      <c r="CM101" s="39">
        <f>+CL101/$CL$111</f>
        <v>0</v>
      </c>
      <c r="CN101" s="36">
        <f t="shared" si="348"/>
        <v>0</v>
      </c>
      <c r="CO101" s="39">
        <f>+CN101/$CN$111</f>
        <v>0</v>
      </c>
      <c r="CP101" s="36">
        <f t="shared" si="349"/>
        <v>0</v>
      </c>
      <c r="CQ101" s="40">
        <f>+CP101/$CP$111</f>
        <v>0</v>
      </c>
      <c r="CR101" s="152"/>
      <c r="CS101" s="161" t="s">
        <v>9</v>
      </c>
      <c r="CT101" s="38">
        <f t="shared" si="350"/>
        <v>0</v>
      </c>
      <c r="CU101" s="36">
        <f t="shared" si="351"/>
        <v>0</v>
      </c>
      <c r="CV101" s="37">
        <f t="shared" si="352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502037339.99999994</v>
      </c>
      <c r="E102" s="46">
        <f>+D102/$D$111</f>
        <v>2310.9589305935315</v>
      </c>
      <c r="F102" s="43">
        <f>+F64+F97+F99+F100+F101</f>
        <v>160357535</v>
      </c>
      <c r="G102" s="46">
        <f>+F102/$F$111</f>
        <v>2272.2221671177363</v>
      </c>
      <c r="H102" s="36">
        <f>+H64+H97+H99+H100+H101</f>
        <v>662394875</v>
      </c>
      <c r="I102" s="201">
        <f>+H102/$H$111</f>
        <v>2301.4605736323679</v>
      </c>
      <c r="J102" s="45">
        <f>+J64+J97+J99+J100+J101</f>
        <v>267309653.99999994</v>
      </c>
      <c r="K102" s="46">
        <f>+J102/$J$111</f>
        <v>369.05879461715494</v>
      </c>
      <c r="L102" s="43">
        <f>+L64+L97+L99+L100+L101</f>
        <v>372688310</v>
      </c>
      <c r="M102" s="46">
        <f>+L102/$L$111</f>
        <v>589.64631186575832</v>
      </c>
      <c r="N102" s="43">
        <f>+N64+N97+N99+N100+N101</f>
        <v>639997964</v>
      </c>
      <c r="O102" s="47">
        <f>+N102/$N$111</f>
        <v>471.85136929491171</v>
      </c>
      <c r="P102" s="122">
        <f t="shared" ref="P102:R102" si="359">+P64+P97+P99+P100+P101</f>
        <v>769346994.00000012</v>
      </c>
      <c r="Q102" s="128">
        <f t="shared" si="359"/>
        <v>533045844.99999988</v>
      </c>
      <c r="R102" s="129">
        <f t="shared" si="359"/>
        <v>1302392838.9999998</v>
      </c>
      <c r="S102" s="32"/>
      <c r="T102" s="45">
        <f>+T64+T97+T99+T100+T101</f>
        <v>909917584.37836123</v>
      </c>
      <c r="U102" s="46">
        <f>+T102/$T$111</f>
        <v>2323.2630360351873</v>
      </c>
      <c r="V102" s="43">
        <f>+V64+V97+V99+V100+V101</f>
        <v>261058768.56303051</v>
      </c>
      <c r="W102" s="46">
        <f>+V102/$V$111</f>
        <v>2111.2889595793781</v>
      </c>
      <c r="X102" s="43">
        <f>+X64+X97+X99+X100+X101</f>
        <v>1170976352.9413917</v>
      </c>
      <c r="Y102" s="47">
        <f>+X102/$X$111</f>
        <v>2272.3991138073675</v>
      </c>
      <c r="Z102" s="245">
        <f>+Z64+Z97+Z99+Z100+Z101</f>
        <v>584547209.09612536</v>
      </c>
      <c r="AA102" s="201">
        <f>+Z102/$Z$111</f>
        <v>287.74535588253917</v>
      </c>
      <c r="AB102" s="43">
        <f>+AB64+AB97+AB99+AB100+AB101</f>
        <v>408748099.20846057</v>
      </c>
      <c r="AC102" s="46">
        <f>+AB102/$AB$111</f>
        <v>450.22806066564732</v>
      </c>
      <c r="AD102" s="43">
        <f>+AD64+AD97+AD99+AD100+AD101</f>
        <v>993295308.3045857</v>
      </c>
      <c r="AE102" s="47">
        <f>+AD102/$AD$111</f>
        <v>337.93106429041649</v>
      </c>
      <c r="AF102" s="122">
        <f t="shared" ref="AF102:AH102" si="360">+AF64+AF97+AF99+AF100+AF101</f>
        <v>1494464793.4744861</v>
      </c>
      <c r="AG102" s="128">
        <f t="shared" si="360"/>
        <v>669806867.77149105</v>
      </c>
      <c r="AH102" s="129">
        <f t="shared" si="360"/>
        <v>2164271661.2459784</v>
      </c>
      <c r="AI102" s="32"/>
      <c r="AJ102" s="42">
        <f>+AJ64+AJ97+AJ99+AJ100+AJ101</f>
        <v>268857140.74669087</v>
      </c>
      <c r="AK102" s="46">
        <f>+AJ102/$AJ$111</f>
        <v>2320.0139856987976</v>
      </c>
      <c r="AL102" s="43">
        <f>+AL64+AL97+AL99+AL100+AL101</f>
        <v>142166803.41202724</v>
      </c>
      <c r="AM102" s="46">
        <f>+AL102/$AL$111</f>
        <v>2430.7834936912636</v>
      </c>
      <c r="AN102" s="43">
        <f>+AN64+AN97+AN99+AN100+AN101</f>
        <v>411023944.15871811</v>
      </c>
      <c r="AO102" s="47">
        <f>+AN102/$AN$111</f>
        <v>2357.1671148964174</v>
      </c>
      <c r="AP102" s="45">
        <f>+AP64+AP97+AP99+AP100+AP101</f>
        <v>136003461.60031101</v>
      </c>
      <c r="AQ102" s="46">
        <f>+AP102/$AP$111</f>
        <v>405.56886026215489</v>
      </c>
      <c r="AR102" s="43">
        <f>+AR64+AR97+AR99+AR100+AR101</f>
        <v>176579126.78803083</v>
      </c>
      <c r="AS102" s="46">
        <f>+AR102/$AR$111</f>
        <v>568.86322405110332</v>
      </c>
      <c r="AT102" s="43">
        <f>+AT64+AT97+AT99+AT100+AT101</f>
        <v>312582588.3883419</v>
      </c>
      <c r="AU102" s="47">
        <f>+AT102/$AT$111</f>
        <v>484.06355490361068</v>
      </c>
      <c r="AV102" s="122">
        <f t="shared" ref="AV102:AX102" si="361">+AV64+AV97+AV99+AV100+AV101</f>
        <v>404860602.34700173</v>
      </c>
      <c r="AW102" s="128">
        <f t="shared" si="361"/>
        <v>318745930.2000581</v>
      </c>
      <c r="AX102" s="129">
        <f t="shared" si="361"/>
        <v>723606532.54705966</v>
      </c>
      <c r="AY102" s="32"/>
      <c r="AZ102" s="42">
        <f>+AZ64+AZ97+AZ99+AZ100+AZ101</f>
        <v>1064600242.2566171</v>
      </c>
      <c r="BA102" s="46">
        <f>+AZ102/$AZ$111</f>
        <v>2396.0807506861602</v>
      </c>
      <c r="BB102" s="43">
        <f>+BB64+BB97+BB99+BB100+BB101</f>
        <v>321677306.22585469</v>
      </c>
      <c r="BC102" s="46">
        <f>+BB102/$BB$111</f>
        <v>2448.673240255273</v>
      </c>
      <c r="BD102" s="43">
        <f>+BD64+BD97+BD99+BD100+BD101</f>
        <v>1386277548.4824715</v>
      </c>
      <c r="BE102" s="47">
        <v>1964.684156338709</v>
      </c>
      <c r="BF102" s="45">
        <f>+BF64+BF97+BF99+BF100+BF101</f>
        <v>774910981.88306296</v>
      </c>
      <c r="BG102" s="46">
        <v>285.82980030399102</v>
      </c>
      <c r="BH102" s="43">
        <f>+BH64+BH97+BH99+BH100+BH101</f>
        <v>698822575.88567352</v>
      </c>
      <c r="BI102" s="46">
        <v>516.81267471280421</v>
      </c>
      <c r="BJ102" s="43">
        <f>+BJ64+BJ97+BJ99+BJ100+BJ101</f>
        <v>1473733557.7687359</v>
      </c>
      <c r="BK102" s="47">
        <v>350.03447930724894</v>
      </c>
      <c r="BL102" s="122">
        <f t="shared" ref="BL102:BN102" si="362">+BL64+BL97+BL99+BL100+BL101</f>
        <v>1839511224.1396797</v>
      </c>
      <c r="BM102" s="128">
        <f t="shared" si="362"/>
        <v>1020499882.1115278</v>
      </c>
      <c r="BN102" s="129">
        <f t="shared" si="362"/>
        <v>2860011106.2512078</v>
      </c>
      <c r="BO102" s="32"/>
      <c r="BP102" s="42">
        <f>+BP64+BP97+BP99+BP100+BP101</f>
        <v>384116274.5558756</v>
      </c>
      <c r="BQ102" s="46">
        <v>1667.4918512073637</v>
      </c>
      <c r="BR102" s="43">
        <f>+BR64+BR97+BR99+BR100+BR101</f>
        <v>77343700.520253018</v>
      </c>
      <c r="BS102" s="46">
        <v>1778.9336660883023</v>
      </c>
      <c r="BT102" s="43">
        <f>+BT64+BT97+BT99+BT100+BT101</f>
        <v>461459975.07612842</v>
      </c>
      <c r="BU102" s="47">
        <v>1681.2322761453165</v>
      </c>
      <c r="BV102" s="45">
        <f>+BV64+BV97+BV99+BV100+BV101</f>
        <v>180997794.21997753</v>
      </c>
      <c r="BW102" s="46">
        <f>+BV102/$BV$111</f>
        <v>282.12753913199913</v>
      </c>
      <c r="BX102" s="43">
        <f>+BX64+BX97+BX99+BX100+BX101</f>
        <v>196427031.31389388</v>
      </c>
      <c r="BY102" s="46">
        <f>+BX102/$BX$111</f>
        <v>431.27932540398086</v>
      </c>
      <c r="BZ102" s="43">
        <f>+BZ64+BZ97+BZ99+BZ100+BZ101</f>
        <v>377424825.53387147</v>
      </c>
      <c r="CA102" s="47"/>
      <c r="CB102" s="122">
        <f t="shared" ref="CB102:CD102" si="363">+CB64+CB97+CB99+CB100+CB101</f>
        <v>565114068.77585316</v>
      </c>
      <c r="CC102" s="128">
        <f t="shared" si="363"/>
        <v>273770731.83414698</v>
      </c>
      <c r="CD102" s="129">
        <f t="shared" si="363"/>
        <v>838884800.61000001</v>
      </c>
      <c r="CE102" s="32"/>
      <c r="CF102" s="54">
        <f>+CF64+CF97+CF99+CF100+CF101</f>
        <v>3129528581.9375453</v>
      </c>
      <c r="CG102" s="55">
        <f>+CF102/$CF$111</f>
        <v>2283.0858999577204</v>
      </c>
      <c r="CH102" s="56">
        <f>+CH64+CH97+CH99+CH100+CH101</f>
        <v>962604113.7211653</v>
      </c>
      <c r="CI102" s="55">
        <f>+CH102/$CH$111</f>
        <v>2241.7370097441908</v>
      </c>
      <c r="CJ102" s="56">
        <f>+CJ64+CJ97+CJ99+CJ100+CJ101</f>
        <v>4092132695.658711</v>
      </c>
      <c r="CK102" s="47">
        <f>+CJ102/$CJ$111</f>
        <v>2273.2226695272002</v>
      </c>
      <c r="CL102" s="45">
        <f>+CL64+CL97+CL99+CL100+CL101</f>
        <v>1943769100.7994769</v>
      </c>
      <c r="CM102" s="46">
        <f>+CL102/$CL$111</f>
        <v>316.88122826268739</v>
      </c>
      <c r="CN102" s="43">
        <f>+CN64+CN97+CN99+CN100+CN101</f>
        <v>1853265143.1960585</v>
      </c>
      <c r="CO102" s="46">
        <f>+CN102/$CN$111</f>
        <v>523.73545540550447</v>
      </c>
      <c r="CP102" s="43">
        <f>+CP64+CP97+CP99+CP100+CP101</f>
        <v>3797034243.9955354</v>
      </c>
      <c r="CQ102" s="47">
        <f>+CP102/$CP$111</f>
        <v>392.55512977107691</v>
      </c>
      <c r="CR102" s="153"/>
      <c r="CS102" s="161" t="s">
        <v>177</v>
      </c>
      <c r="CT102" s="45">
        <f>+CT64+CT97+CT99+CT100+CT101</f>
        <v>4092132695.658711</v>
      </c>
      <c r="CU102" s="43">
        <f t="shared" ref="CU102:CV102" si="364">+CU64+CU97+CU99+CU100+CU101</f>
        <v>3797034243.9955354</v>
      </c>
      <c r="CV102" s="44">
        <f t="shared" si="364"/>
        <v>7889166939.6542454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f>+D17-D102</f>
        <v>6654281.0000000596</v>
      </c>
      <c r="E103" s="58">
        <f>+D103/$D$111</f>
        <v>30.630729785216761</v>
      </c>
      <c r="F103" s="61">
        <f>+F17-F102</f>
        <v>17443152.780000001</v>
      </c>
      <c r="G103" s="58">
        <f>+F103/$F$111</f>
        <v>247.16467742621117</v>
      </c>
      <c r="H103" s="61">
        <f>+H17-H102</f>
        <v>24097433.780000091</v>
      </c>
      <c r="I103" s="63">
        <f>+H103/$H$111</f>
        <v>83.725427027778579</v>
      </c>
      <c r="J103" s="59">
        <f>+J17-J102</f>
        <v>13802415.00000006</v>
      </c>
      <c r="K103" s="58">
        <f>+J103/$J$111</f>
        <v>19.056186585411396</v>
      </c>
      <c r="L103" s="61">
        <f>+L17-L102</f>
        <v>32537353.879999995</v>
      </c>
      <c r="M103" s="58">
        <f>+L103/$L$111</f>
        <v>51.478756372082124</v>
      </c>
      <c r="N103" s="61">
        <f>+N17-N102</f>
        <v>46339768.879999995</v>
      </c>
      <c r="O103" s="60">
        <f>+N103/$N$111</f>
        <v>34.164926497856385</v>
      </c>
      <c r="P103" s="96">
        <f>+P17-P102</f>
        <v>20456695.999999881</v>
      </c>
      <c r="Q103" s="97">
        <f>+Q17-Q102</f>
        <v>49980506.660000205</v>
      </c>
      <c r="R103" s="98">
        <f>+R17-R102</f>
        <v>70437202.660000324</v>
      </c>
      <c r="S103" s="32"/>
      <c r="T103" s="59">
        <f>+T17-T102</f>
        <v>22141869.301638484</v>
      </c>
      <c r="U103" s="58">
        <f>+T103/$T$111</f>
        <v>56.534116254454773</v>
      </c>
      <c r="V103" s="61">
        <f>+V17-V102</f>
        <v>15312386.606969565</v>
      </c>
      <c r="W103" s="58">
        <f>+V103/$V$111</f>
        <v>123.83752886775926</v>
      </c>
      <c r="X103" s="61">
        <f>+X17-X102</f>
        <v>37454255.90860796</v>
      </c>
      <c r="Y103" s="60">
        <f>+X103/$X$111</f>
        <v>72.683805886637714</v>
      </c>
      <c r="Z103" s="246">
        <f>+Z17-Z102</f>
        <v>32839399.233875394</v>
      </c>
      <c r="AA103" s="63">
        <f>+Z103/$Z$111</f>
        <v>16.165306193372594</v>
      </c>
      <c r="AB103" s="61">
        <f>+AB17-AB102</f>
        <v>52999889.441539407</v>
      </c>
      <c r="AC103" s="58">
        <f>+AB103/$AB$111</f>
        <v>58.378344718829929</v>
      </c>
      <c r="AD103" s="61">
        <f>+AD17-AD102</f>
        <v>85839288.675415039</v>
      </c>
      <c r="AE103" s="60">
        <f>+AD103/$AD$111</f>
        <v>29.203563066785687</v>
      </c>
      <c r="AF103" s="96">
        <f>+AF17-AF102</f>
        <v>54981268.535514593</v>
      </c>
      <c r="AG103" s="97">
        <f>+AG17-AG102</f>
        <v>68312276.048509002</v>
      </c>
      <c r="AH103" s="98">
        <f>+AH17-AH102</f>
        <v>123293544.58402205</v>
      </c>
      <c r="AI103" s="32"/>
      <c r="AJ103" s="57">
        <f>+AJ17-AJ102</f>
        <v>12711466.888458252</v>
      </c>
      <c r="AK103" s="58">
        <f>+AJ103/$AJ$111</f>
        <v>109.68940932000632</v>
      </c>
      <c r="AL103" s="61">
        <f>+AL17-AL102</f>
        <v>3340730.9839530587</v>
      </c>
      <c r="AM103" s="58">
        <f>+AL103/$AL$111</f>
        <v>57.120182333431224</v>
      </c>
      <c r="AN103" s="61">
        <f>+AN17-AN102</f>
        <v>16052197.872411311</v>
      </c>
      <c r="AO103" s="60">
        <f>+AN103/$AN$111</f>
        <v>92.057198818682537</v>
      </c>
      <c r="AP103" s="59">
        <f>+AP17-AP102</f>
        <v>1032362.9358418882</v>
      </c>
      <c r="AQ103" s="58">
        <f>+AP103/$AP$111</f>
        <v>3.0785559010016348</v>
      </c>
      <c r="AR103" s="61">
        <f>+AR17-AR102</f>
        <v>4536475.9588448405</v>
      </c>
      <c r="AS103" s="58">
        <f>+AR103/$AR$111</f>
        <v>14.614605852460931</v>
      </c>
      <c r="AT103" s="61">
        <f>+AT17-AT102</f>
        <v>5568838.8946866989</v>
      </c>
      <c r="AU103" s="60">
        <f>+AT103/$AT$111</f>
        <v>8.6238711053813635</v>
      </c>
      <c r="AV103" s="96">
        <f>+AV17-AV102</f>
        <v>13743829.824300289</v>
      </c>
      <c r="AW103" s="97">
        <f>+AW17-AW102</f>
        <v>7877206.9427979589</v>
      </c>
      <c r="AX103" s="98">
        <f>+AX17-AX102</f>
        <v>21621036.767098427</v>
      </c>
      <c r="AY103" s="32"/>
      <c r="AZ103" s="57">
        <f>+AZ17-AZ102</f>
        <v>7948129.6844149828</v>
      </c>
      <c r="BA103" s="58">
        <f>+AZ103/$AZ$111</f>
        <v>17.888743384480133</v>
      </c>
      <c r="BB103" s="61">
        <f>+BB17-BB102</f>
        <v>5043369.0531136394</v>
      </c>
      <c r="BC103" s="58">
        <f>+BB103/$BB$111</f>
        <v>38.391153500956392</v>
      </c>
      <c r="BD103" s="61">
        <f>+BD17-BD102</f>
        <v>12991498.737528563</v>
      </c>
      <c r="BE103" s="60">
        <v>43.878105840104944</v>
      </c>
      <c r="BF103" s="59">
        <f>+BF17-BF102</f>
        <v>1273158.6505602598</v>
      </c>
      <c r="BG103" s="58">
        <v>7.6412794327255966</v>
      </c>
      <c r="BH103" s="61">
        <f>+BH17-BH102</f>
        <v>54012671.300703526</v>
      </c>
      <c r="BI103" s="58">
        <v>16.739584960089033</v>
      </c>
      <c r="BJ103" s="61">
        <f>+BJ17-BJ102</f>
        <v>55285829.951264143</v>
      </c>
      <c r="BK103" s="60">
        <v>10.170271191759889</v>
      </c>
      <c r="BL103" s="96">
        <f>+BL17-BL102</f>
        <v>9221288.334975481</v>
      </c>
      <c r="BM103" s="97">
        <f>+BM17-BM102</f>
        <v>59056040.353817582</v>
      </c>
      <c r="BN103" s="98">
        <f>+BN17-BN102</f>
        <v>68277328.688793182</v>
      </c>
      <c r="BO103" s="32"/>
      <c r="BP103" s="57">
        <f>+BP17-BP102</f>
        <v>18163641.804124355</v>
      </c>
      <c r="BQ103" s="58">
        <v>177.96296642910175</v>
      </c>
      <c r="BR103" s="61">
        <f>+BR17-BR102</f>
        <v>17815726.269746929</v>
      </c>
      <c r="BS103" s="58">
        <v>105.59405927905715</v>
      </c>
      <c r="BT103" s="61">
        <f>+BT17-BT102</f>
        <v>35979368.073871434</v>
      </c>
      <c r="BU103" s="60">
        <f>+BT103/BT111</f>
        <v>145.67843319595849</v>
      </c>
      <c r="BV103" s="59">
        <f>+BV17-BV102</f>
        <v>-6110297.6099776328</v>
      </c>
      <c r="BW103" s="58">
        <f>+BV103/$BV$111</f>
        <v>-9.5243327991720506</v>
      </c>
      <c r="BX103" s="61">
        <f>+BX17-BX102</f>
        <v>36287705.206105769</v>
      </c>
      <c r="BY103" s="58">
        <f>+BX103/$BX$111</f>
        <v>79.674049529051956</v>
      </c>
      <c r="BZ103" s="61">
        <f>+BZ17-BZ102</f>
        <v>30177407.596128047</v>
      </c>
      <c r="CA103" s="60"/>
      <c r="CB103" s="96">
        <f>+CB17-CB102</f>
        <v>12053344.194146752</v>
      </c>
      <c r="CC103" s="97">
        <f>+CC17-CC102</f>
        <v>54103431.475852609</v>
      </c>
      <c r="CD103" s="98">
        <f>+CD17-CD102</f>
        <v>66156775.669999361</v>
      </c>
      <c r="CE103" s="32"/>
      <c r="CF103" s="62">
        <f>+CF17-CF102</f>
        <v>67619388.678635597</v>
      </c>
      <c r="CG103" s="58">
        <f>+CF103/$CF$111</f>
        <v>49.330392362281529</v>
      </c>
      <c r="CH103" s="62">
        <f>+CH17-CH102</f>
        <v>58955365.693783522</v>
      </c>
      <c r="CI103" s="63">
        <f>+CH103/$CH$111</f>
        <v>137.29675919195233</v>
      </c>
      <c r="CJ103" s="62">
        <f>+CJ17-CJ102</f>
        <v>126574754.37241888</v>
      </c>
      <c r="CK103" s="64">
        <f>+CJ103/$CJ$111</f>
        <v>70.313604770068025</v>
      </c>
      <c r="CL103" s="62">
        <f>+CL17-CL102</f>
        <v>42837038.21029973</v>
      </c>
      <c r="CM103" s="58">
        <f>+CL103/$CL$111</f>
        <v>6.9834700415971884</v>
      </c>
      <c r="CN103" s="62">
        <f>+CN17-CN102</f>
        <v>180374095.78719354</v>
      </c>
      <c r="CO103" s="63">
        <f>+CN103/$CN$111</f>
        <v>50.973984778856874</v>
      </c>
      <c r="CP103" s="62">
        <f>+CP17-CP102</f>
        <v>223211133.99749374</v>
      </c>
      <c r="CQ103" s="64">
        <f>+CP103/$CP$111</f>
        <v>23.076609280334534</v>
      </c>
      <c r="CR103" s="153"/>
      <c r="CS103" s="161" t="s">
        <v>178</v>
      </c>
      <c r="CT103" s="62">
        <f>+CT17-CT102</f>
        <v>126574754.3724184</v>
      </c>
      <c r="CU103" s="62">
        <f>+CU17-CU102</f>
        <v>223211133.99749374</v>
      </c>
      <c r="CV103" s="62">
        <f>+CV17-CV102</f>
        <v>349785888.3699131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203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9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9"/>
      <c r="BH104" s="36"/>
      <c r="BI104" s="39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X104" s="48">
        <f>+CU103</f>
        <v>223211133.99749374</v>
      </c>
      <c r="CY104" s="48"/>
    </row>
    <row r="105" spans="1:103" s="19" customFormat="1" ht="15.6" x14ac:dyDescent="0.3">
      <c r="A105" s="26">
        <v>87</v>
      </c>
      <c r="B105" s="52" t="s">
        <v>49</v>
      </c>
      <c r="C105" s="34"/>
      <c r="D105" s="35">
        <f>+'JUL-SEP 2023'!D105+'OCT-DEC 2023'!D105+'JAN-MAR 2024'!D105+'APR-JUN 2024'!D105</f>
        <v>53189737.780000001</v>
      </c>
      <c r="E105" s="36"/>
      <c r="F105" s="36">
        <f>+'JUL-SEP 2023'!F105+'OCT-DEC 2023'!F105+'JAN-MAR 2024'!F105+'APR-JUN 2024'!F105</f>
        <v>27256700.07</v>
      </c>
      <c r="G105" s="36"/>
      <c r="H105" s="36">
        <f t="shared" ref="H105:H107" si="365">+D105+F105</f>
        <v>80446437.849999994</v>
      </c>
      <c r="I105" s="203"/>
      <c r="J105" s="38">
        <f>+'JUL-SEP 2023'!J105+'OCT-DEC 2023'!J105+'JAN-MAR 2024'!J105+'APR-JUN 2024'!J105</f>
        <v>51609500.369999997</v>
      </c>
      <c r="K105" s="36"/>
      <c r="L105" s="36">
        <f>+'JUL-SEP 2023'!L105+'OCT-DEC 2023'!L105+'JAN-MAR 2024'!L105+'APR-JUN 2024'!L105</f>
        <v>74331536.900000006</v>
      </c>
      <c r="M105" s="36"/>
      <c r="N105" s="36">
        <f t="shared" ref="N105:N107" si="366">+J105+L105</f>
        <v>125941037.27000001</v>
      </c>
      <c r="O105" s="37"/>
      <c r="P105" s="116">
        <f t="shared" ref="P105:P107" si="367">+D105+J105</f>
        <v>104799238.15000001</v>
      </c>
      <c r="Q105" s="117">
        <f t="shared" ref="Q105:Q107" si="368">+F105+L105</f>
        <v>101588236.97</v>
      </c>
      <c r="R105" s="118">
        <f t="shared" ref="R105:R107" si="369">+P105+Q105</f>
        <v>206387475.12</v>
      </c>
      <c r="S105" s="32"/>
      <c r="T105" s="38">
        <f>+'JUL-SEP 2023'!T105+'OCT-DEC 2023'!T105+'JAN-MAR 2024'!T105+'APR-JUN 2024'!T105</f>
        <v>2874662.8410000023</v>
      </c>
      <c r="U105" s="36"/>
      <c r="V105" s="36">
        <f>+'JUL-SEP 2023'!V105+'OCT-DEC 2023'!V105+'JAN-MAR 2024'!V105+'APR-JUN 2024'!V105</f>
        <v>2247710.8234000136</v>
      </c>
      <c r="W105" s="36"/>
      <c r="X105" s="36">
        <f t="shared" ref="X105:X107" si="370">+T105+V105</f>
        <v>5122373.664400016</v>
      </c>
      <c r="Y105" s="37"/>
      <c r="Z105" s="244">
        <f>+'OCT-DEC 2023'!Z105+'JUL-SEP 2023'!Z105+'JAN-MAR 2024'!Z105+'APR-JUN 2024'!Z105</f>
        <v>7668640.9078999804</v>
      </c>
      <c r="AA105" s="36"/>
      <c r="AB105" s="36">
        <f>+'OCT-DEC 2023'!AB105+'JUL-SEP 2023'!AB105+'JAN-MAR 2024'!AB105+'APR-JUN 2024'!AB105</f>
        <v>4883431.8793000039</v>
      </c>
      <c r="AC105" s="36"/>
      <c r="AD105" s="36">
        <f t="shared" ref="AD105:AD107" si="371">+Z105+AB105</f>
        <v>12552072.787199985</v>
      </c>
      <c r="AE105" s="37"/>
      <c r="AF105" s="116">
        <f t="shared" ref="AF105:AF107" si="372">+T105+Z105</f>
        <v>10543303.748899983</v>
      </c>
      <c r="AG105" s="117">
        <f t="shared" ref="AG105:AG107" si="373">+V105+AB105</f>
        <v>7131142.702700017</v>
      </c>
      <c r="AH105" s="118">
        <f t="shared" ref="AH105:AH107" si="374">+AF105+AG105</f>
        <v>17674446.4516</v>
      </c>
      <c r="AI105" s="32"/>
      <c r="AJ105" s="35">
        <f>+'OCT-DEC 2023'!AJ105+'JUL-SEP 2023'!AJ105+'JAN-MAR 2024'!AJ105+'APR-JUN 2024'!AJ105</f>
        <v>30921713.825149097</v>
      </c>
      <c r="AK105" s="36"/>
      <c r="AL105" s="36">
        <f>+'OCT-DEC 2023'!AL105+'JUL-SEP 2023'!AL105+'JAN-MAR 2024'!AL105+'APR-JUN 2024'!AL105</f>
        <v>33331949.605980322</v>
      </c>
      <c r="AM105" s="36"/>
      <c r="AN105" s="36">
        <v>36203568.820000008</v>
      </c>
      <c r="AO105" s="37"/>
      <c r="AP105" s="36">
        <f>+'OCT-DEC 2023'!AP105+'JUL-SEP 2023'!AP105+'JAN-MAR 2024'!AP105+'APR-JUN 2024'!AP105</f>
        <v>33698747.726152904</v>
      </c>
      <c r="AQ105" s="36"/>
      <c r="AR105" s="36">
        <f>+'OCT-DEC 2023'!AR105+'JUL-SEP 2023'!AR105+'JAN-MAR 2024'!AR105+'APR-JUN 2024'!AR105</f>
        <v>45974940.106875673</v>
      </c>
      <c r="AS105" s="39"/>
      <c r="AT105" s="36">
        <v>36203568.820000008</v>
      </c>
      <c r="AU105" s="37"/>
      <c r="AV105" s="116">
        <f t="shared" ref="AV105:AV107" si="375">+AJ105+AP105</f>
        <v>64620461.551302001</v>
      </c>
      <c r="AW105" s="117">
        <f t="shared" ref="AW105:AW107" si="376">+AL105+AR105</f>
        <v>79306889.712855995</v>
      </c>
      <c r="AX105" s="118">
        <f t="shared" ref="AX105:AX107" si="377">+AV105+AW105</f>
        <v>143927351.26415801</v>
      </c>
      <c r="AY105" s="32"/>
      <c r="AZ105" s="35">
        <f>+'OCT-DEC 2023'!AZ105+'JUL-SEP 2023'!AZ105+'JAN-MAR 2024'!AZ105+'APR-JUN 2024'!AZ105</f>
        <v>0</v>
      </c>
      <c r="BA105" s="36"/>
      <c r="BB105" s="36">
        <f>+'OCT-DEC 2023'!BB105+'JUL-SEP 2023'!BB105+'JAN-MAR 2024'!BB105+'APR-JUN 2024'!BB105</f>
        <v>0</v>
      </c>
      <c r="BC105" s="36"/>
      <c r="BD105" s="36">
        <v>36203568.820000008</v>
      </c>
      <c r="BE105" s="37"/>
      <c r="BF105" s="38">
        <f>+'OCT-DEC 2023'!BF105+'JUL-SEP 2023'!BF105+'JAN-MAR 2024'!BF105+'APR-JUN 2024'!BF105</f>
        <v>0</v>
      </c>
      <c r="BG105" s="39"/>
      <c r="BH105" s="36">
        <f>+'OCT-DEC 2023'!BH105+'JUL-SEP 2023'!BH105+'JAN-MAR 2024'!BH105+'APR-JUN 2024'!BH105</f>
        <v>0</v>
      </c>
      <c r="BI105" s="39"/>
      <c r="BJ105" s="36">
        <v>36203568.820000008</v>
      </c>
      <c r="BK105" s="37"/>
      <c r="BL105" s="116">
        <f t="shared" ref="BL105:BL107" si="378">+AZ105+BF105</f>
        <v>0</v>
      </c>
      <c r="BM105" s="117">
        <f t="shared" ref="BM105:BM107" si="379">+BB105+BH105</f>
        <v>0</v>
      </c>
      <c r="BN105" s="118">
        <f t="shared" ref="BN105:BN107" si="380">+BL105+BM105</f>
        <v>0</v>
      </c>
      <c r="BO105" s="32"/>
      <c r="BP105" s="35">
        <f>+'OCT-DEC 2023'!BP105+'JUL-SEP 2023'!BP105+'JAN-MAR 2024'!BP105+'APR-JUN 2024'!BP105</f>
        <v>6787339.4199999999</v>
      </c>
      <c r="BQ105" s="36"/>
      <c r="BR105" s="36">
        <f>+'OCT-DEC 2023'!BR105+'JUL-SEP 2023'!BR105+'JAN-MAR 2024'!BR105+'APR-JUN 2024'!BR105</f>
        <v>0</v>
      </c>
      <c r="BS105" s="36"/>
      <c r="BT105" s="36">
        <v>36203568.820000008</v>
      </c>
      <c r="BU105" s="37"/>
      <c r="BV105" s="38">
        <f>+'OCT-DEC 2023'!BV105+'JUL-SEP 2023'!BV105+'JAN-MAR 2024'!BV105+'APR-JUN 2024'!BV105</f>
        <v>17312717.880000003</v>
      </c>
      <c r="BW105" s="36"/>
      <c r="BX105" s="36">
        <f>+'OCT-DEC 2023'!BX105+'JUL-SEP 2023'!BX105+'JAN-MAR 2024'!BX105+'APR-JUN 2024'!BX105</f>
        <v>0</v>
      </c>
      <c r="BY105" s="36"/>
      <c r="BZ105" s="36">
        <v>36203568.820000008</v>
      </c>
      <c r="CA105" s="37"/>
      <c r="CB105" s="116">
        <f t="shared" ref="CB105:CB107" si="381">+BP105+BV105</f>
        <v>24100057.300000004</v>
      </c>
      <c r="CC105" s="117">
        <f t="shared" ref="CC105:CC107" si="382">+BR105+BX105</f>
        <v>0</v>
      </c>
      <c r="CD105" s="118">
        <f t="shared" ref="CD105:CD107" si="383">+CB105+CC105</f>
        <v>24100057.300000004</v>
      </c>
      <c r="CE105" s="32"/>
      <c r="CF105" s="38">
        <f t="shared" ref="CF105:CF107" si="384">+D105+T105+AJ105+AZ105+BP105</f>
        <v>93773453.866149113</v>
      </c>
      <c r="CG105" s="39"/>
      <c r="CH105" s="36">
        <f t="shared" ref="CH105:CH107" si="385">+F105+V105+AL105+BB105+BR105</f>
        <v>62836360.499380335</v>
      </c>
      <c r="CI105" s="39"/>
      <c r="CJ105" s="36">
        <f>+CF105+CH105</f>
        <v>156609814.36552945</v>
      </c>
      <c r="CK105" s="40"/>
      <c r="CL105" s="38">
        <f t="shared" ref="CL105:CL107" si="386">+J105+Z105+AP105+BF105+BV105</f>
        <v>110289606.88405287</v>
      </c>
      <c r="CM105" s="39"/>
      <c r="CN105" s="36">
        <f t="shared" ref="CN105:CN107" si="387">+L105+AB105+AR105+BH105+BX105</f>
        <v>125189908.88617568</v>
      </c>
      <c r="CO105" s="39"/>
      <c r="CP105" s="36">
        <f t="shared" ref="CP105:CP107" si="388">+CL105+CN105</f>
        <v>235479515.77022856</v>
      </c>
      <c r="CQ105" s="40"/>
      <c r="CR105" s="152"/>
      <c r="CS105" s="163" t="s">
        <v>49</v>
      </c>
      <c r="CT105" s="38">
        <f t="shared" ref="CT105:CT107" si="389">+CJ105</f>
        <v>156609814.36552945</v>
      </c>
      <c r="CU105" s="36">
        <f t="shared" ref="CU105:CU107" si="390">+CP105</f>
        <v>235479515.77022856</v>
      </c>
      <c r="CV105" s="37">
        <f t="shared" ref="CV105:CV107" si="391">+CT105+CU105</f>
        <v>392089330.13575804</v>
      </c>
      <c r="CW105"/>
      <c r="CX105" s="48">
        <f>SUM(CX104:CX104)</f>
        <v>223211133.99749374</v>
      </c>
    </row>
    <row r="106" spans="1:103" s="19" customFormat="1" ht="15.6" x14ac:dyDescent="0.3">
      <c r="A106" s="26">
        <v>88</v>
      </c>
      <c r="B106" s="52" t="s">
        <v>50</v>
      </c>
      <c r="C106" s="34"/>
      <c r="D106" s="35">
        <f>+'JUL-SEP 2023'!D106+'OCT-DEC 2023'!D106+'JAN-MAR 2024'!D106+'APR-JUN 2024'!D106</f>
        <v>0</v>
      </c>
      <c r="E106" s="36"/>
      <c r="F106" s="36">
        <f>+'JUL-SEP 2023'!F106+'OCT-DEC 2023'!F106+'JAN-MAR 2024'!F106+'APR-JUN 2024'!F106</f>
        <v>0</v>
      </c>
      <c r="G106" s="36"/>
      <c r="H106" s="36">
        <f t="shared" si="365"/>
        <v>0</v>
      </c>
      <c r="I106" s="203"/>
      <c r="J106" s="38">
        <f>+'JUL-SEP 2023'!J106+'OCT-DEC 2023'!J106+'JAN-MAR 2024'!J106+'APR-JUN 2024'!J106</f>
        <v>0</v>
      </c>
      <c r="K106" s="36"/>
      <c r="L106" s="36">
        <f>+'JUL-SEP 2023'!L106+'OCT-DEC 2023'!L106+'JAN-MAR 2024'!L106+'APR-JUN 2024'!L106</f>
        <v>0</v>
      </c>
      <c r="M106" s="36"/>
      <c r="N106" s="36">
        <f t="shared" si="366"/>
        <v>0</v>
      </c>
      <c r="O106" s="37"/>
      <c r="P106" s="116">
        <f t="shared" si="367"/>
        <v>0</v>
      </c>
      <c r="Q106" s="117">
        <f t="shared" si="368"/>
        <v>0</v>
      </c>
      <c r="R106" s="118">
        <f t="shared" si="369"/>
        <v>0</v>
      </c>
      <c r="S106" s="32"/>
      <c r="T106" s="38">
        <f>+'JUL-SEP 2023'!T106+'OCT-DEC 2023'!T106+'JAN-MAR 2024'!T106+'APR-JUN 2024'!T106</f>
        <v>0</v>
      </c>
      <c r="U106" s="36"/>
      <c r="V106" s="36">
        <f>+'JUL-SEP 2023'!V106+'OCT-DEC 2023'!V106+'JAN-MAR 2024'!V106+'APR-JUN 2024'!V106</f>
        <v>0</v>
      </c>
      <c r="W106" s="36"/>
      <c r="X106" s="36">
        <f t="shared" si="370"/>
        <v>0</v>
      </c>
      <c r="Y106" s="37"/>
      <c r="Z106" s="244">
        <f>+'OCT-DEC 2023'!Z106+'JUL-SEP 2023'!Z106+'JAN-MAR 2024'!Z106+'APR-JUN 2024'!Z106</f>
        <v>0</v>
      </c>
      <c r="AA106" s="36"/>
      <c r="AB106" s="36">
        <f>+'OCT-DEC 2023'!AB106+'JUL-SEP 2023'!AB106+'JAN-MAR 2024'!AB106+'APR-JUN 2024'!AB106</f>
        <v>0</v>
      </c>
      <c r="AC106" s="36"/>
      <c r="AD106" s="36">
        <f t="shared" si="371"/>
        <v>0</v>
      </c>
      <c r="AE106" s="37"/>
      <c r="AF106" s="116">
        <f t="shared" si="372"/>
        <v>0</v>
      </c>
      <c r="AG106" s="117">
        <f t="shared" si="373"/>
        <v>0</v>
      </c>
      <c r="AH106" s="118">
        <f t="shared" si="374"/>
        <v>0</v>
      </c>
      <c r="AI106" s="32"/>
      <c r="AJ106" s="35">
        <f>+'OCT-DEC 2023'!AJ106+'JUL-SEP 2023'!AJ106+'JAN-MAR 2024'!AJ106+'APR-JUN 2024'!AJ106</f>
        <v>0</v>
      </c>
      <c r="AK106" s="36"/>
      <c r="AL106" s="36">
        <f>+'OCT-DEC 2023'!AL106+'JUL-SEP 2023'!AL106+'JAN-MAR 2024'!AL106+'APR-JUN 2024'!AL106</f>
        <v>0</v>
      </c>
      <c r="AM106" s="36"/>
      <c r="AN106" s="36">
        <v>0</v>
      </c>
      <c r="AO106" s="37"/>
      <c r="AP106" s="36">
        <f>+'OCT-DEC 2023'!AP106+'JUL-SEP 2023'!AP106+'JAN-MAR 2024'!AP106+'APR-JUN 2024'!AP106</f>
        <v>0</v>
      </c>
      <c r="AQ106" s="36"/>
      <c r="AR106" s="36">
        <f>+'OCT-DEC 2023'!AR106+'JUL-SEP 2023'!AR106+'JAN-MAR 2024'!AR106+'APR-JUN 2024'!AR106</f>
        <v>0</v>
      </c>
      <c r="AS106" s="39"/>
      <c r="AT106" s="36">
        <v>0</v>
      </c>
      <c r="AU106" s="37"/>
      <c r="AV106" s="116">
        <f t="shared" si="375"/>
        <v>0</v>
      </c>
      <c r="AW106" s="117">
        <f t="shared" si="376"/>
        <v>0</v>
      </c>
      <c r="AX106" s="118">
        <f t="shared" si="377"/>
        <v>0</v>
      </c>
      <c r="AY106" s="32"/>
      <c r="AZ106" s="35">
        <f>+'OCT-DEC 2023'!AZ106+'JUL-SEP 2023'!AZ106+'JAN-MAR 2024'!AZ106+'APR-JUN 2024'!AZ106</f>
        <v>0</v>
      </c>
      <c r="BA106" s="36"/>
      <c r="BB106" s="36">
        <f>+'OCT-DEC 2023'!BB106+'JUL-SEP 2023'!BB106+'JAN-MAR 2024'!BB106+'APR-JUN 2024'!BB106</f>
        <v>0</v>
      </c>
      <c r="BC106" s="36"/>
      <c r="BD106" s="36">
        <v>0</v>
      </c>
      <c r="BE106" s="37"/>
      <c r="BF106" s="38">
        <f>+'OCT-DEC 2023'!BF106+'JUL-SEP 2023'!BF106+'JAN-MAR 2024'!BF106+'APR-JUN 2024'!BF106</f>
        <v>0</v>
      </c>
      <c r="BG106" s="39"/>
      <c r="BH106" s="36">
        <f>+'OCT-DEC 2023'!BH106+'JUL-SEP 2023'!BH106+'JAN-MAR 2024'!BH106+'APR-JUN 2024'!BH106</f>
        <v>0</v>
      </c>
      <c r="BI106" s="39"/>
      <c r="BJ106" s="36">
        <v>0</v>
      </c>
      <c r="BK106" s="37"/>
      <c r="BL106" s="116">
        <f t="shared" si="378"/>
        <v>0</v>
      </c>
      <c r="BM106" s="117">
        <f t="shared" si="379"/>
        <v>0</v>
      </c>
      <c r="BN106" s="118">
        <f t="shared" si="380"/>
        <v>0</v>
      </c>
      <c r="BO106" s="32"/>
      <c r="BP106" s="35">
        <f>+'OCT-DEC 2023'!BP106+'JUL-SEP 2023'!BP106+'JAN-MAR 2024'!BP106+'APR-JUN 2024'!BP106</f>
        <v>0</v>
      </c>
      <c r="BQ106" s="36"/>
      <c r="BR106" s="36">
        <f>+'OCT-DEC 2023'!BR106+'JUL-SEP 2023'!BR106+'JAN-MAR 2024'!BR106+'APR-JUN 2024'!BR106</f>
        <v>0</v>
      </c>
      <c r="BS106" s="36"/>
      <c r="BT106" s="36">
        <v>0</v>
      </c>
      <c r="BU106" s="37"/>
      <c r="BV106" s="38">
        <f>+'OCT-DEC 2023'!BV106+'JUL-SEP 2023'!BV106+'JAN-MAR 2024'!BV106+'APR-JUN 2024'!BV106</f>
        <v>0</v>
      </c>
      <c r="BW106" s="36"/>
      <c r="BX106" s="36">
        <f>+'OCT-DEC 2023'!BX106+'JUL-SEP 2023'!BX106+'JAN-MAR 2024'!BX106+'APR-JUN 2024'!BX106</f>
        <v>0</v>
      </c>
      <c r="BY106" s="36"/>
      <c r="BZ106" s="36">
        <v>0</v>
      </c>
      <c r="CA106" s="37"/>
      <c r="CB106" s="116">
        <f t="shared" si="381"/>
        <v>0</v>
      </c>
      <c r="CC106" s="117">
        <f t="shared" si="382"/>
        <v>0</v>
      </c>
      <c r="CD106" s="118">
        <f t="shared" si="383"/>
        <v>0</v>
      </c>
      <c r="CE106" s="32"/>
      <c r="CF106" s="38">
        <f t="shared" si="384"/>
        <v>0</v>
      </c>
      <c r="CG106" s="39"/>
      <c r="CH106" s="36">
        <f t="shared" si="385"/>
        <v>0</v>
      </c>
      <c r="CI106" s="39"/>
      <c r="CJ106" s="36">
        <f t="shared" ref="CJ106:CJ107" si="392">+CF106+CH106</f>
        <v>0</v>
      </c>
      <c r="CK106" s="40"/>
      <c r="CL106" s="38">
        <f t="shared" si="386"/>
        <v>0</v>
      </c>
      <c r="CM106" s="39"/>
      <c r="CN106" s="36">
        <f t="shared" si="387"/>
        <v>0</v>
      </c>
      <c r="CO106" s="39"/>
      <c r="CP106" s="36">
        <f t="shared" si="388"/>
        <v>0</v>
      </c>
      <c r="CQ106" s="40"/>
      <c r="CR106" s="152"/>
      <c r="CS106" s="163" t="s">
        <v>50</v>
      </c>
      <c r="CT106" s="38">
        <f t="shared" si="389"/>
        <v>0</v>
      </c>
      <c r="CU106" s="36">
        <f t="shared" si="390"/>
        <v>0</v>
      </c>
      <c r="CV106" s="37">
        <f t="shared" si="391"/>
        <v>0</v>
      </c>
      <c r="CW106"/>
    </row>
    <row r="107" spans="1:103" s="19" customFormat="1" ht="15.6" x14ac:dyDescent="0.3">
      <c r="A107" s="26">
        <v>89</v>
      </c>
      <c r="B107" s="52" t="s">
        <v>48</v>
      </c>
      <c r="C107" s="34"/>
      <c r="D107" s="35">
        <f>+'JUL-SEP 2023'!D107+'OCT-DEC 2023'!D107+'JAN-MAR 2024'!D107+'APR-JUN 2024'!D107</f>
        <v>683803.82999999681</v>
      </c>
      <c r="E107" s="36"/>
      <c r="F107" s="36">
        <f>+'JUL-SEP 2023'!F107+'OCT-DEC 2023'!F107+'JAN-MAR 2024'!F107+'APR-JUN 2024'!F107</f>
        <v>211103.10999999911</v>
      </c>
      <c r="G107" s="36"/>
      <c r="H107" s="36">
        <f t="shared" si="365"/>
        <v>894906.93999999599</v>
      </c>
      <c r="I107" s="203"/>
      <c r="J107" s="38">
        <f>+'JUL-SEP 2023'!J107+'OCT-DEC 2023'!J107+'JAN-MAR 2024'!J107+'APR-JUN 2024'!J107</f>
        <v>1541292.8299996085</v>
      </c>
      <c r="K107" s="36"/>
      <c r="L107" s="36">
        <f>+'JUL-SEP 2023'!L107+'OCT-DEC 2023'!L107+'JAN-MAR 2024'!L107+'APR-JUN 2024'!L107</f>
        <v>1363959.5000000531</v>
      </c>
      <c r="M107" s="36"/>
      <c r="N107" s="36">
        <f t="shared" si="366"/>
        <v>2905252.3299996615</v>
      </c>
      <c r="O107" s="37"/>
      <c r="P107" s="116">
        <f t="shared" si="367"/>
        <v>2225096.6599996053</v>
      </c>
      <c r="Q107" s="117">
        <f t="shared" si="368"/>
        <v>1575062.6100000523</v>
      </c>
      <c r="R107" s="118">
        <f t="shared" si="369"/>
        <v>3800159.2699996578</v>
      </c>
      <c r="S107" s="32"/>
      <c r="T107" s="38">
        <f>+'JUL-SEP 2023'!T107+'OCT-DEC 2023'!T107+'JAN-MAR 2024'!T107+'APR-JUN 2024'!T107</f>
        <v>22992509.046577096</v>
      </c>
      <c r="U107" s="36"/>
      <c r="V107" s="36">
        <f>+'JUL-SEP 2023'!V107+'OCT-DEC 2023'!V107+'JAN-MAR 2024'!V107+'APR-JUN 2024'!V107</f>
        <v>7493848.2297624871</v>
      </c>
      <c r="W107" s="36"/>
      <c r="X107" s="36">
        <f t="shared" si="370"/>
        <v>30486357.276339583</v>
      </c>
      <c r="Y107" s="37"/>
      <c r="Z107" s="244">
        <f>+'OCT-DEC 2023'!Z107+'JUL-SEP 2023'!Z107+'JAN-MAR 2024'!Z107+'APR-JUN 2024'!Z107</f>
        <v>5706700.0324182827</v>
      </c>
      <c r="AA107" s="36"/>
      <c r="AB107" s="36">
        <f>+'OCT-DEC 2023'!AB107+'JUL-SEP 2023'!AB107+'JAN-MAR 2024'!AB107+'APR-JUN 2024'!AB107</f>
        <v>7402651.2005243935</v>
      </c>
      <c r="AC107" s="36"/>
      <c r="AD107" s="36">
        <f t="shared" si="371"/>
        <v>13109351.232942676</v>
      </c>
      <c r="AE107" s="37"/>
      <c r="AF107" s="116">
        <f t="shared" si="372"/>
        <v>28699209.078995377</v>
      </c>
      <c r="AG107" s="117">
        <f t="shared" si="373"/>
        <v>14896499.430286881</v>
      </c>
      <c r="AH107" s="118">
        <f t="shared" si="374"/>
        <v>43595708.509282261</v>
      </c>
      <c r="AI107" s="32"/>
      <c r="AJ107" s="35">
        <f>+'OCT-DEC 2023'!AJ107+'JUL-SEP 2023'!AJ107+'JAN-MAR 2024'!AJ107+'APR-JUN 2024'!AJ107</f>
        <v>152864.45000000001</v>
      </c>
      <c r="AK107" s="36"/>
      <c r="AL107" s="36">
        <f>+'OCT-DEC 2023'!AL107+'JUL-SEP 2023'!AL107+'JAN-MAR 2024'!AL107+'APR-JUN 2024'!AL107</f>
        <v>128501.95000000004</v>
      </c>
      <c r="AM107" s="36"/>
      <c r="AN107" s="36">
        <v>507849.73621433263</v>
      </c>
      <c r="AO107" s="37"/>
      <c r="AP107" s="36">
        <f>+'OCT-DEC 2023'!AP107+'JUL-SEP 2023'!AP107+'JAN-MAR 2024'!AP107+'APR-JUN 2024'!AP107</f>
        <v>170976.46000000011</v>
      </c>
      <c r="AQ107" s="36"/>
      <c r="AR107" s="36">
        <f>+'OCT-DEC 2023'!AR107+'JUL-SEP 2023'!AR107+'JAN-MAR 2024'!AR107+'APR-JUN 2024'!AR107</f>
        <v>386061.16000000061</v>
      </c>
      <c r="AS107" s="39"/>
      <c r="AT107" s="36">
        <v>507849.73621433263</v>
      </c>
      <c r="AU107" s="37"/>
      <c r="AV107" s="116">
        <f t="shared" si="375"/>
        <v>323840.91000000015</v>
      </c>
      <c r="AW107" s="117">
        <f t="shared" si="376"/>
        <v>514563.11000000068</v>
      </c>
      <c r="AX107" s="118">
        <f t="shared" si="377"/>
        <v>838404.02000000083</v>
      </c>
      <c r="AY107" s="32"/>
      <c r="AZ107" s="35">
        <f>+'OCT-DEC 2023'!AZ107+'JUL-SEP 2023'!AZ107+'JAN-MAR 2024'!AZ107+'APR-JUN 2024'!AZ107</f>
        <v>941140.7683729803</v>
      </c>
      <c r="BA107" s="36"/>
      <c r="BB107" s="36">
        <f>+'OCT-DEC 2023'!BB107+'JUL-SEP 2023'!BB107+'JAN-MAR 2024'!BB107+'APR-JUN 2024'!BB107</f>
        <v>277438.27162701951</v>
      </c>
      <c r="BC107" s="36"/>
      <c r="BD107" s="36">
        <v>507849.73621433263</v>
      </c>
      <c r="BE107" s="37"/>
      <c r="BF107" s="38">
        <f>+'OCT-DEC 2023'!BF107+'JUL-SEP 2023'!BF107+'JAN-MAR 2024'!BF107+'APR-JUN 2024'!BF107</f>
        <v>2315957.900876984</v>
      </c>
      <c r="BG107" s="39"/>
      <c r="BH107" s="36">
        <f>+'OCT-DEC 2023'!BH107+'JUL-SEP 2023'!BH107+'JAN-MAR 2024'!BH107+'APR-JUN 2024'!BH107</f>
        <v>1870721.8991230177</v>
      </c>
      <c r="BI107" s="36"/>
      <c r="BJ107" s="36">
        <v>507849.73621433263</v>
      </c>
      <c r="BK107" s="37"/>
      <c r="BL107" s="116">
        <f t="shared" si="378"/>
        <v>3257098.6692499644</v>
      </c>
      <c r="BM107" s="117">
        <f t="shared" si="379"/>
        <v>2148160.1707500373</v>
      </c>
      <c r="BN107" s="118">
        <f t="shared" si="380"/>
        <v>5405258.8400000017</v>
      </c>
      <c r="BO107" s="32"/>
      <c r="BP107" s="35">
        <f>+'OCT-DEC 2023'!BP107+'JUL-SEP 2023'!BP107+'JAN-MAR 2024'!BP107+'APR-JUN 2024'!BP107</f>
        <v>0</v>
      </c>
      <c r="BQ107" s="36"/>
      <c r="BR107" s="36">
        <f>+'OCT-DEC 2023'!BR107+'JUL-SEP 2023'!BR107+'JAN-MAR 2024'!BR107+'APR-JUN 2024'!BR107</f>
        <v>0</v>
      </c>
      <c r="BS107" s="36"/>
      <c r="BT107" s="36">
        <v>507849.73621433263</v>
      </c>
      <c r="BU107" s="37"/>
      <c r="BV107" s="38">
        <f>+'OCT-DEC 2023'!BV107+'JUL-SEP 2023'!BV107+'JAN-MAR 2024'!BV107+'APR-JUN 2024'!BV107</f>
        <v>0</v>
      </c>
      <c r="BW107" s="36"/>
      <c r="BX107" s="36">
        <f>+'OCT-DEC 2023'!BX107+'JUL-SEP 2023'!BX107+'JAN-MAR 2024'!BX107+'APR-JUN 2024'!BX107</f>
        <v>0</v>
      </c>
      <c r="BY107" s="36"/>
      <c r="BZ107" s="36">
        <v>507849.73621433263</v>
      </c>
      <c r="CA107" s="37"/>
      <c r="CB107" s="116">
        <f t="shared" si="381"/>
        <v>0</v>
      </c>
      <c r="CC107" s="117">
        <f t="shared" si="382"/>
        <v>0</v>
      </c>
      <c r="CD107" s="118">
        <f t="shared" si="383"/>
        <v>0</v>
      </c>
      <c r="CE107" s="32"/>
      <c r="CF107" s="38">
        <f t="shared" si="384"/>
        <v>24770318.094950072</v>
      </c>
      <c r="CG107" s="36"/>
      <c r="CH107" s="36">
        <f t="shared" si="385"/>
        <v>8110891.5613895059</v>
      </c>
      <c r="CI107" s="39"/>
      <c r="CJ107" s="36">
        <f t="shared" si="392"/>
        <v>32881209.656339578</v>
      </c>
      <c r="CK107" s="40"/>
      <c r="CL107" s="38">
        <f t="shared" si="386"/>
        <v>9734927.2232948765</v>
      </c>
      <c r="CM107" s="39"/>
      <c r="CN107" s="36">
        <f t="shared" si="387"/>
        <v>11023393.759647463</v>
      </c>
      <c r="CO107" s="39"/>
      <c r="CP107" s="36">
        <f t="shared" si="388"/>
        <v>20758320.982942339</v>
      </c>
      <c r="CQ107" s="40"/>
      <c r="CR107" s="152"/>
      <c r="CS107" s="163" t="s">
        <v>48</v>
      </c>
      <c r="CT107" s="38">
        <f t="shared" si="389"/>
        <v>32881209.656339578</v>
      </c>
      <c r="CU107" s="36">
        <f t="shared" si="390"/>
        <v>20758320.982942339</v>
      </c>
      <c r="CV107" s="37">
        <f t="shared" si="391"/>
        <v>53639530.639281914</v>
      </c>
      <c r="CW107"/>
    </row>
    <row r="108" spans="1:103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26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68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68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3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26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  <c r="CX109" s="48"/>
    </row>
    <row r="110" spans="1:103" s="19" customFormat="1" ht="15.6" x14ac:dyDescent="0.3">
      <c r="A110" s="26">
        <v>90</v>
      </c>
      <c r="B110" s="26" t="s">
        <v>10</v>
      </c>
      <c r="C110" s="34"/>
      <c r="D110" s="252">
        <f>+'APR-JUN 2024'!D110</f>
        <v>0</v>
      </c>
      <c r="E110" s="203"/>
      <c r="F110" s="253">
        <f>+'APR-JUN 2024'!F110</f>
        <v>0</v>
      </c>
      <c r="G110" s="36"/>
      <c r="H110" s="72">
        <f>+D110+F110</f>
        <v>0</v>
      </c>
      <c r="I110" s="203"/>
      <c r="J110" s="330">
        <f>+'APR-JUN 2024'!J110</f>
        <v>0</v>
      </c>
      <c r="K110" s="203"/>
      <c r="L110" s="253">
        <f>+'APR-JUN 2024'!L110</f>
        <v>0</v>
      </c>
      <c r="M110" s="36"/>
      <c r="N110" s="72">
        <f t="shared" ref="N110" si="393">+J110+L110</f>
        <v>0</v>
      </c>
      <c r="O110" s="37"/>
      <c r="P110" s="133">
        <f>+D110+J110</f>
        <v>0</v>
      </c>
      <c r="Q110" s="134">
        <f t="shared" ref="Q110" si="394">+F110+L110</f>
        <v>0</v>
      </c>
      <c r="R110" s="135">
        <f t="shared" ref="R110" si="395">+P110+Q110</f>
        <v>0</v>
      </c>
      <c r="S110" s="32"/>
      <c r="T110" s="73">
        <f>+'APR-JUN 2024'!T110</f>
        <v>0</v>
      </c>
      <c r="U110" s="36"/>
      <c r="V110" s="72">
        <f>+'APR-JUN 2024'!V110</f>
        <v>0</v>
      </c>
      <c r="W110" s="36"/>
      <c r="X110" s="72">
        <f>+T110+V110</f>
        <v>0</v>
      </c>
      <c r="Y110" s="37"/>
      <c r="Z110" s="248">
        <f>+'APR-JUN 2024'!Z110</f>
        <v>0</v>
      </c>
      <c r="AA110" s="72"/>
      <c r="AB110" s="195">
        <f>+'APR-JUN 2024'!AB110</f>
        <v>0</v>
      </c>
      <c r="AC110" s="72"/>
      <c r="AD110" s="72">
        <f>+Z110+AB110</f>
        <v>0</v>
      </c>
      <c r="AE110" s="37"/>
      <c r="AF110" s="133">
        <f t="shared" ref="AF110" si="396">+T110+Z110</f>
        <v>0</v>
      </c>
      <c r="AG110" s="134">
        <f t="shared" ref="AG110" si="397">+V110+AB110</f>
        <v>0</v>
      </c>
      <c r="AH110" s="135">
        <f t="shared" ref="AH110:AH111" si="398">+AF110+AG110</f>
        <v>0</v>
      </c>
      <c r="AI110" s="32"/>
      <c r="AJ110" s="71">
        <f>+'APR-JUN 2024'!AJ110</f>
        <v>0</v>
      </c>
      <c r="AK110" s="36"/>
      <c r="AL110" s="72">
        <f>+'APR-JUN 2024'!AL110</f>
        <v>0</v>
      </c>
      <c r="AM110" s="36"/>
      <c r="AN110" s="72">
        <f>+AJ110+AL110</f>
        <v>0</v>
      </c>
      <c r="AO110" s="37"/>
      <c r="AP110" s="72">
        <f>+'APR-JUN 2024'!AP110</f>
        <v>0</v>
      </c>
      <c r="AQ110" s="72"/>
      <c r="AR110" s="72">
        <f>+'APR-JUN 2024'!AR110</f>
        <v>0</v>
      </c>
      <c r="AS110" s="39"/>
      <c r="AT110" s="72">
        <f>+AP110+AR110</f>
        <v>0</v>
      </c>
      <c r="AU110" s="37"/>
      <c r="AV110" s="133">
        <f t="shared" ref="AV110" si="399">+AJ110+AP110</f>
        <v>0</v>
      </c>
      <c r="AW110" s="134">
        <f t="shared" ref="AW110" si="400">+AL110+AR110</f>
        <v>0</v>
      </c>
      <c r="AX110" s="135">
        <f t="shared" ref="AX110:AX111" si="401">+AV110+AW110</f>
        <v>0</v>
      </c>
      <c r="AY110" s="32"/>
      <c r="AZ110" s="71">
        <f>+'APR-JUN 2024'!AZ110</f>
        <v>0</v>
      </c>
      <c r="BA110" s="36"/>
      <c r="BB110" s="72">
        <f>+'APR-JUN 2024'!BB110</f>
        <v>0</v>
      </c>
      <c r="BC110" s="36"/>
      <c r="BD110" s="72">
        <f>+AZ110+BB110</f>
        <v>0</v>
      </c>
      <c r="BE110" s="37"/>
      <c r="BF110" s="72">
        <f>+'APR-JUN 2024'!BF110</f>
        <v>0</v>
      </c>
      <c r="BG110" s="39"/>
      <c r="BH110" s="72">
        <f>+'APR-JUN 2024'!BH110</f>
        <v>0</v>
      </c>
      <c r="BI110" s="72"/>
      <c r="BJ110" s="72">
        <f>+BF110+BH110</f>
        <v>0</v>
      </c>
      <c r="BK110" s="37"/>
      <c r="BL110" s="133">
        <f t="shared" ref="BL110:BL111" si="402">+AZ110+BF110</f>
        <v>0</v>
      </c>
      <c r="BM110" s="134">
        <f t="shared" ref="BM110:BM111" si="403">+BB110+BH110</f>
        <v>0</v>
      </c>
      <c r="BN110" s="135">
        <f t="shared" ref="BN110:BN111" si="404">+BL110+BM110</f>
        <v>0</v>
      </c>
      <c r="BO110" s="32"/>
      <c r="BP110" s="71">
        <f>+'APR-JUN 2024'!BP110</f>
        <v>0</v>
      </c>
      <c r="BQ110" s="36"/>
      <c r="BR110" s="72">
        <f>+'APR-JUN 2024'!BR110</f>
        <v>0</v>
      </c>
      <c r="BS110" s="36"/>
      <c r="BT110" s="72">
        <f>+BP110+BR110</f>
        <v>0</v>
      </c>
      <c r="BU110" s="37"/>
      <c r="BV110" s="198">
        <f>+'APR-JUN 2024'!BV110</f>
        <v>0</v>
      </c>
      <c r="BW110" s="195"/>
      <c r="BX110" s="195">
        <f>+'APR-JUN 2024'!BX110</f>
        <v>0</v>
      </c>
      <c r="BY110" s="195"/>
      <c r="BZ110" s="195">
        <f>+BV110+BX110</f>
        <v>0</v>
      </c>
      <c r="CA110" s="37"/>
      <c r="CB110" s="133">
        <f t="shared" ref="CB110" si="405">+BP110+BV110</f>
        <v>0</v>
      </c>
      <c r="CC110" s="134">
        <f t="shared" ref="CC110" si="406">+BR110+BX110</f>
        <v>0</v>
      </c>
      <c r="CD110" s="135">
        <f t="shared" ref="CD110" si="407">+CB110+CC110</f>
        <v>0</v>
      </c>
      <c r="CE110" s="32"/>
      <c r="CF110" s="38">
        <f t="shared" ref="CF110:CF111" si="408">+D110+T110+AJ110+AZ110+BP110</f>
        <v>0</v>
      </c>
      <c r="CG110" s="72"/>
      <c r="CH110" s="36">
        <f t="shared" ref="CH110:CH111" si="409">+F110+V110+AL110+BB110+BR110</f>
        <v>0</v>
      </c>
      <c r="CI110" s="72"/>
      <c r="CJ110" s="72">
        <f t="shared" ref="CJ110:CJ111" si="410">+CF110+CH110</f>
        <v>0</v>
      </c>
      <c r="CK110" s="74"/>
      <c r="CL110" s="38">
        <f t="shared" ref="CL110:CL111" si="411">+J110+Z110+AP110+BF110+BV110</f>
        <v>0</v>
      </c>
      <c r="CM110" s="72"/>
      <c r="CN110" s="36">
        <f t="shared" ref="CN110:CN111" si="412">+L110+AB110+AR110+BH110+BX110</f>
        <v>0</v>
      </c>
      <c r="CO110" s="72"/>
      <c r="CP110" s="72">
        <f t="shared" ref="CP110:CP111" si="413">+CL110+CN110</f>
        <v>0</v>
      </c>
      <c r="CQ110" s="74"/>
      <c r="CR110" s="155"/>
      <c r="CS110" s="161" t="s">
        <v>10</v>
      </c>
      <c r="CT110" s="73">
        <f t="shared" ref="CT110:CT111" si="414">+CJ110</f>
        <v>0</v>
      </c>
      <c r="CU110" s="72">
        <f t="shared" ref="CU110:CU111" si="415">+CP110</f>
        <v>0</v>
      </c>
      <c r="CV110" s="75">
        <f t="shared" ref="CV110:CV111" si="416">+CT110+CU110</f>
        <v>0</v>
      </c>
      <c r="CW110"/>
      <c r="CX110" s="254"/>
    </row>
    <row r="111" spans="1:103" s="19" customFormat="1" ht="15.6" x14ac:dyDescent="0.3">
      <c r="A111" s="26">
        <v>91</v>
      </c>
      <c r="B111" s="26" t="s">
        <v>11</v>
      </c>
      <c r="C111" s="34"/>
      <c r="D111" s="223">
        <f>+'JUL-SEP 2023'!D111+'OCT-DEC 2023'!D111+'JAN-MAR 2024'!D111+'APR-JUN 2024'!D111</f>
        <v>217242</v>
      </c>
      <c r="E111" s="203"/>
      <c r="F111" s="195">
        <f>+'JUL-SEP 2023'!F111+'OCT-DEC 2023'!F111+'JAN-MAR 2024'!F111+'APR-JUN 2024'!F111</f>
        <v>70573</v>
      </c>
      <c r="G111" s="36"/>
      <c r="H111" s="72">
        <f>+D111+F111</f>
        <v>287815</v>
      </c>
      <c r="I111" s="203"/>
      <c r="J111" s="198">
        <f>+'JUL-SEP 2023'!J111+'OCT-DEC 2023'!J111+'JAN-MAR 2024'!J111+'APR-JUN 2024'!J111</f>
        <v>724301</v>
      </c>
      <c r="K111" s="203"/>
      <c r="L111" s="195">
        <f>+'JUL-SEP 2023'!L111+'OCT-DEC 2023'!L111+'JAN-MAR 2024'!L111+'APR-JUN 2024'!L111</f>
        <v>632054</v>
      </c>
      <c r="M111" s="36"/>
      <c r="N111" s="72">
        <f t="shared" ref="N111" si="417">+J111+L111</f>
        <v>1356355</v>
      </c>
      <c r="O111" s="37"/>
      <c r="P111" s="133">
        <f>+D111+J111</f>
        <v>941543</v>
      </c>
      <c r="Q111" s="134">
        <f>+F111+L111</f>
        <v>702627</v>
      </c>
      <c r="R111" s="135">
        <f>+P111+Q111</f>
        <v>1644170</v>
      </c>
      <c r="S111" s="32"/>
      <c r="T111" s="73">
        <f>+'JUL-SEP 2023'!T111+'OCT-DEC 2023'!T111+'JAN-MAR 2024'!T111+'APR-JUN 2024'!T111</f>
        <v>391655</v>
      </c>
      <c r="U111" s="36"/>
      <c r="V111" s="72">
        <f>+'JUL-SEP 2023'!V111+'OCT-DEC 2023'!V111+'JAN-MAR 2024'!V111+'APR-JUN 2024'!V111</f>
        <v>123649</v>
      </c>
      <c r="W111" s="36"/>
      <c r="X111" s="72">
        <f>+T111+V111</f>
        <v>515304</v>
      </c>
      <c r="Y111" s="37"/>
      <c r="Z111" s="248">
        <f>+'OCT-DEC 2023'!Z111+'JUL-SEP 2023'!Z111+'JAN-MAR 2024'!Z111+'APR-JUN 2024'!Z111</f>
        <v>2031474</v>
      </c>
      <c r="AA111" s="72"/>
      <c r="AB111" s="195">
        <f>+'OCT-DEC 2023'!AB111+'JUL-SEP 2023'!AB111+'JAN-MAR 2024'!AB111+'APR-JUN 2024'!AB111</f>
        <v>907869</v>
      </c>
      <c r="AC111" s="72"/>
      <c r="AD111" s="72">
        <f>+Z111+AB111</f>
        <v>2939343</v>
      </c>
      <c r="AE111" s="37"/>
      <c r="AF111" s="133">
        <f>+T111+Z111</f>
        <v>2423129</v>
      </c>
      <c r="AG111" s="134">
        <f>+V111+AB111</f>
        <v>1031518</v>
      </c>
      <c r="AH111" s="135">
        <f t="shared" si="398"/>
        <v>3454647</v>
      </c>
      <c r="AI111" s="32"/>
      <c r="AJ111" s="71">
        <f>+'OCT-DEC 2023'!AJ111+'JUL-SEP 2023'!AJ111+'JAN-MAR 2024'!AJ111+'APR-JUN 2024'!AJ111</f>
        <v>115886</v>
      </c>
      <c r="AK111" s="36"/>
      <c r="AL111" s="72">
        <f>+'OCT-DEC 2023'!AL111+'JUL-SEP 2023'!AL111+'JAN-MAR 2024'!AL111+'APR-JUN 2024'!AL111</f>
        <v>58486</v>
      </c>
      <c r="AM111" s="36"/>
      <c r="AN111" s="72">
        <f>+AJ111+AL111</f>
        <v>174372</v>
      </c>
      <c r="AO111" s="37"/>
      <c r="AP111" s="72">
        <f>+'OCT-DEC 2023'!AP111+'JUL-SEP 2023'!AP111+'JAN-MAR 2024'!AP111+'APR-JUN 2024'!AP111</f>
        <v>335340</v>
      </c>
      <c r="AQ111" s="72"/>
      <c r="AR111" s="72">
        <f>+'OCT-DEC 2023'!AR111+'JUL-SEP 2023'!AR111+'JAN-MAR 2024'!AR111+'APR-JUN 2024'!AR111</f>
        <v>310407</v>
      </c>
      <c r="AS111" s="39"/>
      <c r="AT111" s="72">
        <f>+AP111+AR111</f>
        <v>645747</v>
      </c>
      <c r="AU111" s="37"/>
      <c r="AV111" s="133">
        <f>+AJ111+AP111</f>
        <v>451226</v>
      </c>
      <c r="AW111" s="134">
        <f>+AL111+AR111</f>
        <v>368893</v>
      </c>
      <c r="AX111" s="135">
        <f t="shared" si="401"/>
        <v>820119</v>
      </c>
      <c r="AY111" s="32"/>
      <c r="AZ111" s="71">
        <f>+'OCT-DEC 2023'!AZ111+'JUL-SEP 2023'!AZ111+'JAN-MAR 2024'!AZ111+'APR-JUN 2024'!AZ111</f>
        <v>444309</v>
      </c>
      <c r="BA111" s="36"/>
      <c r="BB111" s="72">
        <f>+'OCT-DEC 2023'!BB111+'JUL-SEP 2023'!BB111+'JAN-MAR 2024'!BB111+'APR-JUN 2024'!BB111</f>
        <v>131368</v>
      </c>
      <c r="BC111" s="36"/>
      <c r="BD111" s="72">
        <f>+AZ111+BB111</f>
        <v>575677</v>
      </c>
      <c r="BE111" s="37"/>
      <c r="BF111" s="72">
        <f>+'OCT-DEC 2023'!BF111+'JUL-SEP 2023'!BF111+'JAN-MAR 2024'!BF111+'APR-JUN 2024'!BF111</f>
        <v>2401401</v>
      </c>
      <c r="BG111" s="39"/>
      <c r="BH111" s="72">
        <f>+'OCT-DEC 2023'!BH111+'JUL-SEP 2023'!BH111+'JAN-MAR 2024'!BH111+'APR-JUN 2024'!BH111</f>
        <v>1232770</v>
      </c>
      <c r="BI111" s="72"/>
      <c r="BJ111" s="72">
        <f>+BF111+BH111</f>
        <v>3634171</v>
      </c>
      <c r="BK111" s="37"/>
      <c r="BL111" s="133">
        <f t="shared" si="402"/>
        <v>2845710</v>
      </c>
      <c r="BM111" s="134">
        <f t="shared" si="403"/>
        <v>1364138</v>
      </c>
      <c r="BN111" s="135">
        <f t="shared" si="404"/>
        <v>4209848</v>
      </c>
      <c r="BO111" s="32"/>
      <c r="BP111" s="71">
        <f>+'OCT-DEC 2023'!BP111+'JUL-SEP 2023'!BP111+'JAN-MAR 2024'!BP111+'APR-JUN 2024'!BP111</f>
        <v>201653</v>
      </c>
      <c r="BQ111" s="36"/>
      <c r="BR111" s="72">
        <f>+'OCT-DEC 2023'!BR111+'JUL-SEP 2023'!BR111+'JAN-MAR 2024'!BR111+'APR-JUN 2024'!BR111</f>
        <v>45325</v>
      </c>
      <c r="BS111" s="36"/>
      <c r="BT111" s="72">
        <f>+BP111+BR111</f>
        <v>246978</v>
      </c>
      <c r="BU111" s="37"/>
      <c r="BV111" s="198">
        <f>+'OCT-DEC 2023'!BV111+'JUL-SEP 2023'!BV111+'JAN-MAR 2024'!BV111+'APR-JUN 2024'!BV111</f>
        <v>641546</v>
      </c>
      <c r="BW111" s="195"/>
      <c r="BX111" s="195">
        <f>+'OCT-DEC 2023'!BX111+'JUL-SEP 2023'!BX111+'JAN-MAR 2024'!BX111+'APR-JUN 2024'!BX111</f>
        <v>455452</v>
      </c>
      <c r="BY111" s="195"/>
      <c r="BZ111" s="195">
        <f>+BV111+BX111</f>
        <v>1096998</v>
      </c>
      <c r="CA111" s="37"/>
      <c r="CB111" s="133">
        <f>+BP111+BV111</f>
        <v>843199</v>
      </c>
      <c r="CC111" s="134">
        <f>+BR111+BX111</f>
        <v>500777</v>
      </c>
      <c r="CD111" s="135">
        <f>+CB111+CC111</f>
        <v>1343976</v>
      </c>
      <c r="CE111" s="32"/>
      <c r="CF111" s="38">
        <f t="shared" si="408"/>
        <v>1370745</v>
      </c>
      <c r="CG111" s="72"/>
      <c r="CH111" s="36">
        <f t="shared" si="409"/>
        <v>429401</v>
      </c>
      <c r="CI111" s="72"/>
      <c r="CJ111" s="72">
        <f t="shared" si="410"/>
        <v>1800146</v>
      </c>
      <c r="CK111" s="74"/>
      <c r="CL111" s="38">
        <f t="shared" si="411"/>
        <v>6134062</v>
      </c>
      <c r="CM111" s="72"/>
      <c r="CN111" s="36">
        <f t="shared" si="412"/>
        <v>3538552</v>
      </c>
      <c r="CO111" s="72"/>
      <c r="CP111" s="72">
        <f t="shared" si="413"/>
        <v>9672614</v>
      </c>
      <c r="CQ111" s="74"/>
      <c r="CR111" s="155"/>
      <c r="CS111" s="161" t="s">
        <v>11</v>
      </c>
      <c r="CT111" s="73">
        <f t="shared" si="414"/>
        <v>1800146</v>
      </c>
      <c r="CU111" s="72">
        <f t="shared" si="415"/>
        <v>9672614</v>
      </c>
      <c r="CV111" s="75">
        <f t="shared" si="416"/>
        <v>11472760</v>
      </c>
      <c r="CW111"/>
      <c r="CX111" s="255"/>
    </row>
    <row r="112" spans="1:103" s="19" customFormat="1" ht="15.6" x14ac:dyDescent="0.3">
      <c r="A112" s="26">
        <v>92</v>
      </c>
      <c r="B112" s="26" t="s">
        <v>12</v>
      </c>
      <c r="C112" s="34"/>
      <c r="D112" s="76">
        <f>+D10/D111</f>
        <v>2337.8917750711189</v>
      </c>
      <c r="E112" s="236"/>
      <c r="F112" s="78">
        <f>+F10/F111</f>
        <v>2541.4030719963725</v>
      </c>
      <c r="G112" s="78"/>
      <c r="H112" s="78">
        <f>+H10/H111</f>
        <v>2387.7932838802703</v>
      </c>
      <c r="I112" s="328"/>
      <c r="J112" s="80">
        <f>+J10/J111</f>
        <v>394.15320426176407</v>
      </c>
      <c r="K112" s="236"/>
      <c r="L112" s="78">
        <v>531.67739648668123</v>
      </c>
      <c r="M112" s="78"/>
      <c r="N112" s="78">
        <v>435.4313260683536</v>
      </c>
      <c r="O112" s="79"/>
      <c r="P112" s="136">
        <f>+P10/P111</f>
        <v>842.63155798513719</v>
      </c>
      <c r="Q112" s="137">
        <f>+Q10/Q111</f>
        <v>865.39668131170595</v>
      </c>
      <c r="R112" s="138">
        <f>+R10/R111</f>
        <v>852.36010813966925</v>
      </c>
      <c r="S112" s="32"/>
      <c r="T112" s="80">
        <f>+T10/T111</f>
        <v>2364.932803794155</v>
      </c>
      <c r="U112" s="77"/>
      <c r="V112" s="78">
        <f>+V10/V111</f>
        <v>2299.3399908612287</v>
      </c>
      <c r="W112" s="78"/>
      <c r="X112" s="78">
        <f>+X10/X111</f>
        <v>2349.1935785478081</v>
      </c>
      <c r="Y112" s="79"/>
      <c r="Z112" s="247">
        <f>+Z10/Z111</f>
        <v>303.61752223262562</v>
      </c>
      <c r="AA112" s="78"/>
      <c r="AB112" s="78">
        <f>+AB10/AB111</f>
        <v>508.70059617632052</v>
      </c>
      <c r="AC112" s="78"/>
      <c r="AD112" s="78">
        <f>+AD10/AD111</f>
        <v>366.96112155335419</v>
      </c>
      <c r="AE112" s="81"/>
      <c r="AF112" s="136">
        <f>+AF10/AF111</f>
        <v>636.79187514573118</v>
      </c>
      <c r="AG112" s="137">
        <f>+AG10/AG111</f>
        <v>723.34616757051265</v>
      </c>
      <c r="AH112" s="138">
        <f>+AH10/AH111</f>
        <v>662.63599485273039</v>
      </c>
      <c r="AI112" s="32"/>
      <c r="AJ112" s="76">
        <f>+AJ10/AJ111</f>
        <v>2164.7117446456</v>
      </c>
      <c r="AK112" s="77"/>
      <c r="AL112" s="78">
        <f>+AL10/AL111</f>
        <v>1978.120234928017</v>
      </c>
      <c r="AM112" s="78"/>
      <c r="AN112" s="78">
        <f>+AN10/AN111</f>
        <v>2102.1272067763175</v>
      </c>
      <c r="AO112" s="79"/>
      <c r="AP112" s="80">
        <f>+AP10/AP111</f>
        <v>305.27284961531581</v>
      </c>
      <c r="AQ112" s="78"/>
      <c r="AR112" s="78">
        <f>+AR10/AR111</f>
        <v>439.31575763433176</v>
      </c>
      <c r="AS112" s="78"/>
      <c r="AT112" s="78">
        <f>+AT10/AT111</f>
        <v>369.70653176863391</v>
      </c>
      <c r="AU112" s="81"/>
      <c r="AV112" s="136">
        <f>+AV10/AV111</f>
        <v>782.82275983653426</v>
      </c>
      <c r="AW112" s="137">
        <f>+AW10/AW111</f>
        <v>683.28492663184181</v>
      </c>
      <c r="AX112" s="138">
        <f>+AX10/AX111</f>
        <v>738.05022084599921</v>
      </c>
      <c r="AY112" s="32"/>
      <c r="AZ112" s="76">
        <f>+AZ10/AZ111</f>
        <v>2423.6696727075796</v>
      </c>
      <c r="BA112" s="77"/>
      <c r="BB112" s="78">
        <f>+BB10/BB111</f>
        <v>2455.6792325297511</v>
      </c>
      <c r="BC112" s="78"/>
      <c r="BD112" s="78">
        <f>+BD10/BD111</f>
        <v>2430.9741713321882</v>
      </c>
      <c r="BE112" s="79"/>
      <c r="BF112" s="80">
        <f>+BF10/BF111</f>
        <v>323.22036997375602</v>
      </c>
      <c r="BG112" s="78"/>
      <c r="BH112" s="78">
        <f>+BH10/BH111</f>
        <v>601.16645508460829</v>
      </c>
      <c r="BI112" s="78"/>
      <c r="BJ112" s="78">
        <f>+BJ10/BJ111</f>
        <v>417.50420949096787</v>
      </c>
      <c r="BK112" s="81"/>
      <c r="BL112" s="136">
        <f>+BL10/BL111</f>
        <v>651.16964423162574</v>
      </c>
      <c r="BM112" s="137">
        <f>+BM10/BM111</f>
        <v>779.75808917691677</v>
      </c>
      <c r="BN112" s="138">
        <f>+BN10/BN111</f>
        <v>692.83679803641394</v>
      </c>
      <c r="BO112" s="32"/>
      <c r="BP112" s="76">
        <f>+BP10/BP111</f>
        <v>1986.899902456199</v>
      </c>
      <c r="BQ112" s="77"/>
      <c r="BR112" s="78">
        <f>+BR10/BR111</f>
        <v>2164.7961696635398</v>
      </c>
      <c r="BS112" s="78"/>
      <c r="BT112" s="78">
        <f>+BT10/BT111</f>
        <v>2019.5471354533595</v>
      </c>
      <c r="BU112" s="79"/>
      <c r="BV112" s="80">
        <f>+BV10/BV111</f>
        <v>259.71484914565735</v>
      </c>
      <c r="BW112" s="78"/>
      <c r="BX112" s="78">
        <f>+BX10/BX111</f>
        <v>515.8339104010953</v>
      </c>
      <c r="BY112" s="78"/>
      <c r="BZ112" s="78">
        <f>+BZ10/BZ111</f>
        <v>366.05044746663123</v>
      </c>
      <c r="CA112" s="81"/>
      <c r="CB112" s="136">
        <f>+CB10/CB111</f>
        <v>672.77516771248531</v>
      </c>
      <c r="CC112" s="137">
        <f>+CC10/CC111</f>
        <v>665.08041014263756</v>
      </c>
      <c r="CD112" s="138">
        <f>+CD10/CD111</f>
        <v>669.90803495746911</v>
      </c>
      <c r="CE112" s="32"/>
      <c r="CF112" s="80">
        <f>+CF10/CF111</f>
        <v>2307.1456778255852</v>
      </c>
      <c r="CG112" s="78"/>
      <c r="CH112" s="78">
        <f>+CH10/CH111</f>
        <v>2328.9999916138258</v>
      </c>
      <c r="CI112" s="77"/>
      <c r="CJ112" s="78">
        <f>+CJ10/CJ111</f>
        <v>2312.3587350970424</v>
      </c>
      <c r="CK112" s="81"/>
      <c r="CL112" s="80">
        <f>+CL10/CL111</f>
        <v>317.48091265385784</v>
      </c>
      <c r="CM112" s="77"/>
      <c r="CN112" s="78">
        <f>+CN10/CN111</f>
        <v>566.03220185111093</v>
      </c>
      <c r="CO112" s="78"/>
      <c r="CP112" s="78">
        <f>+CP10/CP111</f>
        <v>408.40893495388121</v>
      </c>
      <c r="CQ112" s="81"/>
      <c r="CR112" s="156"/>
      <c r="CS112" s="161" t="s">
        <v>12</v>
      </c>
      <c r="CT112" s="80">
        <f>+CT10/CT111</f>
        <v>2312.3587350970424</v>
      </c>
      <c r="CU112" s="78">
        <f>+CU10/CU111</f>
        <v>408.40893495388121</v>
      </c>
      <c r="CV112" s="79">
        <f>+CV10/CV111</f>
        <v>707.15026807062998</v>
      </c>
      <c r="CW112"/>
    </row>
    <row r="113" spans="1:102" s="19" customFormat="1" ht="15.6" x14ac:dyDescent="0.3">
      <c r="A113" s="26"/>
      <c r="B113" s="26"/>
      <c r="C113" s="34"/>
      <c r="D113" s="35"/>
      <c r="E113" s="203"/>
      <c r="F113" s="36"/>
      <c r="G113" s="36"/>
      <c r="H113" s="36"/>
      <c r="I113" s="203"/>
      <c r="J113" s="38"/>
      <c r="K113" s="203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9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9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2" s="19" customFormat="1" ht="15.6" x14ac:dyDescent="0.3">
      <c r="A114" s="26"/>
      <c r="B114" s="50" t="s">
        <v>95</v>
      </c>
      <c r="C114" s="34"/>
      <c r="D114" s="224">
        <f>+D103</f>
        <v>6654281.0000000596</v>
      </c>
      <c r="E114" s="203"/>
      <c r="F114" s="228">
        <f>+F103</f>
        <v>17443152.780000001</v>
      </c>
      <c r="G114" s="229"/>
      <c r="H114" s="228">
        <f>+H103</f>
        <v>24097433.780000091</v>
      </c>
      <c r="I114" s="203"/>
      <c r="J114" s="331">
        <f>+J103</f>
        <v>13802415.00000006</v>
      </c>
      <c r="K114" s="203"/>
      <c r="L114" s="228">
        <f>+L103</f>
        <v>32537353.879999995</v>
      </c>
      <c r="M114" s="229"/>
      <c r="N114" s="228">
        <f>+N103</f>
        <v>46339768.879999995</v>
      </c>
      <c r="O114" s="37"/>
      <c r="P114" s="116">
        <f>+P103</f>
        <v>20456695.999999881</v>
      </c>
      <c r="Q114" s="140">
        <f>+Q103</f>
        <v>49980506.660000205</v>
      </c>
      <c r="R114" s="141">
        <f>+R103</f>
        <v>70437202.660000324</v>
      </c>
      <c r="S114" s="32"/>
      <c r="T114" s="73">
        <f>+T103</f>
        <v>22141869.301638484</v>
      </c>
      <c r="U114" s="36"/>
      <c r="V114" s="72">
        <f>+V103</f>
        <v>15312386.606969565</v>
      </c>
      <c r="W114" s="36"/>
      <c r="X114" s="72">
        <f>+X103</f>
        <v>37454255.90860796</v>
      </c>
      <c r="Y114" s="37"/>
      <c r="Z114" s="248">
        <f>+Z103</f>
        <v>32839399.233875394</v>
      </c>
      <c r="AA114" s="36"/>
      <c r="AB114" s="72">
        <f>+AB103</f>
        <v>52999889.441539407</v>
      </c>
      <c r="AC114" s="36"/>
      <c r="AD114" s="72">
        <f>+AD103</f>
        <v>85839288.675415039</v>
      </c>
      <c r="AE114" s="37"/>
      <c r="AF114" s="116">
        <f>+AF103</f>
        <v>54981268.535514593</v>
      </c>
      <c r="AG114" s="140">
        <f>+AG103</f>
        <v>68312276.048509002</v>
      </c>
      <c r="AH114" s="141">
        <f>+AH103</f>
        <v>123293544.58402205</v>
      </c>
      <c r="AI114" s="32"/>
      <c r="AJ114" s="71">
        <f>+AJ103</f>
        <v>12711466.888458252</v>
      </c>
      <c r="AK114" s="36"/>
      <c r="AL114" s="72">
        <f>+AL103</f>
        <v>3340730.9839530587</v>
      </c>
      <c r="AM114" s="36"/>
      <c r="AN114" s="72">
        <f>+AN103</f>
        <v>16052197.872411311</v>
      </c>
      <c r="AO114" s="37"/>
      <c r="AP114" s="72">
        <f>+AP103</f>
        <v>1032362.9358418882</v>
      </c>
      <c r="AQ114" s="36"/>
      <c r="AR114" s="72">
        <f>+AR103</f>
        <v>4536475.9588448405</v>
      </c>
      <c r="AS114" s="39"/>
      <c r="AT114" s="72">
        <f>+AT103</f>
        <v>5568838.8946866989</v>
      </c>
      <c r="AU114" s="37"/>
      <c r="AV114" s="116">
        <f>+AV103</f>
        <v>13743829.824300289</v>
      </c>
      <c r="AW114" s="140">
        <f>+AW103</f>
        <v>7877206.9427979589</v>
      </c>
      <c r="AX114" s="118">
        <f>+AX103</f>
        <v>21621036.767098427</v>
      </c>
      <c r="AY114" s="32"/>
      <c r="AZ114" s="71">
        <f>+AZ103</f>
        <v>7948129.6844149828</v>
      </c>
      <c r="BA114" s="36"/>
      <c r="BB114" s="72">
        <f>+BB103</f>
        <v>5043369.0531136394</v>
      </c>
      <c r="BC114" s="36"/>
      <c r="BD114" s="72">
        <f>+BD103</f>
        <v>12991498.737528563</v>
      </c>
      <c r="BE114" s="37"/>
      <c r="BF114" s="72">
        <f>+BF103</f>
        <v>1273158.6505602598</v>
      </c>
      <c r="BG114" s="39"/>
      <c r="BH114" s="72">
        <f>+BH103</f>
        <v>54012671.300703526</v>
      </c>
      <c r="BI114" s="36"/>
      <c r="BJ114" s="72">
        <f>+BJ103</f>
        <v>55285829.951264143</v>
      </c>
      <c r="BK114" s="37"/>
      <c r="BL114" s="116">
        <f>+BL103</f>
        <v>9221288.334975481</v>
      </c>
      <c r="BM114" s="140">
        <f>+BM103</f>
        <v>59056040.353817582</v>
      </c>
      <c r="BN114" s="141">
        <f>+BN103</f>
        <v>68277328.688793182</v>
      </c>
      <c r="BO114" s="32"/>
      <c r="BP114" s="71">
        <f>+BP103</f>
        <v>18163641.804124355</v>
      </c>
      <c r="BQ114" s="36"/>
      <c r="BR114" s="72">
        <f>+BR103</f>
        <v>17815726.269746929</v>
      </c>
      <c r="BS114" s="36"/>
      <c r="BT114" s="72">
        <f>+BT103</f>
        <v>35979368.073871434</v>
      </c>
      <c r="BU114" s="37"/>
      <c r="BV114" s="72">
        <f>+BV103</f>
        <v>-6110297.6099776328</v>
      </c>
      <c r="BW114" s="36"/>
      <c r="BX114" s="72">
        <f>+BX103</f>
        <v>36287705.206105769</v>
      </c>
      <c r="BY114" s="36"/>
      <c r="BZ114" s="72">
        <f>+BZ103</f>
        <v>30177407.596128047</v>
      </c>
      <c r="CA114" s="37"/>
      <c r="CB114" s="116">
        <f>+CB103</f>
        <v>12053344.194146752</v>
      </c>
      <c r="CC114" s="140">
        <f>+CC103</f>
        <v>54103431.475852609</v>
      </c>
      <c r="CD114" s="141">
        <f>+CD103</f>
        <v>66156775.669999361</v>
      </c>
      <c r="CE114" s="32"/>
      <c r="CF114" s="73">
        <f>+CF103</f>
        <v>67619388.678635597</v>
      </c>
      <c r="CG114" s="72"/>
      <c r="CH114" s="72">
        <f>+CH103</f>
        <v>58955365.693783522</v>
      </c>
      <c r="CI114" s="72"/>
      <c r="CJ114" s="72">
        <f>+CJ103</f>
        <v>126574754.37241888</v>
      </c>
      <c r="CK114" s="74"/>
      <c r="CL114" s="73">
        <f>+CL103</f>
        <v>42837038.21029973</v>
      </c>
      <c r="CM114" s="72"/>
      <c r="CN114" s="72">
        <f>+CN103</f>
        <v>180374095.78719354</v>
      </c>
      <c r="CO114" s="72"/>
      <c r="CP114" s="72">
        <f>+CP103</f>
        <v>223211133.99749374</v>
      </c>
      <c r="CQ114" s="74"/>
      <c r="CR114" s="155"/>
      <c r="CS114" s="162" t="s">
        <v>95</v>
      </c>
      <c r="CT114" s="317">
        <f>+CT103</f>
        <v>126574754.3724184</v>
      </c>
      <c r="CU114" s="318">
        <f>+CU103</f>
        <v>223211133.99749374</v>
      </c>
      <c r="CV114" s="319">
        <f>+CV103</f>
        <v>349785888.3699131</v>
      </c>
      <c r="CW114"/>
    </row>
    <row r="115" spans="1:102" s="19" customFormat="1" ht="4.5" customHeight="1" x14ac:dyDescent="0.3">
      <c r="A115" s="26"/>
      <c r="B115" s="50"/>
      <c r="C115" s="34"/>
      <c r="D115" s="225"/>
      <c r="E115" s="203"/>
      <c r="F115" s="228"/>
      <c r="G115" s="229"/>
      <c r="H115" s="228"/>
      <c r="I115" s="203"/>
      <c r="J115" s="332"/>
      <c r="K115" s="203"/>
      <c r="L115" s="228"/>
      <c r="M115" s="229"/>
      <c r="N115" s="228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9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9"/>
      <c r="BH115" s="72"/>
      <c r="BI115" s="36"/>
      <c r="BJ115" s="72"/>
      <c r="BK115" s="37"/>
      <c r="BL115" s="139"/>
      <c r="BM115" s="140"/>
      <c r="BN115" s="141"/>
      <c r="BO115" s="32"/>
      <c r="BP115" s="71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2" s="19" customFormat="1" ht="15.6" x14ac:dyDescent="0.3">
      <c r="A116" s="26"/>
      <c r="B116" s="50" t="s">
        <v>97</v>
      </c>
      <c r="C116" s="34"/>
      <c r="D116" s="226">
        <f>+D103/D17</f>
        <v>1.3081168875789403E-2</v>
      </c>
      <c r="E116" s="237"/>
      <c r="F116" s="230">
        <f>+F103/F17</f>
        <v>9.8105091705736933E-2</v>
      </c>
      <c r="G116" s="231"/>
      <c r="H116" s="230">
        <f>+H103/H17</f>
        <v>3.5102263305505706E-2</v>
      </c>
      <c r="I116" s="237"/>
      <c r="J116" s="333">
        <f>+J103/J17</f>
        <v>4.9099332693538889E-2</v>
      </c>
      <c r="K116" s="237"/>
      <c r="L116" s="230">
        <f>+L103/L17</f>
        <v>8.0294405760133011E-2</v>
      </c>
      <c r="M116" s="231"/>
      <c r="N116" s="230">
        <f>+N103/N17</f>
        <v>6.7517443177063513E-2</v>
      </c>
      <c r="O116" s="85"/>
      <c r="P116" s="142">
        <f>+P103/P17</f>
        <v>2.5900988130354116E-2</v>
      </c>
      <c r="Q116" s="143">
        <f>+Q103/Q17</f>
        <v>8.5725982226523834E-2</v>
      </c>
      <c r="R116" s="144">
        <f>+R103/R17</f>
        <v>5.1308028322886196E-2</v>
      </c>
      <c r="S116" s="32"/>
      <c r="T116" s="86">
        <f>+T103/T17</f>
        <v>2.3755855073640361E-2</v>
      </c>
      <c r="U116" s="83"/>
      <c r="V116" s="84">
        <f>+V103/V17</f>
        <v>5.5405154700571717E-2</v>
      </c>
      <c r="W116" s="83"/>
      <c r="X116" s="84">
        <f>+X103/X17</f>
        <v>3.0994130431908889E-2</v>
      </c>
      <c r="Y116" s="85"/>
      <c r="Z116" s="249">
        <f>+Z103/Z17</f>
        <v>5.3190980806506791E-2</v>
      </c>
      <c r="AA116" s="83"/>
      <c r="AB116" s="84">
        <f>+AB103/AB17</f>
        <v>0.11478098604499337</v>
      </c>
      <c r="AC116" s="83"/>
      <c r="AD116" s="84">
        <f>+AD103/AD17</f>
        <v>7.9544561832823782E-2</v>
      </c>
      <c r="AE116" s="85"/>
      <c r="AF116" s="142">
        <f>+AF103/AF17</f>
        <v>3.548446756784214E-2</v>
      </c>
      <c r="AG116" s="143">
        <f>+AG103/AG17</f>
        <v>9.2549118418703197E-2</v>
      </c>
      <c r="AH116" s="144">
        <f>+AH103/AH17</f>
        <v>5.3897280947358739E-2</v>
      </c>
      <c r="AI116" s="32"/>
      <c r="AJ116" s="82">
        <f>+AJ103/AJ17</f>
        <v>4.5145185023358542E-2</v>
      </c>
      <c r="AK116" s="83"/>
      <c r="AL116" s="84">
        <f>+AL103/AL17</f>
        <v>2.2959161515730745E-2</v>
      </c>
      <c r="AM116" s="83"/>
      <c r="AN116" s="84">
        <f>+AN103/AN17</f>
        <v>3.7586266926709459E-2</v>
      </c>
      <c r="AO116" s="85"/>
      <c r="AP116" s="84">
        <f>+AP103/AP17</f>
        <v>7.5335259180312327E-3</v>
      </c>
      <c r="AQ116" s="83"/>
      <c r="AR116" s="84">
        <f>+AR103/AR17</f>
        <v>2.5047405579876784E-2</v>
      </c>
      <c r="AS116" s="39"/>
      <c r="AT116" s="84">
        <f>+AT103/AT17</f>
        <v>1.7503736953952562E-2</v>
      </c>
      <c r="AU116" s="85"/>
      <c r="AV116" s="142">
        <f>+AV103/AV17</f>
        <v>3.2832499534252463E-2</v>
      </c>
      <c r="AW116" s="143">
        <f>+AW103/AW17</f>
        <v>2.4117112497614286E-2</v>
      </c>
      <c r="AX116" s="144">
        <f>+AX103/AX17</f>
        <v>2.9012663590796201E-2</v>
      </c>
      <c r="AY116" s="32"/>
      <c r="AZ116" s="82">
        <f>+AZ103/AZ17</f>
        <v>7.4105092994835716E-3</v>
      </c>
      <c r="BA116" s="83"/>
      <c r="BB116" s="84">
        <f>+BB103/BB17</f>
        <v>1.5436332729195638E-2</v>
      </c>
      <c r="BC116" s="83"/>
      <c r="BD116" s="84">
        <f>+BD103/BD17</f>
        <v>9.2844894720850446E-3</v>
      </c>
      <c r="BE116" s="85"/>
      <c r="BF116" s="84">
        <f>+BF103/BF17</f>
        <v>1.6402791349034377E-3</v>
      </c>
      <c r="BG116" s="39"/>
      <c r="BH116" s="84">
        <f>+BH103/BH17</f>
        <v>7.1745672778431663E-2</v>
      </c>
      <c r="BI116" s="83"/>
      <c r="BJ116" s="84">
        <f>+BJ103/BJ17</f>
        <v>3.6157703685957644E-2</v>
      </c>
      <c r="BK116" s="85"/>
      <c r="BL116" s="142">
        <f>+BL103/BL17</f>
        <v>4.9878975312832871E-3</v>
      </c>
      <c r="BM116" s="143">
        <f>+BM103/BM17</f>
        <v>5.4704012200640147E-2</v>
      </c>
      <c r="BN116" s="144">
        <f>+BN103/BN17</f>
        <v>2.3316462911957696E-2</v>
      </c>
      <c r="BO116" s="32"/>
      <c r="BP116" s="82">
        <f>+BP103/BP17</f>
        <v>4.5151748982342255E-2</v>
      </c>
      <c r="BQ116" s="83"/>
      <c r="BR116" s="84">
        <f>+BR103/BR17</f>
        <v>0.1872197728666766</v>
      </c>
      <c r="BS116" s="83"/>
      <c r="BT116" s="84">
        <f>+BT103/BT17</f>
        <v>7.2329156447567253E-2</v>
      </c>
      <c r="BU116" s="85"/>
      <c r="BV116" s="84">
        <f>+BV103/BV17</f>
        <v>-3.4938447450040586E-2</v>
      </c>
      <c r="BW116" s="83"/>
      <c r="BX116" s="84">
        <f>+BX103/BX17</f>
        <v>0.15593213282815538</v>
      </c>
      <c r="BY116" s="83"/>
      <c r="BZ116" s="84">
        <f>+BZ103/BZ17</f>
        <v>7.403641379585707E-2</v>
      </c>
      <c r="CA116" s="85"/>
      <c r="CB116" s="142">
        <f>+CB103/CB17</f>
        <v>2.0883618727055998E-2</v>
      </c>
      <c r="CC116" s="143">
        <f>+CC103/CC17</f>
        <v>0.16501279310836917</v>
      </c>
      <c r="CD116" s="144">
        <f>+CD103/CD17</f>
        <v>7.3098051408780756E-2</v>
      </c>
      <c r="CE116" s="32"/>
      <c r="CF116" s="86">
        <f>+CF103/CF17</f>
        <v>2.1149909012689028E-2</v>
      </c>
      <c r="CG116" s="84"/>
      <c r="CH116" s="84">
        <f>+CH103/CH17</f>
        <v>5.7711143483830718E-2</v>
      </c>
      <c r="CI116" s="84"/>
      <c r="CJ116" s="84">
        <f>+CJ103/CJ17</f>
        <v>3.0003207350034401E-2</v>
      </c>
      <c r="CK116" s="85"/>
      <c r="CL116" s="87">
        <f>+CL103/CL17</f>
        <v>2.1562924511877246E-2</v>
      </c>
      <c r="CM116" s="83"/>
      <c r="CN116" s="83">
        <f>+CN103/CN17</f>
        <v>8.8695227909436986E-2</v>
      </c>
      <c r="CO116" s="83"/>
      <c r="CP116" s="172">
        <f>+CP103/CP17</f>
        <v>5.5521768700826001E-2</v>
      </c>
      <c r="CQ116" s="85"/>
      <c r="CR116" s="157"/>
      <c r="CS116" s="162" t="s">
        <v>97</v>
      </c>
      <c r="CT116" s="179">
        <f>+CT103/CT17</f>
        <v>3.000320735003429E-2</v>
      </c>
      <c r="CU116" s="172">
        <f>+CU103/CU17</f>
        <v>5.5521768700826001E-2</v>
      </c>
      <c r="CV116" s="180">
        <f>+CV103/CV17</f>
        <v>4.2455139102161567E-2</v>
      </c>
      <c r="CW116"/>
    </row>
    <row r="117" spans="1:102" s="19" customFormat="1" ht="5.25" customHeight="1" x14ac:dyDescent="0.3">
      <c r="A117" s="26"/>
      <c r="B117" s="50"/>
      <c r="C117" s="34"/>
      <c r="D117" s="227"/>
      <c r="E117" s="83"/>
      <c r="F117" s="231"/>
      <c r="G117" s="231"/>
      <c r="H117" s="231"/>
      <c r="I117" s="237"/>
      <c r="J117" s="334"/>
      <c r="K117" s="83"/>
      <c r="L117" s="231"/>
      <c r="M117" s="231"/>
      <c r="N117" s="231"/>
      <c r="O117" s="85"/>
      <c r="P117" s="142"/>
      <c r="Q117" s="143"/>
      <c r="R117" s="144"/>
      <c r="S117" s="32"/>
      <c r="T117" s="87"/>
      <c r="U117" s="83"/>
      <c r="V117" s="83"/>
      <c r="W117" s="83"/>
      <c r="X117" s="83"/>
      <c r="Y117" s="85"/>
      <c r="Z117" s="250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39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39"/>
      <c r="BH117" s="83"/>
      <c r="BI117" s="83"/>
      <c r="BJ117" s="83"/>
      <c r="BK117" s="85"/>
      <c r="BL117" s="142"/>
      <c r="BM117" s="143"/>
      <c r="BN117" s="144"/>
      <c r="BO117" s="32"/>
      <c r="BP117" s="8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2" s="19" customFormat="1" ht="15.6" x14ac:dyDescent="0.3">
      <c r="A118" s="26"/>
      <c r="B118" s="50" t="s">
        <v>93</v>
      </c>
      <c r="C118" s="34"/>
      <c r="D118" s="226">
        <f>+D64/D17</f>
        <v>0.91758990069938651</v>
      </c>
      <c r="E118" s="83"/>
      <c r="F118" s="230">
        <f>+F64/F17</f>
        <v>0.81840376331979559</v>
      </c>
      <c r="G118" s="231"/>
      <c r="H118" s="230">
        <f>+H64/H17</f>
        <v>0.89190080962176965</v>
      </c>
      <c r="I118" s="237"/>
      <c r="J118" s="333">
        <f>+J64/J17</f>
        <v>0.86835262487431641</v>
      </c>
      <c r="K118" s="83"/>
      <c r="L118" s="230">
        <f>+L64/L17</f>
        <v>0.83082768691496134</v>
      </c>
      <c r="M118" s="231"/>
      <c r="N118" s="230">
        <f>+N64/N17</f>
        <v>0.84619725271835478</v>
      </c>
      <c r="O118" s="85"/>
      <c r="P118" s="142">
        <f>+P64/P17</f>
        <v>0.90006504907567619</v>
      </c>
      <c r="Q118" s="143">
        <f>+Q64/Q17</f>
        <v>0.82703886647167024</v>
      </c>
      <c r="R118" s="144">
        <f>+R64/R17</f>
        <v>0.86905160420103722</v>
      </c>
      <c r="S118" s="32"/>
      <c r="T118" s="86">
        <f>+T64/T17</f>
        <v>0.91933741396735924</v>
      </c>
      <c r="U118" s="83"/>
      <c r="V118" s="84">
        <f>+V64/V17</f>
        <v>0.88398823400988391</v>
      </c>
      <c r="W118" s="83"/>
      <c r="X118" s="84">
        <f>+X64/X17</f>
        <v>0.91125296656292221</v>
      </c>
      <c r="Y118" s="85"/>
      <c r="Z118" s="249">
        <f>+Z64/Z17</f>
        <v>0.84426103883256254</v>
      </c>
      <c r="AA118" s="83"/>
      <c r="AB118" s="84">
        <f>+AB64/AB17</f>
        <v>0.811247384239148</v>
      </c>
      <c r="AC118" s="83"/>
      <c r="AD118" s="84">
        <f>+AD64/AD17</f>
        <v>0.83013491531733485</v>
      </c>
      <c r="AE118" s="85"/>
      <c r="AF118" s="142">
        <f>+AF64/AF17</f>
        <v>0.88942275624119427</v>
      </c>
      <c r="AG118" s="143">
        <f>+AG64/AG17</f>
        <v>0.8384834650907349</v>
      </c>
      <c r="AH118" s="144">
        <f>+AH64/AH17</f>
        <v>0.872986387181659</v>
      </c>
      <c r="AI118" s="32"/>
      <c r="AJ118" s="82">
        <f>+AJ64/AJ17</f>
        <v>0.865430137789021</v>
      </c>
      <c r="AK118" s="83"/>
      <c r="AL118" s="84">
        <f>+AL64/AL17</f>
        <v>0.89547896691782847</v>
      </c>
      <c r="AM118" s="83"/>
      <c r="AN118" s="84">
        <f>+AN64/AN17</f>
        <v>0.87566796333746888</v>
      </c>
      <c r="AO118" s="85"/>
      <c r="AP118" s="84">
        <f>+AP64/AP17</f>
        <v>0.93533775828167709</v>
      </c>
      <c r="AQ118" s="83"/>
      <c r="AR118" s="84">
        <f>+AR64/AR17</f>
        <v>0.91207188966477093</v>
      </c>
      <c r="AS118" s="39"/>
      <c r="AT118" s="84">
        <f>+AT64/AT17</f>
        <v>0.92209308465576889</v>
      </c>
      <c r="AU118" s="85"/>
      <c r="AV118" s="142">
        <f>+AV64/AV17</f>
        <v>0.88831534319853089</v>
      </c>
      <c r="AW118" s="143">
        <f>+AW64/AW17</f>
        <v>0.90467989870402443</v>
      </c>
      <c r="AX118" s="144">
        <f>+AX64/AX17</f>
        <v>0.89548770594682747</v>
      </c>
      <c r="AY118" s="32"/>
      <c r="AZ118" s="82">
        <f>+AZ64/AZ17</f>
        <v>0.91430093959105163</v>
      </c>
      <c r="BA118" s="83"/>
      <c r="BB118" s="84">
        <f>+BB64/BB17</f>
        <v>0.9092248730814525</v>
      </c>
      <c r="BC118" s="83"/>
      <c r="BD118" s="84">
        <f>+BD64/BD17</f>
        <v>0.91311570943029607</v>
      </c>
      <c r="BE118" s="85"/>
      <c r="BF118" s="84">
        <f>+BF64/BF17</f>
        <v>0.88796311001316641</v>
      </c>
      <c r="BG118" s="39"/>
      <c r="BH118" s="84">
        <f>+BH64/BH17</f>
        <v>0.82268403609040386</v>
      </c>
      <c r="BI118" s="83"/>
      <c r="BJ118" s="84">
        <f>+BJ64/BJ17</f>
        <v>0.85582199516044855</v>
      </c>
      <c r="BK118" s="85"/>
      <c r="BL118" s="142">
        <f>+BL64/BL17</f>
        <v>0.90324309023940719</v>
      </c>
      <c r="BM118" s="143">
        <f>+BM64/BM17</f>
        <v>0.84887506530207479</v>
      </c>
      <c r="BN118" s="144">
        <f>+BN64/BN17</f>
        <v>0.88319953079576807</v>
      </c>
      <c r="BO118" s="32"/>
      <c r="BP118" s="82">
        <f>+BP64/BP17</f>
        <v>0.90413760592639325</v>
      </c>
      <c r="BQ118" s="83"/>
      <c r="BR118" s="84">
        <f>+BR64/BR17</f>
        <v>0.76148452785357534</v>
      </c>
      <c r="BS118" s="83"/>
      <c r="BT118" s="84">
        <f>+BT64/BT17</f>
        <v>0.87684827844120239</v>
      </c>
      <c r="BU118" s="85"/>
      <c r="BV118" s="84">
        <f>+BV64/BV17</f>
        <v>0.90632723449331387</v>
      </c>
      <c r="BW118" s="83"/>
      <c r="BX118" s="84">
        <f>+BX64/BX17</f>
        <v>0.82459007439569021</v>
      </c>
      <c r="BY118" s="83"/>
      <c r="BZ118" s="84">
        <f>+BZ64/BZ17</f>
        <v>0.85966055769435534</v>
      </c>
      <c r="CA118" s="85"/>
      <c r="CB118" s="142">
        <f>+CB64/CB17</f>
        <v>0.90480108527392589</v>
      </c>
      <c r="CC118" s="143">
        <f>+CC64/CC17</f>
        <v>0.80627485377692021</v>
      </c>
      <c r="CD118" s="144">
        <f>+CD64/CD17</f>
        <v>0.86910747012648892</v>
      </c>
      <c r="CE118" s="32"/>
      <c r="CF118" s="86">
        <f>+CF64/CF17</f>
        <v>0.91070973010489964</v>
      </c>
      <c r="CG118" s="84"/>
      <c r="CH118" s="84">
        <f>+CH64/CH17</f>
        <v>0.87087002919573764</v>
      </c>
      <c r="CI118" s="84"/>
      <c r="CJ118" s="84">
        <f>+CJ64/CJ17</f>
        <v>0.90106255153116122</v>
      </c>
      <c r="CK118" s="85"/>
      <c r="CL118" s="87">
        <f>+CL64/CL17</f>
        <v>0.87649121462243162</v>
      </c>
      <c r="CM118" s="83"/>
      <c r="CN118" s="83">
        <f>+CN64/CN17</f>
        <v>0.82988898337018224</v>
      </c>
      <c r="CO118" s="83"/>
      <c r="CP118" s="83">
        <f>+CP64/CP17</f>
        <v>0.85291749779968928</v>
      </c>
      <c r="CQ118" s="85"/>
      <c r="CR118" s="157"/>
      <c r="CS118" s="162" t="s">
        <v>93</v>
      </c>
      <c r="CT118" s="179">
        <f>+CT64/CT17</f>
        <v>0.90106255153116133</v>
      </c>
      <c r="CU118" s="172">
        <f>+CU64/CU17</f>
        <v>0.85291749779968928</v>
      </c>
      <c r="CV118" s="180">
        <f>+CV64/CV17</f>
        <v>0.87756989005131714</v>
      </c>
      <c r="CW118"/>
    </row>
    <row r="119" spans="1:102" s="19" customFormat="1" ht="4.5" customHeight="1" x14ac:dyDescent="0.3">
      <c r="A119" s="26"/>
      <c r="B119" s="50"/>
      <c r="C119" s="34"/>
      <c r="D119" s="227"/>
      <c r="E119" s="83"/>
      <c r="F119" s="231"/>
      <c r="G119" s="231"/>
      <c r="H119" s="231"/>
      <c r="I119" s="237"/>
      <c r="J119" s="334"/>
      <c r="K119" s="83"/>
      <c r="L119" s="231"/>
      <c r="M119" s="231"/>
      <c r="N119" s="231"/>
      <c r="O119" s="85"/>
      <c r="P119" s="142"/>
      <c r="Q119" s="143"/>
      <c r="R119" s="144"/>
      <c r="S119" s="32"/>
      <c r="T119" s="87"/>
      <c r="U119" s="83"/>
      <c r="V119" s="83"/>
      <c r="W119" s="83"/>
      <c r="X119" s="83"/>
      <c r="Y119" s="85"/>
      <c r="Z119" s="250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39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39"/>
      <c r="BH119" s="83"/>
      <c r="BI119" s="83"/>
      <c r="BJ119" s="83"/>
      <c r="BK119" s="85"/>
      <c r="BL119" s="142"/>
      <c r="BM119" s="143"/>
      <c r="BN119" s="144"/>
      <c r="BO119" s="32"/>
      <c r="BP119" s="8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  <c r="CX119"/>
    </row>
    <row r="120" spans="1:102" s="19" customFormat="1" ht="15.6" x14ac:dyDescent="0.3">
      <c r="A120" s="26"/>
      <c r="B120" s="50" t="s">
        <v>94</v>
      </c>
      <c r="C120" s="34"/>
      <c r="D120" s="226">
        <f>+D96/D17</f>
        <v>3.2673139359177483E-2</v>
      </c>
      <c r="E120" s="83"/>
      <c r="F120" s="230">
        <f>+F96/F17</f>
        <v>8.0788753907478708E-2</v>
      </c>
      <c r="G120" s="231"/>
      <c r="H120" s="230">
        <f>+H96/H17</f>
        <v>4.513502604054298E-2</v>
      </c>
      <c r="I120" s="237"/>
      <c r="J120" s="333">
        <f>+J96/J17</f>
        <v>7.0031833218644535E-2</v>
      </c>
      <c r="K120" s="83"/>
      <c r="L120" s="230">
        <f>+L96/L17</f>
        <v>7.8258474278783977E-2</v>
      </c>
      <c r="M120" s="231"/>
      <c r="N120" s="230">
        <f>+N96/N17</f>
        <v>7.4888984334479117E-2</v>
      </c>
      <c r="O120" s="85"/>
      <c r="P120" s="142">
        <f>+P96/P17</f>
        <v>4.5970088789702906E-2</v>
      </c>
      <c r="Q120" s="143">
        <f>+Q96/Q17</f>
        <v>7.9030112570906988E-2</v>
      </c>
      <c r="R120" s="144">
        <f>+R96/R17</f>
        <v>6.0010330091271061E-2</v>
      </c>
      <c r="S120" s="32"/>
      <c r="T120" s="86">
        <f>+T96/T17</f>
        <v>3.1360857915832124E-2</v>
      </c>
      <c r="U120" s="83"/>
      <c r="V120" s="84">
        <f>+V96/V17</f>
        <v>3.5012335337236182E-2</v>
      </c>
      <c r="W120" s="83"/>
      <c r="X120" s="84">
        <f>+X96/X17</f>
        <v>3.2195960093516107E-2</v>
      </c>
      <c r="Y120" s="85"/>
      <c r="Z120" s="249">
        <f>+Z96/Z17</f>
        <v>8.4317368138321372E-2</v>
      </c>
      <c r="AA120" s="83"/>
      <c r="AB120" s="84">
        <f>+AB96/AB17</f>
        <v>6.1061568808909089E-2</v>
      </c>
      <c r="AC120" s="83"/>
      <c r="AD120" s="84">
        <f>+AD96/AD17</f>
        <v>7.4366506962286652E-2</v>
      </c>
      <c r="AE120" s="85"/>
      <c r="AF120" s="142">
        <f>+AF96/AF17</f>
        <v>5.2461715207271421E-2</v>
      </c>
      <c r="AG120" s="143">
        <f>+AG96/AG17</f>
        <v>5.1308052989497005E-2</v>
      </c>
      <c r="AH120" s="144">
        <f>+AH96/AH17</f>
        <v>5.2089467821154985E-2</v>
      </c>
      <c r="AI120" s="32"/>
      <c r="AJ120" s="82">
        <f>+AJ96/AJ17</f>
        <v>6.1277374048571726E-2</v>
      </c>
      <c r="AK120" s="83"/>
      <c r="AL120" s="84">
        <f>+AL96/AL17</f>
        <v>5.6477374573472787E-2</v>
      </c>
      <c r="AM120" s="83"/>
      <c r="AN120" s="84">
        <f>+AN96/AN17</f>
        <v>5.9641983962387193E-2</v>
      </c>
      <c r="AO120" s="85"/>
      <c r="AP120" s="84">
        <f>+AP96/AP17</f>
        <v>4.884786745812765E-2</v>
      </c>
      <c r="AQ120" s="83"/>
      <c r="AR120" s="84">
        <f>+AR96/AR17</f>
        <v>5.1025649168238339E-2</v>
      </c>
      <c r="AS120" s="39"/>
      <c r="AT120" s="84">
        <f>+AT96/AT17</f>
        <v>5.0087623791915621E-2</v>
      </c>
      <c r="AU120" s="85"/>
      <c r="AV120" s="142">
        <f>+AV96/AV17</f>
        <v>5.7208406896542094E-2</v>
      </c>
      <c r="AW120" s="143">
        <f>+AW96/AW17</f>
        <v>5.3454341540918091E-2</v>
      </c>
      <c r="AX120" s="144">
        <f>+AX96/AX17</f>
        <v>5.5563050962351847E-2</v>
      </c>
      <c r="AY120" s="32"/>
      <c r="AZ120" s="82">
        <f>+AZ96/AZ17</f>
        <v>4.8762546762325477E-2</v>
      </c>
      <c r="BA120" s="83"/>
      <c r="BB120" s="84">
        <f>+BB96/BB17</f>
        <v>4.694665406780775E-2</v>
      </c>
      <c r="BC120" s="83"/>
      <c r="BD120" s="84">
        <f>+BD96/BD17</f>
        <v>4.8338547040066432E-2</v>
      </c>
      <c r="BE120" s="85"/>
      <c r="BF120" s="84">
        <f>+BF96/BF17</f>
        <v>8.0985720893071156E-2</v>
      </c>
      <c r="BG120" s="39"/>
      <c r="BH120" s="84">
        <f>+BH96/BH17</f>
        <v>7.8431043351546617E-2</v>
      </c>
      <c r="BI120" s="83"/>
      <c r="BJ120" s="84">
        <f>+BJ96/BJ17</f>
        <v>7.9727887726336141E-2</v>
      </c>
      <c r="BK120" s="85"/>
      <c r="BL120" s="142">
        <f>+BL96/BL17</f>
        <v>6.2291338271735906E-2</v>
      </c>
      <c r="BM120" s="143">
        <f>+BM96/BM17</f>
        <v>6.8902494886879856E-2</v>
      </c>
      <c r="BN120" s="144">
        <f>+BN96/BN17</f>
        <v>6.4728636863317701E-2</v>
      </c>
      <c r="BO120" s="32"/>
      <c r="BP120" s="82">
        <f>+BP96/BP17</f>
        <v>3.8186354081192607E-2</v>
      </c>
      <c r="BQ120" s="83"/>
      <c r="BR120" s="84">
        <f>+BR96/BR17</f>
        <v>3.4304397896983557E-2</v>
      </c>
      <c r="BS120" s="83"/>
      <c r="BT120" s="84">
        <f>+BT96/BT17</f>
        <v>3.7443741478470044E-2</v>
      </c>
      <c r="BU120" s="85"/>
      <c r="BV120" s="84">
        <f>+BV96/BV17</f>
        <v>0.1003007859337985</v>
      </c>
      <c r="BW120" s="83"/>
      <c r="BX120" s="84">
        <f>+BX96/BX17</f>
        <v>-6.2810931441826942E-3</v>
      </c>
      <c r="BY120" s="83"/>
      <c r="BZ120" s="84">
        <f>+BZ96/BZ17</f>
        <v>3.9449367831954602E-2</v>
      </c>
      <c r="CA120" s="85"/>
      <c r="CB120" s="142">
        <f>+CB96/CB17</f>
        <v>5.7007647948348818E-2</v>
      </c>
      <c r="CC120" s="143">
        <f>+CC96/CC17</f>
        <v>5.4980968489504768E-3</v>
      </c>
      <c r="CD120" s="144">
        <f>+CD96/CD17</f>
        <v>3.8347012446268938E-2</v>
      </c>
      <c r="CE120" s="32"/>
      <c r="CF120" s="86">
        <f>+CF96/CF17</f>
        <v>4.090092666322348E-2</v>
      </c>
      <c r="CG120" s="84"/>
      <c r="CH120" s="84">
        <f>+CH96/CH17</f>
        <v>4.9788004986100608E-2</v>
      </c>
      <c r="CI120" s="84"/>
      <c r="CJ120" s="84">
        <f>+CJ96/CJ17</f>
        <v>4.3052931563437931E-2</v>
      </c>
      <c r="CK120" s="85"/>
      <c r="CL120" s="87">
        <f>+CL96/CL17</f>
        <v>7.9954600799823555E-2</v>
      </c>
      <c r="CM120" s="83"/>
      <c r="CN120" s="83">
        <f>+CN96/CN17</f>
        <v>6.2318275790027813E-2</v>
      </c>
      <c r="CO120" s="83"/>
      <c r="CP120" s="83">
        <f>+CP96/CP17</f>
        <v>7.103327406496461E-2</v>
      </c>
      <c r="CQ120" s="85"/>
      <c r="CR120" s="157"/>
      <c r="CS120" s="162" t="s">
        <v>94</v>
      </c>
      <c r="CT120" s="179">
        <f>+CT96/CT17</f>
        <v>4.3052931563437945E-2</v>
      </c>
      <c r="CU120" s="172">
        <f>+CU96/CU17</f>
        <v>7.103327406496461E-2</v>
      </c>
      <c r="CV120" s="180">
        <f>+CV96/CV17</f>
        <v>5.6706103873613786E-2</v>
      </c>
      <c r="CW120"/>
      <c r="CX120"/>
    </row>
    <row r="121" spans="1:102" s="19" customFormat="1" ht="4.8" customHeight="1" x14ac:dyDescent="0.3">
      <c r="A121" s="26"/>
      <c r="B121" s="26"/>
      <c r="C121" s="34"/>
      <c r="D121" s="224"/>
      <c r="E121" s="36"/>
      <c r="F121" s="229"/>
      <c r="G121" s="229"/>
      <c r="H121" s="229"/>
      <c r="I121" s="203"/>
      <c r="J121" s="331"/>
      <c r="K121" s="36"/>
      <c r="L121" s="229"/>
      <c r="M121" s="229"/>
      <c r="N121" s="229"/>
      <c r="O121" s="37"/>
      <c r="P121" s="116"/>
      <c r="Q121" s="117"/>
      <c r="R121" s="118"/>
      <c r="S121" s="32"/>
      <c r="T121" s="38"/>
      <c r="U121" s="36"/>
      <c r="V121" s="36"/>
      <c r="W121" s="36"/>
      <c r="X121" s="36"/>
      <c r="Y121" s="37"/>
      <c r="Z121" s="244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9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9"/>
      <c r="BH121" s="36"/>
      <c r="BI121" s="36"/>
      <c r="BJ121" s="36"/>
      <c r="BK121" s="37"/>
      <c r="BL121" s="116"/>
      <c r="BM121" s="117"/>
      <c r="BN121" s="118"/>
      <c r="BO121" s="32"/>
      <c r="BP121" s="35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  <c r="CX121"/>
    </row>
    <row r="122" spans="1:102" s="19" customFormat="1" ht="15.6" x14ac:dyDescent="0.3">
      <c r="A122" s="26"/>
      <c r="B122" s="50" t="s">
        <v>99</v>
      </c>
      <c r="C122" s="34"/>
      <c r="D122" s="226">
        <f>+D74/D17</f>
        <v>3.6655791065646627E-2</v>
      </c>
      <c r="E122" s="36"/>
      <c r="F122" s="230">
        <f>+F74/F17</f>
        <v>2.7023910669887173E-3</v>
      </c>
      <c r="G122" s="229"/>
      <c r="H122" s="230">
        <f>+H74/H17</f>
        <v>2.7861901032181603E-2</v>
      </c>
      <c r="I122" s="203"/>
      <c r="J122" s="333">
        <f>+J74/J17</f>
        <v>1.2516209213500209E-2</v>
      </c>
      <c r="K122" s="36"/>
      <c r="L122" s="230">
        <f>+L74/L17</f>
        <v>1.0619433046121672E-2</v>
      </c>
      <c r="M122" s="229"/>
      <c r="N122" s="230">
        <f>+N74/N17</f>
        <v>1.1396319770102645E-2</v>
      </c>
      <c r="O122" s="37"/>
      <c r="P122" s="142">
        <f>+P74/P17</f>
        <v>2.8063874004266815E-2</v>
      </c>
      <c r="Q122" s="143">
        <f>+Q74/Q17</f>
        <v>8.2050387308989069E-3</v>
      </c>
      <c r="R122" s="144">
        <f>+R74/R17</f>
        <v>1.9630037384805572E-2</v>
      </c>
      <c r="S122" s="32"/>
      <c r="T122" s="86">
        <f>+T74/T17</f>
        <v>2.2345830376121905E-2</v>
      </c>
      <c r="U122" s="36"/>
      <c r="V122" s="84">
        <f>+V74/V17</f>
        <v>2.5275791087468205E-2</v>
      </c>
      <c r="W122" s="36"/>
      <c r="X122" s="84">
        <f>+X74/X17</f>
        <v>2.3015919846272034E-2</v>
      </c>
      <c r="Y122" s="37"/>
      <c r="Z122" s="249">
        <f>+Z74/Z17</f>
        <v>1.7016558257254212E-2</v>
      </c>
      <c r="AA122" s="36"/>
      <c r="AB122" s="84">
        <f>+AB74/AB17</f>
        <v>1.1352252496992015E-2</v>
      </c>
      <c r="AC122" s="36"/>
      <c r="AD122" s="84">
        <f>+AD74/AD17</f>
        <v>1.4592873761159655E-2</v>
      </c>
      <c r="AE122" s="37"/>
      <c r="AF122" s="142">
        <f>+AF74/AF17</f>
        <v>2.0222348107841352E-2</v>
      </c>
      <c r="AG122" s="143">
        <f>+AG74/AG17</f>
        <v>1.6565590311791167E-2</v>
      </c>
      <c r="AH122" s="144">
        <f>+AH74/AH17</f>
        <v>1.90424372896934E-2</v>
      </c>
      <c r="AI122" s="32"/>
      <c r="AJ122" s="82">
        <f>+AJ74/AJ17</f>
        <v>2.814730313904865E-2</v>
      </c>
      <c r="AK122" s="36"/>
      <c r="AL122" s="84">
        <f>+AL74/AL17</f>
        <v>2.5084496992968032E-2</v>
      </c>
      <c r="AM122" s="36"/>
      <c r="AN122" s="84">
        <f>+AN74/AN17</f>
        <v>2.7103785773434346E-2</v>
      </c>
      <c r="AO122" s="37"/>
      <c r="AP122" s="84">
        <f>+AP74/AP17</f>
        <v>8.2808483421640319E-3</v>
      </c>
      <c r="AQ122" s="36"/>
      <c r="AR122" s="84">
        <f>+AR74/AR17</f>
        <v>1.1855055587113979E-2</v>
      </c>
      <c r="AS122" s="39"/>
      <c r="AT122" s="84">
        <f>+AT74/AT17</f>
        <v>1.0315554598362841E-2</v>
      </c>
      <c r="AU122" s="37"/>
      <c r="AV122" s="142">
        <f>+AV74/AV17</f>
        <v>2.1643750370674657E-2</v>
      </c>
      <c r="AW122" s="143">
        <f>+AW74/AW17</f>
        <v>1.7748647257443132E-2</v>
      </c>
      <c r="AX122" s="144">
        <f>+AX74/AX17</f>
        <v>1.9936579500024455E-2</v>
      </c>
      <c r="AY122" s="32"/>
      <c r="AZ122" s="82">
        <f>+AZ74/AZ17</f>
        <v>2.9584444985455517E-2</v>
      </c>
      <c r="BA122" s="36"/>
      <c r="BB122" s="84">
        <f>+BB74/BB17</f>
        <v>2.8453430147042453E-2</v>
      </c>
      <c r="BC122" s="36"/>
      <c r="BD122" s="84">
        <f>+BD74/BD17</f>
        <v>2.9320360010167169E-2</v>
      </c>
      <c r="BE122" s="37"/>
      <c r="BF122" s="84">
        <f>+BF74/BF17</f>
        <v>2.6252755663367738E-2</v>
      </c>
      <c r="BG122" s="39"/>
      <c r="BH122" s="84">
        <f>+BH74/BH17</f>
        <v>2.5508045905430862E-2</v>
      </c>
      <c r="BI122" s="36"/>
      <c r="BJ122" s="84">
        <f>+BJ74/BJ17</f>
        <v>2.5886086830257313E-2</v>
      </c>
      <c r="BK122" s="37"/>
      <c r="BL122" s="142">
        <f>+BL74/BL17</f>
        <v>2.8185646405595954E-2</v>
      </c>
      <c r="BM122" s="143">
        <f>+BM74/BM17</f>
        <v>2.6399447553413821E-2</v>
      </c>
      <c r="BN122" s="144">
        <f>+BN74/BN17</f>
        <v>2.7527138341101435E-2</v>
      </c>
      <c r="BO122" s="32"/>
      <c r="BP122" s="82">
        <f>+BP74/BP17</f>
        <v>1.2524291010071843E-2</v>
      </c>
      <c r="BQ122" s="36"/>
      <c r="BR122" s="84">
        <f>+BR74/BR17</f>
        <v>1.6991301382764466E-2</v>
      </c>
      <c r="BS122" s="36"/>
      <c r="BT122" s="84">
        <f>+BT74/BT17</f>
        <v>1.3378823632760344E-2</v>
      </c>
      <c r="BU122" s="37"/>
      <c r="BV122" s="84">
        <f>+BV74/BV17</f>
        <v>2.8310427022928176E-2</v>
      </c>
      <c r="BW122" s="36"/>
      <c r="BX122" s="84">
        <f>+BX74/BX17</f>
        <v>2.5758885920337201E-2</v>
      </c>
      <c r="BY122" s="36"/>
      <c r="BZ122" s="84">
        <f>+BZ74/BZ17</f>
        <v>2.6853660677833027E-2</v>
      </c>
      <c r="CA122" s="37"/>
      <c r="CB122" s="142">
        <f>+CB74/CB17</f>
        <v>1.7307648050669193E-2</v>
      </c>
      <c r="CC122" s="143">
        <f>+CC74/CC17</f>
        <v>2.3214256265760073E-2</v>
      </c>
      <c r="CD122" s="144">
        <f>+CD74/CD17</f>
        <v>1.9447466018461364E-2</v>
      </c>
      <c r="CE122" s="32"/>
      <c r="CF122" s="86">
        <f>+CF74/CF17</f>
        <v>2.6326135981084822E-2</v>
      </c>
      <c r="CG122" s="84"/>
      <c r="CH122" s="84">
        <f>+CH74/CH17</f>
        <v>2.1564262028395377E-2</v>
      </c>
      <c r="CI122" s="84"/>
      <c r="CJ122" s="84">
        <f>+CJ74/CJ17</f>
        <v>2.5173048801239453E-2</v>
      </c>
      <c r="CK122" s="74"/>
      <c r="CL122" s="87">
        <f>+CL74/CL17</f>
        <v>2.0380052715309911E-2</v>
      </c>
      <c r="CM122" s="83"/>
      <c r="CN122" s="83">
        <f>+CN74/CN17</f>
        <v>1.8139948221315289E-2</v>
      </c>
      <c r="CO122" s="83"/>
      <c r="CP122" s="83">
        <f>+CP74/CP17</f>
        <v>1.9246896907620284E-2</v>
      </c>
      <c r="CQ122" s="74"/>
      <c r="CR122" s="155"/>
      <c r="CS122" s="162" t="s">
        <v>99</v>
      </c>
      <c r="CT122" s="179">
        <f>+CT74/CT17</f>
        <v>2.5173048801239457E-2</v>
      </c>
      <c r="CU122" s="172">
        <f>+CU74/CU17</f>
        <v>1.9246896907620284E-2</v>
      </c>
      <c r="CV122" s="180">
        <f>+CV74/CV17</f>
        <v>2.228134821053215E-2</v>
      </c>
      <c r="CW122"/>
      <c r="CX122"/>
    </row>
    <row r="123" spans="1:102" s="19" customFormat="1" ht="16.2" thickBot="1" x14ac:dyDescent="0.35">
      <c r="A123" s="26"/>
      <c r="B123" s="26"/>
      <c r="C123" s="34"/>
      <c r="D123" s="89"/>
      <c r="E123" s="90"/>
      <c r="F123" s="90"/>
      <c r="G123" s="90"/>
      <c r="H123" s="90"/>
      <c r="I123" s="329"/>
      <c r="J123" s="93"/>
      <c r="K123" s="94"/>
      <c r="L123" s="94"/>
      <c r="M123" s="94"/>
      <c r="N123" s="94"/>
      <c r="O123" s="95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238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238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3"/>
      <c r="CM123" s="94"/>
      <c r="CN123" s="94"/>
      <c r="CO123" s="94"/>
      <c r="CP123" s="94"/>
      <c r="CQ123" s="95"/>
      <c r="CR123" s="151"/>
      <c r="CS123" s="165"/>
      <c r="CT123" s="93"/>
      <c r="CU123" s="94"/>
      <c r="CV123" s="95"/>
      <c r="CW123"/>
      <c r="CX123"/>
    </row>
    <row r="124" spans="1:102" ht="13.8" thickTop="1" x14ac:dyDescent="0.25">
      <c r="AI124" s="15"/>
      <c r="BG124" s="239"/>
      <c r="CS124" s="343" t="s">
        <v>95</v>
      </c>
      <c r="CT124" s="344">
        <f>+CT103</f>
        <v>126574754.3724184</v>
      </c>
      <c r="CU124" s="344">
        <f>+CU103</f>
        <v>223211133.99749374</v>
      </c>
      <c r="CV124" s="345">
        <f>+CV103</f>
        <v>349785888.3699131</v>
      </c>
      <c r="CX124"/>
    </row>
    <row r="125" spans="1:102" customFormat="1" x14ac:dyDescent="0.25"/>
    <row r="126" spans="1:102" customFormat="1" x14ac:dyDescent="0.25"/>
    <row r="127" spans="1:102" customFormat="1" ht="15.75" customHeight="1" x14ac:dyDescent="0.25"/>
    <row r="128" spans="1:102" customFormat="1" ht="15.75" customHeight="1" x14ac:dyDescent="0.25"/>
    <row r="129" customFormat="1" ht="15.75" customHeight="1" x14ac:dyDescent="0.25"/>
    <row r="130" customFormat="1" ht="15" customHeight="1" x14ac:dyDescent="0.25"/>
    <row r="131" customFormat="1" ht="15" customHeight="1" x14ac:dyDescent="0.25"/>
    <row r="132" customFormat="1" ht="15" customHeight="1" x14ac:dyDescent="0.25"/>
    <row r="133" customFormat="1" x14ac:dyDescent="0.25"/>
    <row r="134" customFormat="1" x14ac:dyDescent="0.25"/>
    <row r="135" customFormat="1" ht="16.5" customHeight="1" x14ac:dyDescent="0.25"/>
    <row r="136" customFormat="1" ht="16.5" customHeight="1" x14ac:dyDescent="0.25"/>
    <row r="137" customFormat="1" ht="16.5" customHeight="1" x14ac:dyDescent="0.25"/>
    <row r="138" customFormat="1" ht="16.5" customHeight="1" x14ac:dyDescent="0.25"/>
    <row r="139" customFormat="1" ht="16.5" customHeight="1" x14ac:dyDescent="0.25"/>
    <row r="140" customFormat="1" ht="16.5" customHeight="1" x14ac:dyDescent="0.25"/>
    <row r="141" customFormat="1" x14ac:dyDescent="0.25"/>
    <row r="142" customForma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5" customHeight="1" x14ac:dyDescent="0.25"/>
    <row r="148" customFormat="1" ht="15" customHeight="1" x14ac:dyDescent="0.25"/>
    <row r="149" customFormat="1" ht="18" customHeight="1" x14ac:dyDescent="0.25"/>
    <row r="150" customFormat="1" x14ac:dyDescent="0.25"/>
    <row r="151" customFormat="1" ht="15.75" customHeight="1" x14ac:dyDescent="0.25"/>
    <row r="152" customFormat="1" ht="15.75" customHeight="1" x14ac:dyDescent="0.25"/>
    <row r="153" customFormat="1" ht="15.75" customHeight="1" x14ac:dyDescent="0.25"/>
    <row r="154" customFormat="1" ht="15.75" customHeight="1" x14ac:dyDescent="0.25"/>
    <row r="155" customFormat="1" ht="15.75" customHeight="1" x14ac:dyDescent="0.25"/>
    <row r="156" customFormat="1" ht="15.75" customHeight="1" x14ac:dyDescent="0.25"/>
    <row r="157" customFormat="1" ht="15" customHeight="1" x14ac:dyDescent="0.25"/>
    <row r="158" customFormat="1" x14ac:dyDescent="0.25"/>
    <row r="159" customFormat="1" ht="15.75" customHeight="1" x14ac:dyDescent="0.25"/>
    <row r="160" customFormat="1" ht="15.75" customHeight="1" x14ac:dyDescent="0.25"/>
    <row r="161" customFormat="1" ht="15.75" customHeight="1" x14ac:dyDescent="0.25"/>
    <row r="162" customFormat="1" ht="15.75" customHeight="1" x14ac:dyDescent="0.25"/>
    <row r="163" customFormat="1" ht="15.75" customHeight="1" x14ac:dyDescent="0.25"/>
    <row r="164" customFormat="1" ht="15.75" customHeigh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57:CG97 CG99:CG103 CI102:CI103 CM57:CM103 CO96:CO103 CM17:CM55 CG17:CG55 CT10:CV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193"/>
  <sheetViews>
    <sheetView zoomScale="90" zoomScaleNormal="90" workbookViewId="0">
      <pane xSplit="3" ySplit="5" topLeftCell="D69" activePane="bottomRight" state="frozen"/>
      <selection activeCell="B21" sqref="B21"/>
      <selection pane="topRight" activeCell="B21" sqref="B21"/>
      <selection pane="bottomLeft" activeCell="B21" sqref="B21"/>
      <selection pane="bottomRight" activeCell="B105" sqref="B105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37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275</v>
      </c>
      <c r="B1" s="22"/>
      <c r="C1" s="417" t="s">
        <v>271</v>
      </c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418"/>
      <c r="BU1" s="418"/>
      <c r="BV1" s="418"/>
      <c r="BW1" s="418"/>
      <c r="BX1" s="418"/>
      <c r="BY1" s="418"/>
      <c r="BZ1" s="418"/>
      <c r="CA1" s="418"/>
      <c r="CB1" s="418"/>
      <c r="CC1" s="418"/>
      <c r="CD1" s="418"/>
      <c r="CE1" s="418"/>
      <c r="CF1" s="418"/>
      <c r="CG1" s="418"/>
      <c r="CH1" s="418"/>
      <c r="CI1" s="418"/>
      <c r="CJ1" s="418"/>
      <c r="CK1" s="419"/>
    </row>
    <row r="2" spans="1:101" s="20" customFormat="1" ht="21.6" thickBot="1" x14ac:dyDescent="0.45">
      <c r="A2" s="23" t="s">
        <v>14</v>
      </c>
      <c r="B2" s="22"/>
      <c r="D2" s="420" t="s">
        <v>150</v>
      </c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2"/>
      <c r="S2" s="185"/>
      <c r="T2" s="423" t="s">
        <v>151</v>
      </c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2"/>
      <c r="AI2" s="186"/>
      <c r="AJ2" s="423" t="s">
        <v>194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2"/>
      <c r="AY2" s="186"/>
      <c r="AZ2" s="423" t="s">
        <v>155</v>
      </c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2"/>
      <c r="BO2" s="186"/>
      <c r="BP2" s="423" t="s">
        <v>156</v>
      </c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2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427" t="s">
        <v>130</v>
      </c>
      <c r="E3" s="428"/>
      <c r="F3" s="428"/>
      <c r="G3" s="428"/>
      <c r="H3" s="428"/>
      <c r="I3" s="429"/>
      <c r="J3" s="430" t="s">
        <v>129</v>
      </c>
      <c r="K3" s="428"/>
      <c r="L3" s="428"/>
      <c r="M3" s="428"/>
      <c r="N3" s="428"/>
      <c r="O3" s="429"/>
      <c r="P3" s="424" t="s">
        <v>276</v>
      </c>
      <c r="Q3" s="425"/>
      <c r="R3" s="426"/>
      <c r="S3" s="187"/>
      <c r="T3" s="430" t="s">
        <v>128</v>
      </c>
      <c r="U3" s="428"/>
      <c r="V3" s="428"/>
      <c r="W3" s="428"/>
      <c r="X3" s="428"/>
      <c r="Y3" s="429"/>
      <c r="Z3" s="430" t="s">
        <v>127</v>
      </c>
      <c r="AA3" s="428"/>
      <c r="AB3" s="428"/>
      <c r="AC3" s="428"/>
      <c r="AD3" s="428"/>
      <c r="AE3" s="429"/>
      <c r="AF3" s="424" t="s">
        <v>277</v>
      </c>
      <c r="AG3" s="425"/>
      <c r="AH3" s="426"/>
      <c r="AI3" s="188"/>
      <c r="AJ3" s="430" t="s">
        <v>195</v>
      </c>
      <c r="AK3" s="428"/>
      <c r="AL3" s="428"/>
      <c r="AM3" s="428"/>
      <c r="AN3" s="428"/>
      <c r="AO3" s="429"/>
      <c r="AP3" s="430" t="s">
        <v>196</v>
      </c>
      <c r="AQ3" s="428"/>
      <c r="AR3" s="428"/>
      <c r="AS3" s="428"/>
      <c r="AT3" s="428"/>
      <c r="AU3" s="429"/>
      <c r="AV3" s="424" t="s">
        <v>278</v>
      </c>
      <c r="AW3" s="425"/>
      <c r="AX3" s="426"/>
      <c r="AY3" s="188"/>
      <c r="AZ3" s="430" t="s">
        <v>137</v>
      </c>
      <c r="BA3" s="428"/>
      <c r="BB3" s="428"/>
      <c r="BC3" s="428"/>
      <c r="BD3" s="428"/>
      <c r="BE3" s="429"/>
      <c r="BF3" s="430" t="s">
        <v>138</v>
      </c>
      <c r="BG3" s="428"/>
      <c r="BH3" s="428"/>
      <c r="BI3" s="428"/>
      <c r="BJ3" s="428"/>
      <c r="BK3" s="429"/>
      <c r="BL3" s="424" t="s">
        <v>279</v>
      </c>
      <c r="BM3" s="425"/>
      <c r="BN3" s="426"/>
      <c r="BO3" s="188"/>
      <c r="BP3" s="430" t="s">
        <v>135</v>
      </c>
      <c r="BQ3" s="428"/>
      <c r="BR3" s="428"/>
      <c r="BS3" s="428"/>
      <c r="BT3" s="428"/>
      <c r="BU3" s="429"/>
      <c r="BV3" s="430" t="s">
        <v>136</v>
      </c>
      <c r="BW3" s="428"/>
      <c r="BX3" s="428"/>
      <c r="BY3" s="428"/>
      <c r="BZ3" s="428"/>
      <c r="CA3" s="429"/>
      <c r="CB3" s="424" t="s">
        <v>280</v>
      </c>
      <c r="CC3" s="425"/>
      <c r="CD3" s="426"/>
      <c r="CF3" s="431" t="s">
        <v>141</v>
      </c>
      <c r="CG3" s="432"/>
      <c r="CH3" s="432"/>
      <c r="CI3" s="432"/>
      <c r="CJ3" s="432"/>
      <c r="CK3" s="433"/>
      <c r="CL3" s="434" t="s">
        <v>142</v>
      </c>
      <c r="CM3" s="432"/>
      <c r="CN3" s="432"/>
      <c r="CO3" s="432"/>
      <c r="CP3" s="432"/>
      <c r="CQ3" s="433"/>
      <c r="CR3" s="158"/>
      <c r="CS3" s="435" t="s">
        <v>143</v>
      </c>
      <c r="CT3" s="436"/>
      <c r="CU3" s="436"/>
      <c r="CV3" s="437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438"/>
      <c r="CT4" s="439"/>
      <c r="CU4" s="439"/>
      <c r="CV4" s="440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>+D9+T9+AJ9+AZ9+BP9</f>
        <v>0</v>
      </c>
      <c r="CG9" s="36"/>
      <c r="CH9" s="36">
        <f>+F9+V9+AL9+BB9+BR9</f>
        <v>0</v>
      </c>
      <c r="CI9" s="39"/>
      <c r="CJ9" s="36">
        <f t="shared" ref="CJ9:CJ17" si="15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>SUM(CF8:CF9)</f>
        <v>0</v>
      </c>
      <c r="CG10" s="36"/>
      <c r="CH10" s="36">
        <f>SUM(CH8:CH9)</f>
        <v>0</v>
      </c>
      <c r="CI10" s="46"/>
      <c r="CJ10" s="36">
        <f>SUM(CJ8:CJ9)</f>
        <v>0</v>
      </c>
      <c r="CK10" s="47"/>
      <c r="CL10" s="45">
        <f>SUM(CL8:CL9)</f>
        <v>0</v>
      </c>
      <c r="CM10" s="46"/>
      <c r="CN10" s="43">
        <f>SUM(CN8:CN9)</f>
        <v>0</v>
      </c>
      <c r="CO10" s="46"/>
      <c r="CP10" s="43">
        <f>SUM(CP8:CP9)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6" x14ac:dyDescent="0.3">
      <c r="A11" s="26">
        <v>2</v>
      </c>
      <c r="B11" s="26" t="s">
        <v>272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ref="CF11:CF12" si="16">+D11+T11+AJ11+AZ11+BP11</f>
        <v>0</v>
      </c>
      <c r="CG11" s="36"/>
      <c r="CH11" s="36">
        <f t="shared" ref="CH11:CH15" si="17">+F11+V11+AL11+BB11+BR11</f>
        <v>0</v>
      </c>
      <c r="CI11" s="39"/>
      <c r="CJ11" s="36">
        <f t="shared" si="15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26" t="s">
        <v>272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26" t="s">
        <v>273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6"/>
        <v>0</v>
      </c>
      <c r="CG12" s="36"/>
      <c r="CH12" s="36">
        <f t="shared" si="17"/>
        <v>0</v>
      </c>
      <c r="CI12" s="39"/>
      <c r="CJ12" s="36"/>
      <c r="CK12" s="40"/>
      <c r="CL12" s="38">
        <f t="shared" si="18"/>
        <v>0</v>
      </c>
      <c r="CM12" s="39"/>
      <c r="CN12" s="36">
        <f t="shared" si="19"/>
        <v>0</v>
      </c>
      <c r="CO12" s="39"/>
      <c r="CP12" s="36">
        <f t="shared" si="20"/>
        <v>0</v>
      </c>
      <c r="CQ12" s="40"/>
      <c r="CR12" s="152"/>
      <c r="CS12" s="26" t="s">
        <v>273</v>
      </c>
      <c r="CT12" s="38">
        <f t="shared" ref="CT12" si="39">+CJ12</f>
        <v>0</v>
      </c>
      <c r="CU12" s="36">
        <f t="shared" ref="CU12" si="40">+CP12</f>
        <v>0</v>
      </c>
      <c r="CV12" s="37">
        <f t="shared" ref="CV12" si="41">+CT12+CU12</f>
        <v>0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ref="CF13:CF16" si="42">+D13+T13+AJ13+AZ13+BP13</f>
        <v>0</v>
      </c>
      <c r="CG13" s="36"/>
      <c r="CH13" s="36">
        <f t="shared" si="17"/>
        <v>0</v>
      </c>
      <c r="CI13" s="39"/>
      <c r="CJ13" s="36">
        <f t="shared" si="15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42"/>
        <v>0</v>
      </c>
      <c r="CG14" s="36"/>
      <c r="CH14" s="36">
        <f t="shared" si="17"/>
        <v>0</v>
      </c>
      <c r="CI14" s="39"/>
      <c r="CJ14" s="36">
        <f t="shared" si="15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42"/>
        <v>0</v>
      </c>
      <c r="CG15" s="36"/>
      <c r="CH15" s="36">
        <f t="shared" si="17"/>
        <v>0</v>
      </c>
      <c r="CI15" s="39"/>
      <c r="CJ15" s="36">
        <f t="shared" si="15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/>
      <c r="E16" s="36"/>
      <c r="F16" s="36"/>
      <c r="G16" s="36"/>
      <c r="H16" s="36"/>
      <c r="I16" s="37"/>
      <c r="J16" s="244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5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42"/>
        <v>0</v>
      </c>
      <c r="CG16" s="36"/>
      <c r="CH16" s="36">
        <f>+F16+V16+AL16+BB16+BR16</f>
        <v>0</v>
      </c>
      <c r="CI16" s="39"/>
      <c r="CJ16" s="36">
        <f t="shared" si="15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/>
      <c r="E17" s="46"/>
      <c r="F17" s="43"/>
      <c r="G17" s="46"/>
      <c r="H17" s="43"/>
      <c r="I17" s="47"/>
      <c r="J17" s="2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2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2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2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45"/>
      <c r="BW17" s="46"/>
      <c r="BX17" s="45"/>
      <c r="BY17" s="46"/>
      <c r="BZ17" s="45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+CF17/$CF$111</f>
        <v>#DIV/0!</v>
      </c>
      <c r="CH17" s="43">
        <f>SUM(CH10:CH16)</f>
        <v>0</v>
      </c>
      <c r="CI17" s="46" t="e">
        <f>+CH17/$CH$111</f>
        <v>#DIV/0!</v>
      </c>
      <c r="CJ17" s="43">
        <f t="shared" si="15"/>
        <v>0</v>
      </c>
      <c r="CK17" s="47" t="e">
        <f>+CJ17/$CJ$111</f>
        <v>#DIV/0!</v>
      </c>
      <c r="CL17" s="45">
        <f>SUM(CL10:CL16)</f>
        <v>0</v>
      </c>
      <c r="CM17" s="46" t="e">
        <f>+CL17/$CL$111</f>
        <v>#DIV/0!</v>
      </c>
      <c r="CN17" s="43">
        <f>SUM(CN10:CN16)</f>
        <v>0</v>
      </c>
      <c r="CO17" s="46" t="e">
        <f>+CN17/$CN$111</f>
        <v>#DIV/0!</v>
      </c>
      <c r="CP17" s="43">
        <f>SUM(CP10:CP16)</f>
        <v>0</v>
      </c>
      <c r="CQ17" s="47" t="e">
        <f>+CP17/$CP$111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ref="P21:P64" si="43">+D21+J21</f>
        <v>0</v>
      </c>
      <c r="Q21" s="117">
        <f t="shared" ref="Q21:Q64" si="44">+F21+L21</f>
        <v>0</v>
      </c>
      <c r="R21" s="118">
        <f t="shared" ref="R21:R64" si="45">+P21+Q21</f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6">+T21+Z21</f>
        <v>0</v>
      </c>
      <c r="AG21" s="117">
        <f t="shared" ref="AG21:AG62" si="47">+V21+AB21</f>
        <v>0</v>
      </c>
      <c r="AH21" s="118">
        <f t="shared" ref="AH21:AH63" si="48">+AF21+AG21</f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9">+AJ21+AP21</f>
        <v>0</v>
      </c>
      <c r="AW21" s="117">
        <f t="shared" ref="AW21:AW64" si="50">+AL21+AR21</f>
        <v>0</v>
      </c>
      <c r="AX21" s="118">
        <f t="shared" ref="AX21:AX64" si="51">+AV21+AW21</f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52">+AZ21+BF21</f>
        <v>0</v>
      </c>
      <c r="BM21" s="117">
        <f t="shared" ref="BM21:BM64" si="53">+BB21+BH21</f>
        <v>0</v>
      </c>
      <c r="BN21" s="118">
        <f t="shared" ref="BN21:BN64" si="54">+BL21+BM21</f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ref="CB21:CB64" si="55">+BP21+BV21</f>
        <v>0</v>
      </c>
      <c r="CC21" s="117">
        <f t="shared" ref="CC21:CC64" si="56">+BR21+BX21</f>
        <v>0</v>
      </c>
      <c r="CD21" s="118">
        <f t="shared" ref="CD21:CD64" si="57">+CB21+CC21</f>
        <v>0</v>
      </c>
      <c r="CE21" s="32"/>
      <c r="CF21" s="38">
        <f t="shared" ref="CF21:CF61" si="58">+D21+T21+AJ21+AZ21+BP21</f>
        <v>0</v>
      </c>
      <c r="CG21" s="39" t="e">
        <f t="shared" ref="CG21:CG64" si="59">+CF21/$CF$111</f>
        <v>#DIV/0!</v>
      </c>
      <c r="CH21" s="36">
        <f t="shared" ref="CH21:CH61" si="60">+F21+V21+AL21+BB21+BR21</f>
        <v>0</v>
      </c>
      <c r="CI21" s="39" t="e">
        <f t="shared" ref="CI21:CI64" si="61">+CH21/$CH$111</f>
        <v>#DIV/0!</v>
      </c>
      <c r="CJ21" s="36">
        <f t="shared" ref="CJ21:CJ64" si="62">+CF21+CH21</f>
        <v>0</v>
      </c>
      <c r="CK21" s="40" t="e">
        <f t="shared" ref="CK21:CK64" si="63">+CJ21/$CJ$111</f>
        <v>#DIV/0!</v>
      </c>
      <c r="CL21" s="38">
        <f t="shared" ref="CL21:CL61" si="64">+J21+Z21+AP21+BF21+BV21</f>
        <v>0</v>
      </c>
      <c r="CM21" s="39" t="e">
        <f t="shared" ref="CM21:CM64" si="65">+CL21/$CL$111</f>
        <v>#DIV/0!</v>
      </c>
      <c r="CN21" s="36">
        <f t="shared" ref="CN21:CN61" si="66">+L21+AB21+AR21+BH21+BX21</f>
        <v>0</v>
      </c>
      <c r="CO21" s="39" t="e">
        <f t="shared" ref="CO21:CO64" si="67">+CN21/$CN$111</f>
        <v>#DIV/0!</v>
      </c>
      <c r="CP21" s="36">
        <f t="shared" ref="CP21:CP61" si="68">+CL21+CN21</f>
        <v>0</v>
      </c>
      <c r="CQ21" s="40" t="e">
        <f t="shared" ref="CQ21:CQ64" si="69">+CP21/$CP$111</f>
        <v>#DIV/0!</v>
      </c>
      <c r="CR21" s="152"/>
      <c r="CS21" s="161" t="s">
        <v>19</v>
      </c>
      <c r="CT21" s="38">
        <f t="shared" ref="CT21:CT61" si="70">+CJ21</f>
        <v>0</v>
      </c>
      <c r="CU21" s="36">
        <f t="shared" ref="CU21:CU61" si="71">+CP21</f>
        <v>0</v>
      </c>
      <c r="CV21" s="37">
        <f t="shared" ref="CV21:CV63" si="72">+CT21+CU21</f>
        <v>0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43"/>
        <v>0</v>
      </c>
      <c r="Q22" s="117">
        <f t="shared" si="44"/>
        <v>0</v>
      </c>
      <c r="R22" s="118">
        <f t="shared" si="45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6"/>
        <v>0</v>
      </c>
      <c r="AG22" s="117">
        <f t="shared" si="47"/>
        <v>0</v>
      </c>
      <c r="AH22" s="118">
        <f t="shared" si="48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9"/>
        <v>0</v>
      </c>
      <c r="AW22" s="117">
        <f t="shared" si="50"/>
        <v>0</v>
      </c>
      <c r="AX22" s="118">
        <f t="shared" si="51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52"/>
        <v>0</v>
      </c>
      <c r="BM22" s="117">
        <f t="shared" si="53"/>
        <v>0</v>
      </c>
      <c r="BN22" s="118">
        <f t="shared" si="54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55"/>
        <v>0</v>
      </c>
      <c r="CC22" s="117">
        <f t="shared" si="56"/>
        <v>0</v>
      </c>
      <c r="CD22" s="118">
        <f t="shared" si="57"/>
        <v>0</v>
      </c>
      <c r="CE22" s="32"/>
      <c r="CF22" s="38">
        <f t="shared" si="58"/>
        <v>0</v>
      </c>
      <c r="CG22" s="39" t="e">
        <f t="shared" si="59"/>
        <v>#DIV/0!</v>
      </c>
      <c r="CH22" s="36">
        <f t="shared" si="60"/>
        <v>0</v>
      </c>
      <c r="CI22" s="39" t="e">
        <f t="shared" si="61"/>
        <v>#DIV/0!</v>
      </c>
      <c r="CJ22" s="36">
        <f t="shared" si="62"/>
        <v>0</v>
      </c>
      <c r="CK22" s="40" t="e">
        <f t="shared" si="63"/>
        <v>#DIV/0!</v>
      </c>
      <c r="CL22" s="38">
        <f t="shared" si="64"/>
        <v>0</v>
      </c>
      <c r="CM22" s="39" t="e">
        <f t="shared" si="65"/>
        <v>#DIV/0!</v>
      </c>
      <c r="CN22" s="36">
        <f t="shared" si="66"/>
        <v>0</v>
      </c>
      <c r="CO22" s="39" t="e">
        <f t="shared" si="67"/>
        <v>#DIV/0!</v>
      </c>
      <c r="CP22" s="36">
        <f t="shared" si="68"/>
        <v>0</v>
      </c>
      <c r="CQ22" s="40" t="e">
        <f t="shared" si="69"/>
        <v>#DIV/0!</v>
      </c>
      <c r="CR22" s="152"/>
      <c r="CS22" s="161" t="s">
        <v>20</v>
      </c>
      <c r="CT22" s="38">
        <f t="shared" si="70"/>
        <v>0</v>
      </c>
      <c r="CU22" s="36">
        <f t="shared" si="71"/>
        <v>0</v>
      </c>
      <c r="CV22" s="37">
        <f t="shared" si="72"/>
        <v>0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43"/>
        <v>0</v>
      </c>
      <c r="Q23" s="117">
        <f t="shared" si="44"/>
        <v>0</v>
      </c>
      <c r="R23" s="118">
        <f t="shared" si="45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6"/>
        <v>0</v>
      </c>
      <c r="AG23" s="117">
        <f t="shared" si="47"/>
        <v>0</v>
      </c>
      <c r="AH23" s="118">
        <f t="shared" si="48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9"/>
        <v>0</v>
      </c>
      <c r="AW23" s="117">
        <f t="shared" si="50"/>
        <v>0</v>
      </c>
      <c r="AX23" s="118">
        <f t="shared" si="51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52"/>
        <v>0</v>
      </c>
      <c r="BM23" s="117">
        <f t="shared" si="53"/>
        <v>0</v>
      </c>
      <c r="BN23" s="118">
        <f t="shared" si="54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55"/>
        <v>0</v>
      </c>
      <c r="CC23" s="117">
        <f t="shared" si="56"/>
        <v>0</v>
      </c>
      <c r="CD23" s="118">
        <f t="shared" si="57"/>
        <v>0</v>
      </c>
      <c r="CE23" s="32"/>
      <c r="CF23" s="38">
        <f t="shared" si="58"/>
        <v>0</v>
      </c>
      <c r="CG23" s="39" t="e">
        <f t="shared" si="59"/>
        <v>#DIV/0!</v>
      </c>
      <c r="CH23" s="36">
        <f t="shared" si="60"/>
        <v>0</v>
      </c>
      <c r="CI23" s="39" t="e">
        <f t="shared" si="61"/>
        <v>#DIV/0!</v>
      </c>
      <c r="CJ23" s="36">
        <f t="shared" si="62"/>
        <v>0</v>
      </c>
      <c r="CK23" s="40" t="e">
        <f t="shared" si="63"/>
        <v>#DIV/0!</v>
      </c>
      <c r="CL23" s="38">
        <f t="shared" si="64"/>
        <v>0</v>
      </c>
      <c r="CM23" s="39" t="e">
        <f t="shared" si="65"/>
        <v>#DIV/0!</v>
      </c>
      <c r="CN23" s="36">
        <f t="shared" si="66"/>
        <v>0</v>
      </c>
      <c r="CO23" s="39" t="e">
        <f t="shared" si="67"/>
        <v>#DIV/0!</v>
      </c>
      <c r="CP23" s="36">
        <f t="shared" si="68"/>
        <v>0</v>
      </c>
      <c r="CQ23" s="40" t="e">
        <f t="shared" si="69"/>
        <v>#DIV/0!</v>
      </c>
      <c r="CR23" s="152"/>
      <c r="CS23" s="161" t="s">
        <v>21</v>
      </c>
      <c r="CT23" s="38">
        <f t="shared" si="70"/>
        <v>0</v>
      </c>
      <c r="CU23" s="36">
        <f t="shared" si="71"/>
        <v>0</v>
      </c>
      <c r="CV23" s="37">
        <f t="shared" si="72"/>
        <v>0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43"/>
        <v>0</v>
      </c>
      <c r="Q24" s="117">
        <f t="shared" si="44"/>
        <v>0</v>
      </c>
      <c r="R24" s="118">
        <f t="shared" si="45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6"/>
        <v>0</v>
      </c>
      <c r="AG24" s="117">
        <f t="shared" si="47"/>
        <v>0</v>
      </c>
      <c r="AH24" s="118">
        <f t="shared" si="48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9"/>
        <v>0</v>
      </c>
      <c r="AW24" s="117">
        <f t="shared" si="50"/>
        <v>0</v>
      </c>
      <c r="AX24" s="118">
        <f t="shared" si="51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52"/>
        <v>0</v>
      </c>
      <c r="BM24" s="117">
        <f t="shared" si="53"/>
        <v>0</v>
      </c>
      <c r="BN24" s="118">
        <f t="shared" si="54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55"/>
        <v>0</v>
      </c>
      <c r="CC24" s="117">
        <f t="shared" si="56"/>
        <v>0</v>
      </c>
      <c r="CD24" s="118">
        <f t="shared" si="57"/>
        <v>0</v>
      </c>
      <c r="CE24" s="32"/>
      <c r="CF24" s="38">
        <f t="shared" si="58"/>
        <v>0</v>
      </c>
      <c r="CG24" s="39" t="e">
        <f t="shared" si="59"/>
        <v>#DIV/0!</v>
      </c>
      <c r="CH24" s="36">
        <f t="shared" si="60"/>
        <v>0</v>
      </c>
      <c r="CI24" s="39" t="e">
        <f t="shared" si="61"/>
        <v>#DIV/0!</v>
      </c>
      <c r="CJ24" s="36">
        <f t="shared" si="62"/>
        <v>0</v>
      </c>
      <c r="CK24" s="40" t="e">
        <f t="shared" si="63"/>
        <v>#DIV/0!</v>
      </c>
      <c r="CL24" s="38">
        <f t="shared" si="64"/>
        <v>0</v>
      </c>
      <c r="CM24" s="39" t="e">
        <f t="shared" si="65"/>
        <v>#DIV/0!</v>
      </c>
      <c r="CN24" s="36">
        <f t="shared" si="66"/>
        <v>0</v>
      </c>
      <c r="CO24" s="39" t="e">
        <f t="shared" si="67"/>
        <v>#DIV/0!</v>
      </c>
      <c r="CP24" s="36">
        <f t="shared" si="68"/>
        <v>0</v>
      </c>
      <c r="CQ24" s="40" t="e">
        <f t="shared" si="69"/>
        <v>#DIV/0!</v>
      </c>
      <c r="CR24" s="152"/>
      <c r="CS24" s="161" t="s">
        <v>22</v>
      </c>
      <c r="CT24" s="38">
        <f t="shared" si="70"/>
        <v>0</v>
      </c>
      <c r="CU24" s="36">
        <f t="shared" si="71"/>
        <v>0</v>
      </c>
      <c r="CV24" s="37">
        <f t="shared" si="72"/>
        <v>0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43"/>
        <v>0</v>
      </c>
      <c r="Q25" s="117">
        <f t="shared" si="44"/>
        <v>0</v>
      </c>
      <c r="R25" s="118">
        <f t="shared" si="45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6"/>
        <v>0</v>
      </c>
      <c r="AG25" s="117">
        <f t="shared" si="47"/>
        <v>0</v>
      </c>
      <c r="AH25" s="118">
        <f t="shared" si="48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9"/>
        <v>0</v>
      </c>
      <c r="AW25" s="117">
        <f t="shared" si="50"/>
        <v>0</v>
      </c>
      <c r="AX25" s="118">
        <f t="shared" si="51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52"/>
        <v>0</v>
      </c>
      <c r="BM25" s="117">
        <f t="shared" si="53"/>
        <v>0</v>
      </c>
      <c r="BN25" s="118">
        <f t="shared" si="54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55"/>
        <v>0</v>
      </c>
      <c r="CC25" s="117">
        <f t="shared" si="56"/>
        <v>0</v>
      </c>
      <c r="CD25" s="118">
        <f t="shared" si="57"/>
        <v>0</v>
      </c>
      <c r="CE25" s="32"/>
      <c r="CF25" s="38">
        <f t="shared" si="58"/>
        <v>0</v>
      </c>
      <c r="CG25" s="39" t="e">
        <f t="shared" si="59"/>
        <v>#DIV/0!</v>
      </c>
      <c r="CH25" s="36">
        <f t="shared" si="60"/>
        <v>0</v>
      </c>
      <c r="CI25" s="39" t="e">
        <f t="shared" si="61"/>
        <v>#DIV/0!</v>
      </c>
      <c r="CJ25" s="36">
        <f t="shared" si="62"/>
        <v>0</v>
      </c>
      <c r="CK25" s="40" t="e">
        <f t="shared" si="63"/>
        <v>#DIV/0!</v>
      </c>
      <c r="CL25" s="38">
        <f t="shared" si="64"/>
        <v>0</v>
      </c>
      <c r="CM25" s="39" t="e">
        <f t="shared" si="65"/>
        <v>#DIV/0!</v>
      </c>
      <c r="CN25" s="36">
        <f t="shared" si="66"/>
        <v>0</v>
      </c>
      <c r="CO25" s="39" t="e">
        <f t="shared" si="67"/>
        <v>#DIV/0!</v>
      </c>
      <c r="CP25" s="36">
        <f t="shared" si="68"/>
        <v>0</v>
      </c>
      <c r="CQ25" s="40" t="e">
        <f t="shared" si="69"/>
        <v>#DIV/0!</v>
      </c>
      <c r="CR25" s="152"/>
      <c r="CS25" s="161" t="s">
        <v>23</v>
      </c>
      <c r="CT25" s="38">
        <f t="shared" si="70"/>
        <v>0</v>
      </c>
      <c r="CU25" s="36">
        <f t="shared" si="71"/>
        <v>0</v>
      </c>
      <c r="CV25" s="37">
        <f t="shared" si="72"/>
        <v>0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43"/>
        <v>0</v>
      </c>
      <c r="Q26" s="117">
        <f t="shared" si="44"/>
        <v>0</v>
      </c>
      <c r="R26" s="118">
        <f t="shared" si="45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6"/>
        <v>0</v>
      </c>
      <c r="AG26" s="117">
        <f t="shared" si="47"/>
        <v>0</v>
      </c>
      <c r="AH26" s="118">
        <f t="shared" si="48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9"/>
        <v>0</v>
      </c>
      <c r="AW26" s="117">
        <f t="shared" si="50"/>
        <v>0</v>
      </c>
      <c r="AX26" s="118">
        <f t="shared" si="51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52"/>
        <v>0</v>
      </c>
      <c r="BM26" s="117">
        <f t="shared" si="53"/>
        <v>0</v>
      </c>
      <c r="BN26" s="118">
        <f t="shared" si="54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55"/>
        <v>0</v>
      </c>
      <c r="CC26" s="117">
        <f t="shared" si="56"/>
        <v>0</v>
      </c>
      <c r="CD26" s="118">
        <f t="shared" si="57"/>
        <v>0</v>
      </c>
      <c r="CE26" s="32"/>
      <c r="CF26" s="38">
        <f t="shared" si="58"/>
        <v>0</v>
      </c>
      <c r="CG26" s="39" t="e">
        <f t="shared" si="59"/>
        <v>#DIV/0!</v>
      </c>
      <c r="CH26" s="36">
        <f t="shared" si="60"/>
        <v>0</v>
      </c>
      <c r="CI26" s="39" t="e">
        <f t="shared" si="61"/>
        <v>#DIV/0!</v>
      </c>
      <c r="CJ26" s="36">
        <f t="shared" si="62"/>
        <v>0</v>
      </c>
      <c r="CK26" s="40" t="e">
        <f t="shared" si="63"/>
        <v>#DIV/0!</v>
      </c>
      <c r="CL26" s="38">
        <f t="shared" si="64"/>
        <v>0</v>
      </c>
      <c r="CM26" s="39" t="e">
        <f t="shared" si="65"/>
        <v>#DIV/0!</v>
      </c>
      <c r="CN26" s="36">
        <f t="shared" si="66"/>
        <v>0</v>
      </c>
      <c r="CO26" s="39" t="e">
        <f t="shared" si="67"/>
        <v>#DIV/0!</v>
      </c>
      <c r="CP26" s="36">
        <f t="shared" si="68"/>
        <v>0</v>
      </c>
      <c r="CQ26" s="40" t="e">
        <f t="shared" si="69"/>
        <v>#DIV/0!</v>
      </c>
      <c r="CR26" s="152"/>
      <c r="CS26" s="161" t="s">
        <v>24</v>
      </c>
      <c r="CT26" s="38">
        <f t="shared" si="70"/>
        <v>0</v>
      </c>
      <c r="CU26" s="36">
        <f t="shared" si="71"/>
        <v>0</v>
      </c>
      <c r="CV26" s="37">
        <f t="shared" si="72"/>
        <v>0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43"/>
        <v>0</v>
      </c>
      <c r="Q27" s="117">
        <f t="shared" si="44"/>
        <v>0</v>
      </c>
      <c r="R27" s="118">
        <f t="shared" si="45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6"/>
        <v>0</v>
      </c>
      <c r="AG27" s="117">
        <f t="shared" si="47"/>
        <v>0</v>
      </c>
      <c r="AH27" s="118">
        <f t="shared" si="48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9"/>
        <v>0</v>
      </c>
      <c r="AW27" s="117">
        <f t="shared" si="50"/>
        <v>0</v>
      </c>
      <c r="AX27" s="118">
        <f t="shared" si="51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52"/>
        <v>0</v>
      </c>
      <c r="BM27" s="117">
        <f t="shared" si="53"/>
        <v>0</v>
      </c>
      <c r="BN27" s="118">
        <f t="shared" si="54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55"/>
        <v>0</v>
      </c>
      <c r="CC27" s="117">
        <f t="shared" si="56"/>
        <v>0</v>
      </c>
      <c r="CD27" s="118">
        <f t="shared" si="57"/>
        <v>0</v>
      </c>
      <c r="CE27" s="32"/>
      <c r="CF27" s="38">
        <f t="shared" si="58"/>
        <v>0</v>
      </c>
      <c r="CG27" s="39" t="e">
        <f t="shared" si="59"/>
        <v>#DIV/0!</v>
      </c>
      <c r="CH27" s="36">
        <f t="shared" si="60"/>
        <v>0</v>
      </c>
      <c r="CI27" s="39" t="e">
        <f t="shared" si="61"/>
        <v>#DIV/0!</v>
      </c>
      <c r="CJ27" s="36">
        <f t="shared" si="62"/>
        <v>0</v>
      </c>
      <c r="CK27" s="40" t="e">
        <f t="shared" si="63"/>
        <v>#DIV/0!</v>
      </c>
      <c r="CL27" s="38">
        <f t="shared" si="64"/>
        <v>0</v>
      </c>
      <c r="CM27" s="39" t="e">
        <f t="shared" si="65"/>
        <v>#DIV/0!</v>
      </c>
      <c r="CN27" s="36">
        <f t="shared" si="66"/>
        <v>0</v>
      </c>
      <c r="CO27" s="39" t="e">
        <f t="shared" si="67"/>
        <v>#DIV/0!</v>
      </c>
      <c r="CP27" s="36">
        <f t="shared" si="68"/>
        <v>0</v>
      </c>
      <c r="CQ27" s="40" t="e">
        <f t="shared" si="69"/>
        <v>#DIV/0!</v>
      </c>
      <c r="CR27" s="152"/>
      <c r="CS27" s="161" t="s">
        <v>25</v>
      </c>
      <c r="CT27" s="38">
        <f t="shared" si="70"/>
        <v>0</v>
      </c>
      <c r="CU27" s="36">
        <f t="shared" si="71"/>
        <v>0</v>
      </c>
      <c r="CV27" s="37">
        <f t="shared" si="72"/>
        <v>0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43"/>
        <v>0</v>
      </c>
      <c r="Q28" s="117">
        <f t="shared" si="44"/>
        <v>0</v>
      </c>
      <c r="R28" s="118">
        <f t="shared" si="45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6"/>
        <v>0</v>
      </c>
      <c r="AG28" s="117">
        <f t="shared" si="47"/>
        <v>0</v>
      </c>
      <c r="AH28" s="118">
        <f t="shared" si="48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9"/>
        <v>0</v>
      </c>
      <c r="AW28" s="117">
        <f t="shared" si="50"/>
        <v>0</v>
      </c>
      <c r="AX28" s="118">
        <f t="shared" si="51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52"/>
        <v>0</v>
      </c>
      <c r="BM28" s="117">
        <f t="shared" si="53"/>
        <v>0</v>
      </c>
      <c r="BN28" s="118">
        <f t="shared" si="54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55"/>
        <v>0</v>
      </c>
      <c r="CC28" s="117">
        <f t="shared" si="56"/>
        <v>0</v>
      </c>
      <c r="CD28" s="118">
        <f t="shared" si="57"/>
        <v>0</v>
      </c>
      <c r="CE28" s="32"/>
      <c r="CF28" s="38">
        <f t="shared" si="58"/>
        <v>0</v>
      </c>
      <c r="CG28" s="39" t="e">
        <f t="shared" si="59"/>
        <v>#DIV/0!</v>
      </c>
      <c r="CH28" s="36">
        <f t="shared" si="60"/>
        <v>0</v>
      </c>
      <c r="CI28" s="39" t="e">
        <f t="shared" si="61"/>
        <v>#DIV/0!</v>
      </c>
      <c r="CJ28" s="36">
        <f t="shared" si="62"/>
        <v>0</v>
      </c>
      <c r="CK28" s="40" t="e">
        <f t="shared" si="63"/>
        <v>#DIV/0!</v>
      </c>
      <c r="CL28" s="38">
        <f t="shared" si="64"/>
        <v>0</v>
      </c>
      <c r="CM28" s="39" t="e">
        <f t="shared" si="65"/>
        <v>#DIV/0!</v>
      </c>
      <c r="CN28" s="36">
        <f t="shared" si="66"/>
        <v>0</v>
      </c>
      <c r="CO28" s="39" t="e">
        <f t="shared" si="67"/>
        <v>#DIV/0!</v>
      </c>
      <c r="CP28" s="36">
        <f t="shared" si="68"/>
        <v>0</v>
      </c>
      <c r="CQ28" s="40" t="e">
        <f t="shared" si="69"/>
        <v>#DIV/0!</v>
      </c>
      <c r="CR28" s="152"/>
      <c r="CS28" s="161" t="s">
        <v>26</v>
      </c>
      <c r="CT28" s="38">
        <f t="shared" si="70"/>
        <v>0</v>
      </c>
      <c r="CU28" s="36">
        <f t="shared" si="71"/>
        <v>0</v>
      </c>
      <c r="CV28" s="37">
        <f t="shared" si="72"/>
        <v>0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43"/>
        <v>0</v>
      </c>
      <c r="Q29" s="117">
        <f t="shared" si="44"/>
        <v>0</v>
      </c>
      <c r="R29" s="118">
        <f t="shared" si="45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6"/>
        <v>0</v>
      </c>
      <c r="AG29" s="117">
        <f t="shared" si="47"/>
        <v>0</v>
      </c>
      <c r="AH29" s="118">
        <f t="shared" si="48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9"/>
        <v>0</v>
      </c>
      <c r="AW29" s="117">
        <f t="shared" si="50"/>
        <v>0</v>
      </c>
      <c r="AX29" s="118">
        <f t="shared" si="51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52"/>
        <v>0</v>
      </c>
      <c r="BM29" s="117">
        <f t="shared" si="53"/>
        <v>0</v>
      </c>
      <c r="BN29" s="118">
        <f t="shared" si="54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55"/>
        <v>0</v>
      </c>
      <c r="CC29" s="117">
        <f t="shared" si="56"/>
        <v>0</v>
      </c>
      <c r="CD29" s="118">
        <f t="shared" si="57"/>
        <v>0</v>
      </c>
      <c r="CE29" s="32"/>
      <c r="CF29" s="38">
        <f t="shared" si="58"/>
        <v>0</v>
      </c>
      <c r="CG29" s="39" t="e">
        <f t="shared" si="59"/>
        <v>#DIV/0!</v>
      </c>
      <c r="CH29" s="36">
        <f t="shared" si="60"/>
        <v>0</v>
      </c>
      <c r="CI29" s="39" t="e">
        <f t="shared" si="61"/>
        <v>#DIV/0!</v>
      </c>
      <c r="CJ29" s="36">
        <f t="shared" si="62"/>
        <v>0</v>
      </c>
      <c r="CK29" s="40" t="e">
        <f t="shared" si="63"/>
        <v>#DIV/0!</v>
      </c>
      <c r="CL29" s="38">
        <f t="shared" si="64"/>
        <v>0</v>
      </c>
      <c r="CM29" s="39" t="e">
        <f t="shared" si="65"/>
        <v>#DIV/0!</v>
      </c>
      <c r="CN29" s="36">
        <f t="shared" si="66"/>
        <v>0</v>
      </c>
      <c r="CO29" s="39" t="e">
        <f t="shared" si="67"/>
        <v>#DIV/0!</v>
      </c>
      <c r="CP29" s="36">
        <f t="shared" si="68"/>
        <v>0</v>
      </c>
      <c r="CQ29" s="40" t="e">
        <f t="shared" si="69"/>
        <v>#DIV/0!</v>
      </c>
      <c r="CR29" s="152"/>
      <c r="CS29" s="161" t="s">
        <v>27</v>
      </c>
      <c r="CT29" s="38">
        <f t="shared" si="70"/>
        <v>0</v>
      </c>
      <c r="CU29" s="36">
        <f t="shared" si="71"/>
        <v>0</v>
      </c>
      <c r="CV29" s="37">
        <f t="shared" si="72"/>
        <v>0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43"/>
        <v>0</v>
      </c>
      <c r="Q30" s="117">
        <f t="shared" si="44"/>
        <v>0</v>
      </c>
      <c r="R30" s="118">
        <f t="shared" si="45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6"/>
        <v>0</v>
      </c>
      <c r="AG30" s="117">
        <f t="shared" si="47"/>
        <v>0</v>
      </c>
      <c r="AH30" s="118">
        <f t="shared" si="48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9"/>
        <v>0</v>
      </c>
      <c r="AW30" s="117">
        <f t="shared" si="50"/>
        <v>0</v>
      </c>
      <c r="AX30" s="118">
        <f t="shared" si="51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52"/>
        <v>0</v>
      </c>
      <c r="BM30" s="117">
        <f t="shared" si="53"/>
        <v>0</v>
      </c>
      <c r="BN30" s="118">
        <f t="shared" si="54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55"/>
        <v>0</v>
      </c>
      <c r="CC30" s="117">
        <f t="shared" si="56"/>
        <v>0</v>
      </c>
      <c r="CD30" s="118">
        <f t="shared" si="57"/>
        <v>0</v>
      </c>
      <c r="CE30" s="32"/>
      <c r="CF30" s="38">
        <f t="shared" si="58"/>
        <v>0</v>
      </c>
      <c r="CG30" s="39" t="e">
        <f t="shared" si="59"/>
        <v>#DIV/0!</v>
      </c>
      <c r="CH30" s="36">
        <f t="shared" si="60"/>
        <v>0</v>
      </c>
      <c r="CI30" s="39" t="e">
        <f t="shared" si="61"/>
        <v>#DIV/0!</v>
      </c>
      <c r="CJ30" s="36">
        <f t="shared" si="62"/>
        <v>0</v>
      </c>
      <c r="CK30" s="40" t="e">
        <f t="shared" si="63"/>
        <v>#DIV/0!</v>
      </c>
      <c r="CL30" s="38">
        <f t="shared" si="64"/>
        <v>0</v>
      </c>
      <c r="CM30" s="39" t="e">
        <f t="shared" si="65"/>
        <v>#DIV/0!</v>
      </c>
      <c r="CN30" s="36">
        <f t="shared" si="66"/>
        <v>0</v>
      </c>
      <c r="CO30" s="39" t="e">
        <f t="shared" si="67"/>
        <v>#DIV/0!</v>
      </c>
      <c r="CP30" s="36">
        <f t="shared" si="68"/>
        <v>0</v>
      </c>
      <c r="CQ30" s="40" t="e">
        <f t="shared" si="69"/>
        <v>#DIV/0!</v>
      </c>
      <c r="CR30" s="152"/>
      <c r="CS30" s="161" t="s">
        <v>28</v>
      </c>
      <c r="CT30" s="38">
        <f t="shared" si="70"/>
        <v>0</v>
      </c>
      <c r="CU30" s="36">
        <f t="shared" si="71"/>
        <v>0</v>
      </c>
      <c r="CV30" s="37">
        <f t="shared" si="72"/>
        <v>0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43"/>
        <v>0</v>
      </c>
      <c r="Q31" s="117">
        <f t="shared" si="44"/>
        <v>0</v>
      </c>
      <c r="R31" s="118">
        <f t="shared" si="45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6"/>
        <v>0</v>
      </c>
      <c r="AG31" s="117">
        <f t="shared" si="47"/>
        <v>0</v>
      </c>
      <c r="AH31" s="118">
        <f t="shared" si="48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9"/>
        <v>0</v>
      </c>
      <c r="AW31" s="117">
        <f t="shared" si="50"/>
        <v>0</v>
      </c>
      <c r="AX31" s="118">
        <f t="shared" si="51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52"/>
        <v>0</v>
      </c>
      <c r="BM31" s="117">
        <f t="shared" si="53"/>
        <v>0</v>
      </c>
      <c r="BN31" s="118">
        <f t="shared" si="54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55"/>
        <v>0</v>
      </c>
      <c r="CC31" s="117">
        <f t="shared" si="56"/>
        <v>0</v>
      </c>
      <c r="CD31" s="118">
        <f t="shared" si="57"/>
        <v>0</v>
      </c>
      <c r="CE31" s="32"/>
      <c r="CF31" s="38">
        <f t="shared" si="58"/>
        <v>0</v>
      </c>
      <c r="CG31" s="39" t="e">
        <f t="shared" si="59"/>
        <v>#DIV/0!</v>
      </c>
      <c r="CH31" s="36">
        <f t="shared" si="60"/>
        <v>0</v>
      </c>
      <c r="CI31" s="39" t="e">
        <f t="shared" si="61"/>
        <v>#DIV/0!</v>
      </c>
      <c r="CJ31" s="36">
        <f t="shared" si="62"/>
        <v>0</v>
      </c>
      <c r="CK31" s="40" t="e">
        <f t="shared" si="63"/>
        <v>#DIV/0!</v>
      </c>
      <c r="CL31" s="38">
        <f t="shared" si="64"/>
        <v>0</v>
      </c>
      <c r="CM31" s="39" t="e">
        <f t="shared" si="65"/>
        <v>#DIV/0!</v>
      </c>
      <c r="CN31" s="36">
        <f t="shared" si="66"/>
        <v>0</v>
      </c>
      <c r="CO31" s="39" t="e">
        <f t="shared" si="67"/>
        <v>#DIV/0!</v>
      </c>
      <c r="CP31" s="36">
        <f t="shared" si="68"/>
        <v>0</v>
      </c>
      <c r="CQ31" s="40" t="e">
        <f t="shared" si="69"/>
        <v>#DIV/0!</v>
      </c>
      <c r="CR31" s="152"/>
      <c r="CS31" s="161" t="s">
        <v>29</v>
      </c>
      <c r="CT31" s="38">
        <f t="shared" si="70"/>
        <v>0</v>
      </c>
      <c r="CU31" s="36">
        <f t="shared" si="71"/>
        <v>0</v>
      </c>
      <c r="CV31" s="37">
        <f t="shared" si="72"/>
        <v>0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43"/>
        <v>0</v>
      </c>
      <c r="Q32" s="117">
        <f t="shared" si="44"/>
        <v>0</v>
      </c>
      <c r="R32" s="118">
        <f t="shared" si="45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6"/>
        <v>0</v>
      </c>
      <c r="AG32" s="117">
        <f t="shared" si="47"/>
        <v>0</v>
      </c>
      <c r="AH32" s="118">
        <f t="shared" si="48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9"/>
        <v>0</v>
      </c>
      <c r="AW32" s="117">
        <f t="shared" si="50"/>
        <v>0</v>
      </c>
      <c r="AX32" s="118">
        <f t="shared" si="51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52"/>
        <v>0</v>
      </c>
      <c r="BM32" s="117">
        <f t="shared" si="53"/>
        <v>0</v>
      </c>
      <c r="BN32" s="118">
        <f t="shared" si="54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55"/>
        <v>0</v>
      </c>
      <c r="CC32" s="117">
        <f t="shared" si="56"/>
        <v>0</v>
      </c>
      <c r="CD32" s="118">
        <f t="shared" si="57"/>
        <v>0</v>
      </c>
      <c r="CE32" s="32"/>
      <c r="CF32" s="38">
        <f t="shared" si="58"/>
        <v>0</v>
      </c>
      <c r="CG32" s="39" t="e">
        <f t="shared" si="59"/>
        <v>#DIV/0!</v>
      </c>
      <c r="CH32" s="36">
        <f t="shared" si="60"/>
        <v>0</v>
      </c>
      <c r="CI32" s="39" t="e">
        <f t="shared" si="61"/>
        <v>#DIV/0!</v>
      </c>
      <c r="CJ32" s="36">
        <f t="shared" si="62"/>
        <v>0</v>
      </c>
      <c r="CK32" s="40" t="e">
        <f t="shared" si="63"/>
        <v>#DIV/0!</v>
      </c>
      <c r="CL32" s="38">
        <f t="shared" si="64"/>
        <v>0</v>
      </c>
      <c r="CM32" s="39" t="e">
        <f t="shared" si="65"/>
        <v>#DIV/0!</v>
      </c>
      <c r="CN32" s="36">
        <f t="shared" si="66"/>
        <v>0</v>
      </c>
      <c r="CO32" s="39" t="e">
        <f t="shared" si="67"/>
        <v>#DIV/0!</v>
      </c>
      <c r="CP32" s="36">
        <f t="shared" si="68"/>
        <v>0</v>
      </c>
      <c r="CQ32" s="40" t="e">
        <f t="shared" si="69"/>
        <v>#DIV/0!</v>
      </c>
      <c r="CR32" s="152"/>
      <c r="CS32" s="161" t="s">
        <v>59</v>
      </c>
      <c r="CT32" s="38">
        <f t="shared" si="70"/>
        <v>0</v>
      </c>
      <c r="CU32" s="36">
        <f t="shared" si="71"/>
        <v>0</v>
      </c>
      <c r="CV32" s="37">
        <f t="shared" si="72"/>
        <v>0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43"/>
        <v>0</v>
      </c>
      <c r="Q33" s="117">
        <f t="shared" si="44"/>
        <v>0</v>
      </c>
      <c r="R33" s="118">
        <f t="shared" si="45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6"/>
        <v>0</v>
      </c>
      <c r="AG33" s="117">
        <f t="shared" si="47"/>
        <v>0</v>
      </c>
      <c r="AH33" s="118">
        <f t="shared" si="48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9"/>
        <v>0</v>
      </c>
      <c r="AW33" s="117">
        <f t="shared" si="50"/>
        <v>0</v>
      </c>
      <c r="AX33" s="118">
        <f t="shared" si="51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52"/>
        <v>0</v>
      </c>
      <c r="BM33" s="117">
        <f t="shared" si="53"/>
        <v>0</v>
      </c>
      <c r="BN33" s="118">
        <f t="shared" si="54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55"/>
        <v>0</v>
      </c>
      <c r="CC33" s="117">
        <f t="shared" si="56"/>
        <v>0</v>
      </c>
      <c r="CD33" s="118">
        <f t="shared" si="57"/>
        <v>0</v>
      </c>
      <c r="CE33" s="32"/>
      <c r="CF33" s="38">
        <f t="shared" si="58"/>
        <v>0</v>
      </c>
      <c r="CG33" s="39" t="e">
        <f t="shared" si="59"/>
        <v>#DIV/0!</v>
      </c>
      <c r="CH33" s="36">
        <f t="shared" si="60"/>
        <v>0</v>
      </c>
      <c r="CI33" s="39" t="e">
        <f t="shared" si="61"/>
        <v>#DIV/0!</v>
      </c>
      <c r="CJ33" s="36">
        <f t="shared" si="62"/>
        <v>0</v>
      </c>
      <c r="CK33" s="40" t="e">
        <f t="shared" si="63"/>
        <v>#DIV/0!</v>
      </c>
      <c r="CL33" s="38">
        <f t="shared" si="64"/>
        <v>0</v>
      </c>
      <c r="CM33" s="39" t="e">
        <f t="shared" si="65"/>
        <v>#DIV/0!</v>
      </c>
      <c r="CN33" s="36">
        <f t="shared" si="66"/>
        <v>0</v>
      </c>
      <c r="CO33" s="39" t="e">
        <f t="shared" si="67"/>
        <v>#DIV/0!</v>
      </c>
      <c r="CP33" s="36">
        <f t="shared" si="68"/>
        <v>0</v>
      </c>
      <c r="CQ33" s="40" t="e">
        <f t="shared" si="69"/>
        <v>#DIV/0!</v>
      </c>
      <c r="CR33" s="152"/>
      <c r="CS33" s="161" t="s">
        <v>30</v>
      </c>
      <c r="CT33" s="38">
        <f t="shared" si="70"/>
        <v>0</v>
      </c>
      <c r="CU33" s="36">
        <f t="shared" si="71"/>
        <v>0</v>
      </c>
      <c r="CV33" s="37">
        <f t="shared" si="72"/>
        <v>0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43"/>
        <v>0</v>
      </c>
      <c r="Q34" s="117">
        <f t="shared" si="44"/>
        <v>0</v>
      </c>
      <c r="R34" s="118">
        <f t="shared" si="45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6"/>
        <v>0</v>
      </c>
      <c r="AG34" s="117">
        <f t="shared" si="47"/>
        <v>0</v>
      </c>
      <c r="AH34" s="118">
        <f t="shared" si="48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9"/>
        <v>0</v>
      </c>
      <c r="AW34" s="117">
        <f t="shared" si="50"/>
        <v>0</v>
      </c>
      <c r="AX34" s="118">
        <f t="shared" si="51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52"/>
        <v>0</v>
      </c>
      <c r="BM34" s="117">
        <f t="shared" si="53"/>
        <v>0</v>
      </c>
      <c r="BN34" s="118">
        <f t="shared" si="54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55"/>
        <v>0</v>
      </c>
      <c r="CC34" s="117">
        <f t="shared" si="56"/>
        <v>0</v>
      </c>
      <c r="CD34" s="118">
        <f t="shared" si="57"/>
        <v>0</v>
      </c>
      <c r="CE34" s="32"/>
      <c r="CF34" s="38">
        <f t="shared" si="58"/>
        <v>0</v>
      </c>
      <c r="CG34" s="39" t="e">
        <f t="shared" si="59"/>
        <v>#DIV/0!</v>
      </c>
      <c r="CH34" s="36">
        <f t="shared" si="60"/>
        <v>0</v>
      </c>
      <c r="CI34" s="39" t="e">
        <f t="shared" si="61"/>
        <v>#DIV/0!</v>
      </c>
      <c r="CJ34" s="36">
        <f t="shared" si="62"/>
        <v>0</v>
      </c>
      <c r="CK34" s="40" t="e">
        <f t="shared" si="63"/>
        <v>#DIV/0!</v>
      </c>
      <c r="CL34" s="38">
        <f t="shared" si="64"/>
        <v>0</v>
      </c>
      <c r="CM34" s="39" t="e">
        <f t="shared" si="65"/>
        <v>#DIV/0!</v>
      </c>
      <c r="CN34" s="36">
        <f t="shared" si="66"/>
        <v>0</v>
      </c>
      <c r="CO34" s="39" t="e">
        <f t="shared" si="67"/>
        <v>#DIV/0!</v>
      </c>
      <c r="CP34" s="36">
        <f t="shared" si="68"/>
        <v>0</v>
      </c>
      <c r="CQ34" s="40" t="e">
        <f t="shared" si="69"/>
        <v>#DIV/0!</v>
      </c>
      <c r="CR34" s="152"/>
      <c r="CS34" s="161" t="s">
        <v>31</v>
      </c>
      <c r="CT34" s="38">
        <f t="shared" si="70"/>
        <v>0</v>
      </c>
      <c r="CU34" s="36">
        <f t="shared" si="71"/>
        <v>0</v>
      </c>
      <c r="CV34" s="37">
        <f t="shared" si="72"/>
        <v>0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43"/>
        <v>0</v>
      </c>
      <c r="Q35" s="117">
        <f t="shared" si="44"/>
        <v>0</v>
      </c>
      <c r="R35" s="118">
        <f t="shared" si="45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6"/>
        <v>0</v>
      </c>
      <c r="AG35" s="117">
        <f t="shared" si="47"/>
        <v>0</v>
      </c>
      <c r="AH35" s="118">
        <f t="shared" si="48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9"/>
        <v>0</v>
      </c>
      <c r="AW35" s="117">
        <f t="shared" si="50"/>
        <v>0</v>
      </c>
      <c r="AX35" s="118">
        <f t="shared" si="51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52"/>
        <v>0</v>
      </c>
      <c r="BM35" s="117">
        <f t="shared" si="53"/>
        <v>0</v>
      </c>
      <c r="BN35" s="118">
        <f t="shared" si="54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55"/>
        <v>0</v>
      </c>
      <c r="CC35" s="117">
        <f t="shared" si="56"/>
        <v>0</v>
      </c>
      <c r="CD35" s="118">
        <f t="shared" si="57"/>
        <v>0</v>
      </c>
      <c r="CE35" s="32"/>
      <c r="CF35" s="38">
        <f t="shared" si="58"/>
        <v>0</v>
      </c>
      <c r="CG35" s="39" t="e">
        <f t="shared" si="59"/>
        <v>#DIV/0!</v>
      </c>
      <c r="CH35" s="36">
        <f t="shared" si="60"/>
        <v>0</v>
      </c>
      <c r="CI35" s="39" t="e">
        <f t="shared" si="61"/>
        <v>#DIV/0!</v>
      </c>
      <c r="CJ35" s="36">
        <f t="shared" si="62"/>
        <v>0</v>
      </c>
      <c r="CK35" s="40" t="e">
        <f t="shared" si="63"/>
        <v>#DIV/0!</v>
      </c>
      <c r="CL35" s="38">
        <f t="shared" si="64"/>
        <v>0</v>
      </c>
      <c r="CM35" s="39" t="e">
        <f t="shared" si="65"/>
        <v>#DIV/0!</v>
      </c>
      <c r="CN35" s="36">
        <f t="shared" si="66"/>
        <v>0</v>
      </c>
      <c r="CO35" s="39" t="e">
        <f t="shared" si="67"/>
        <v>#DIV/0!</v>
      </c>
      <c r="CP35" s="36">
        <f t="shared" si="68"/>
        <v>0</v>
      </c>
      <c r="CQ35" s="40" t="e">
        <f t="shared" si="69"/>
        <v>#DIV/0!</v>
      </c>
      <c r="CR35" s="152"/>
      <c r="CS35" s="161" t="s">
        <v>32</v>
      </c>
      <c r="CT35" s="38">
        <f t="shared" si="70"/>
        <v>0</v>
      </c>
      <c r="CU35" s="36">
        <f t="shared" si="71"/>
        <v>0</v>
      </c>
      <c r="CV35" s="37">
        <f t="shared" si="72"/>
        <v>0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43"/>
        <v>0</v>
      </c>
      <c r="Q36" s="117">
        <f t="shared" si="44"/>
        <v>0</v>
      </c>
      <c r="R36" s="118">
        <f t="shared" si="45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6"/>
        <v>0</v>
      </c>
      <c r="AG36" s="117">
        <f t="shared" si="47"/>
        <v>0</v>
      </c>
      <c r="AH36" s="118">
        <f t="shared" si="48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9"/>
        <v>0</v>
      </c>
      <c r="AW36" s="117">
        <f t="shared" si="50"/>
        <v>0</v>
      </c>
      <c r="AX36" s="118">
        <f t="shared" si="51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52"/>
        <v>0</v>
      </c>
      <c r="BM36" s="117">
        <f t="shared" si="53"/>
        <v>0</v>
      </c>
      <c r="BN36" s="118">
        <f t="shared" si="54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55"/>
        <v>0</v>
      </c>
      <c r="CC36" s="117">
        <f t="shared" si="56"/>
        <v>0</v>
      </c>
      <c r="CD36" s="118">
        <f t="shared" si="57"/>
        <v>0</v>
      </c>
      <c r="CE36" s="32"/>
      <c r="CF36" s="38">
        <f t="shared" si="58"/>
        <v>0</v>
      </c>
      <c r="CG36" s="39" t="e">
        <f t="shared" si="59"/>
        <v>#DIV/0!</v>
      </c>
      <c r="CH36" s="36">
        <f t="shared" si="60"/>
        <v>0</v>
      </c>
      <c r="CI36" s="39" t="e">
        <f t="shared" si="61"/>
        <v>#DIV/0!</v>
      </c>
      <c r="CJ36" s="36">
        <f t="shared" si="62"/>
        <v>0</v>
      </c>
      <c r="CK36" s="40" t="e">
        <f t="shared" si="63"/>
        <v>#DIV/0!</v>
      </c>
      <c r="CL36" s="38">
        <f t="shared" si="64"/>
        <v>0</v>
      </c>
      <c r="CM36" s="39" t="e">
        <f t="shared" si="65"/>
        <v>#DIV/0!</v>
      </c>
      <c r="CN36" s="36">
        <f t="shared" si="66"/>
        <v>0</v>
      </c>
      <c r="CO36" s="39" t="e">
        <f t="shared" si="67"/>
        <v>#DIV/0!</v>
      </c>
      <c r="CP36" s="36">
        <f t="shared" si="68"/>
        <v>0</v>
      </c>
      <c r="CQ36" s="40" t="e">
        <f t="shared" si="69"/>
        <v>#DIV/0!</v>
      </c>
      <c r="CR36" s="152"/>
      <c r="CS36" s="161" t="s">
        <v>33</v>
      </c>
      <c r="CT36" s="38">
        <f t="shared" si="70"/>
        <v>0</v>
      </c>
      <c r="CU36" s="36">
        <f t="shared" si="71"/>
        <v>0</v>
      </c>
      <c r="CV36" s="37">
        <f t="shared" si="72"/>
        <v>0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43"/>
        <v>0</v>
      </c>
      <c r="Q37" s="117">
        <f t="shared" si="44"/>
        <v>0</v>
      </c>
      <c r="R37" s="118">
        <f t="shared" si="45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6"/>
        <v>0</v>
      </c>
      <c r="AG37" s="117">
        <f t="shared" si="47"/>
        <v>0</v>
      </c>
      <c r="AH37" s="118">
        <f t="shared" si="48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9"/>
        <v>0</v>
      </c>
      <c r="AW37" s="117">
        <f t="shared" si="50"/>
        <v>0</v>
      </c>
      <c r="AX37" s="118">
        <f t="shared" si="51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52"/>
        <v>0</v>
      </c>
      <c r="BM37" s="117">
        <f t="shared" si="53"/>
        <v>0</v>
      </c>
      <c r="BN37" s="118">
        <f t="shared" si="54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55"/>
        <v>0</v>
      </c>
      <c r="CC37" s="117">
        <f t="shared" si="56"/>
        <v>0</v>
      </c>
      <c r="CD37" s="118">
        <f t="shared" si="57"/>
        <v>0</v>
      </c>
      <c r="CE37" s="32"/>
      <c r="CF37" s="38">
        <f t="shared" si="58"/>
        <v>0</v>
      </c>
      <c r="CG37" s="39" t="e">
        <f t="shared" si="59"/>
        <v>#DIV/0!</v>
      </c>
      <c r="CH37" s="36">
        <f t="shared" si="60"/>
        <v>0</v>
      </c>
      <c r="CI37" s="39" t="e">
        <f t="shared" si="61"/>
        <v>#DIV/0!</v>
      </c>
      <c r="CJ37" s="36">
        <f t="shared" si="62"/>
        <v>0</v>
      </c>
      <c r="CK37" s="40" t="e">
        <f t="shared" si="63"/>
        <v>#DIV/0!</v>
      </c>
      <c r="CL37" s="38">
        <f t="shared" si="64"/>
        <v>0</v>
      </c>
      <c r="CM37" s="39" t="e">
        <f t="shared" si="65"/>
        <v>#DIV/0!</v>
      </c>
      <c r="CN37" s="36">
        <f t="shared" si="66"/>
        <v>0</v>
      </c>
      <c r="CO37" s="39" t="e">
        <f t="shared" si="67"/>
        <v>#DIV/0!</v>
      </c>
      <c r="CP37" s="36">
        <f t="shared" si="68"/>
        <v>0</v>
      </c>
      <c r="CQ37" s="40" t="e">
        <f t="shared" si="69"/>
        <v>#DIV/0!</v>
      </c>
      <c r="CR37" s="152"/>
      <c r="CS37" s="161" t="s">
        <v>34</v>
      </c>
      <c r="CT37" s="38">
        <f t="shared" si="70"/>
        <v>0</v>
      </c>
      <c r="CU37" s="36">
        <f t="shared" si="71"/>
        <v>0</v>
      </c>
      <c r="CV37" s="37">
        <f t="shared" si="72"/>
        <v>0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43"/>
        <v>0</v>
      </c>
      <c r="Q38" s="117">
        <f t="shared" si="44"/>
        <v>0</v>
      </c>
      <c r="R38" s="118">
        <f t="shared" si="45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6"/>
        <v>0</v>
      </c>
      <c r="AG38" s="117">
        <f t="shared" si="47"/>
        <v>0</v>
      </c>
      <c r="AH38" s="118">
        <f t="shared" si="48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9"/>
        <v>0</v>
      </c>
      <c r="AW38" s="117">
        <f t="shared" si="50"/>
        <v>0</v>
      </c>
      <c r="AX38" s="118">
        <f t="shared" si="51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52"/>
        <v>0</v>
      </c>
      <c r="BM38" s="117">
        <f t="shared" si="53"/>
        <v>0</v>
      </c>
      <c r="BN38" s="118">
        <f t="shared" si="54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55"/>
        <v>0</v>
      </c>
      <c r="CC38" s="117">
        <f t="shared" si="56"/>
        <v>0</v>
      </c>
      <c r="CD38" s="118">
        <f t="shared" si="57"/>
        <v>0</v>
      </c>
      <c r="CE38" s="32"/>
      <c r="CF38" s="38">
        <f t="shared" si="58"/>
        <v>0</v>
      </c>
      <c r="CG38" s="39" t="e">
        <f t="shared" si="59"/>
        <v>#DIV/0!</v>
      </c>
      <c r="CH38" s="36">
        <f t="shared" si="60"/>
        <v>0</v>
      </c>
      <c r="CI38" s="39" t="e">
        <f t="shared" si="61"/>
        <v>#DIV/0!</v>
      </c>
      <c r="CJ38" s="36">
        <f t="shared" si="62"/>
        <v>0</v>
      </c>
      <c r="CK38" s="40" t="e">
        <f t="shared" si="63"/>
        <v>#DIV/0!</v>
      </c>
      <c r="CL38" s="38">
        <f t="shared" si="64"/>
        <v>0</v>
      </c>
      <c r="CM38" s="39" t="e">
        <f t="shared" si="65"/>
        <v>#DIV/0!</v>
      </c>
      <c r="CN38" s="36">
        <f t="shared" si="66"/>
        <v>0</v>
      </c>
      <c r="CO38" s="39" t="e">
        <f t="shared" si="67"/>
        <v>#DIV/0!</v>
      </c>
      <c r="CP38" s="36">
        <f t="shared" si="68"/>
        <v>0</v>
      </c>
      <c r="CQ38" s="40" t="e">
        <f t="shared" si="69"/>
        <v>#DIV/0!</v>
      </c>
      <c r="CR38" s="152"/>
      <c r="CS38" s="161" t="s">
        <v>35</v>
      </c>
      <c r="CT38" s="38">
        <f t="shared" si="70"/>
        <v>0</v>
      </c>
      <c r="CU38" s="36">
        <f t="shared" si="71"/>
        <v>0</v>
      </c>
      <c r="CV38" s="37">
        <f t="shared" si="72"/>
        <v>0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43"/>
        <v>0</v>
      </c>
      <c r="Q39" s="117">
        <f t="shared" si="44"/>
        <v>0</v>
      </c>
      <c r="R39" s="118">
        <f t="shared" si="45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6"/>
        <v>0</v>
      </c>
      <c r="AG39" s="117">
        <f t="shared" si="47"/>
        <v>0</v>
      </c>
      <c r="AH39" s="118">
        <f t="shared" si="48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9"/>
        <v>0</v>
      </c>
      <c r="AW39" s="117">
        <f t="shared" si="50"/>
        <v>0</v>
      </c>
      <c r="AX39" s="118">
        <f t="shared" si="51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52"/>
        <v>0</v>
      </c>
      <c r="BM39" s="117">
        <f t="shared" si="53"/>
        <v>0</v>
      </c>
      <c r="BN39" s="118">
        <f t="shared" si="54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55"/>
        <v>0</v>
      </c>
      <c r="CC39" s="117">
        <f t="shared" si="56"/>
        <v>0</v>
      </c>
      <c r="CD39" s="118">
        <f t="shared" si="57"/>
        <v>0</v>
      </c>
      <c r="CE39" s="32"/>
      <c r="CF39" s="38">
        <f t="shared" si="58"/>
        <v>0</v>
      </c>
      <c r="CG39" s="39" t="e">
        <f t="shared" si="59"/>
        <v>#DIV/0!</v>
      </c>
      <c r="CH39" s="36">
        <f t="shared" si="60"/>
        <v>0</v>
      </c>
      <c r="CI39" s="39" t="e">
        <f t="shared" si="61"/>
        <v>#DIV/0!</v>
      </c>
      <c r="CJ39" s="36">
        <f t="shared" si="62"/>
        <v>0</v>
      </c>
      <c r="CK39" s="40" t="e">
        <f t="shared" si="63"/>
        <v>#DIV/0!</v>
      </c>
      <c r="CL39" s="38">
        <f t="shared" si="64"/>
        <v>0</v>
      </c>
      <c r="CM39" s="39" t="e">
        <f t="shared" si="65"/>
        <v>#DIV/0!</v>
      </c>
      <c r="CN39" s="36">
        <f t="shared" si="66"/>
        <v>0</v>
      </c>
      <c r="CO39" s="39" t="e">
        <f t="shared" si="67"/>
        <v>#DIV/0!</v>
      </c>
      <c r="CP39" s="36">
        <f t="shared" si="68"/>
        <v>0</v>
      </c>
      <c r="CQ39" s="40" t="e">
        <f t="shared" si="69"/>
        <v>#DIV/0!</v>
      </c>
      <c r="CR39" s="152"/>
      <c r="CS39" s="161" t="s">
        <v>36</v>
      </c>
      <c r="CT39" s="38">
        <f t="shared" si="70"/>
        <v>0</v>
      </c>
      <c r="CU39" s="36">
        <f t="shared" si="71"/>
        <v>0</v>
      </c>
      <c r="CV39" s="37">
        <f t="shared" si="72"/>
        <v>0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43"/>
        <v>0</v>
      </c>
      <c r="Q40" s="117">
        <f t="shared" si="44"/>
        <v>0</v>
      </c>
      <c r="R40" s="118">
        <f t="shared" si="45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6"/>
        <v>0</v>
      </c>
      <c r="AG40" s="117">
        <f t="shared" si="47"/>
        <v>0</v>
      </c>
      <c r="AH40" s="118">
        <f t="shared" si="48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9"/>
        <v>0</v>
      </c>
      <c r="AW40" s="117">
        <f t="shared" si="50"/>
        <v>0</v>
      </c>
      <c r="AX40" s="118">
        <f t="shared" si="51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52"/>
        <v>0</v>
      </c>
      <c r="BM40" s="117">
        <f t="shared" si="53"/>
        <v>0</v>
      </c>
      <c r="BN40" s="118">
        <f t="shared" si="54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55"/>
        <v>0</v>
      </c>
      <c r="CC40" s="117">
        <f t="shared" si="56"/>
        <v>0</v>
      </c>
      <c r="CD40" s="118">
        <f t="shared" si="57"/>
        <v>0</v>
      </c>
      <c r="CE40" s="32"/>
      <c r="CF40" s="38">
        <f t="shared" si="58"/>
        <v>0</v>
      </c>
      <c r="CG40" s="39" t="e">
        <f t="shared" si="59"/>
        <v>#DIV/0!</v>
      </c>
      <c r="CH40" s="36">
        <f t="shared" si="60"/>
        <v>0</v>
      </c>
      <c r="CI40" s="39" t="e">
        <f t="shared" si="61"/>
        <v>#DIV/0!</v>
      </c>
      <c r="CJ40" s="36">
        <f t="shared" si="62"/>
        <v>0</v>
      </c>
      <c r="CK40" s="40" t="e">
        <f t="shared" si="63"/>
        <v>#DIV/0!</v>
      </c>
      <c r="CL40" s="38">
        <f t="shared" si="64"/>
        <v>0</v>
      </c>
      <c r="CM40" s="39" t="e">
        <f t="shared" si="65"/>
        <v>#DIV/0!</v>
      </c>
      <c r="CN40" s="36">
        <f t="shared" si="66"/>
        <v>0</v>
      </c>
      <c r="CO40" s="39" t="e">
        <f t="shared" si="67"/>
        <v>#DIV/0!</v>
      </c>
      <c r="CP40" s="36">
        <f t="shared" si="68"/>
        <v>0</v>
      </c>
      <c r="CQ40" s="40" t="e">
        <f t="shared" si="69"/>
        <v>#DIV/0!</v>
      </c>
      <c r="CR40" s="152"/>
      <c r="CS40" s="161" t="s">
        <v>37</v>
      </c>
      <c r="CT40" s="38">
        <f t="shared" si="70"/>
        <v>0</v>
      </c>
      <c r="CU40" s="36">
        <f t="shared" si="71"/>
        <v>0</v>
      </c>
      <c r="CV40" s="37">
        <f t="shared" si="72"/>
        <v>0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43"/>
        <v>0</v>
      </c>
      <c r="Q41" s="117">
        <f t="shared" si="44"/>
        <v>0</v>
      </c>
      <c r="R41" s="118">
        <f t="shared" si="45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6"/>
        <v>0</v>
      </c>
      <c r="AG41" s="117">
        <f t="shared" si="47"/>
        <v>0</v>
      </c>
      <c r="AH41" s="118">
        <f t="shared" si="48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9"/>
        <v>0</v>
      </c>
      <c r="AW41" s="117">
        <f t="shared" si="50"/>
        <v>0</v>
      </c>
      <c r="AX41" s="118">
        <f t="shared" si="51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52"/>
        <v>0</v>
      </c>
      <c r="BM41" s="117">
        <f t="shared" si="53"/>
        <v>0</v>
      </c>
      <c r="BN41" s="118">
        <f t="shared" si="54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55"/>
        <v>0</v>
      </c>
      <c r="CC41" s="117">
        <f t="shared" si="56"/>
        <v>0</v>
      </c>
      <c r="CD41" s="118">
        <f t="shared" si="57"/>
        <v>0</v>
      </c>
      <c r="CE41" s="32"/>
      <c r="CF41" s="38">
        <f t="shared" si="58"/>
        <v>0</v>
      </c>
      <c r="CG41" s="39" t="e">
        <f t="shared" si="59"/>
        <v>#DIV/0!</v>
      </c>
      <c r="CH41" s="36">
        <f t="shared" si="60"/>
        <v>0</v>
      </c>
      <c r="CI41" s="39" t="e">
        <f t="shared" si="61"/>
        <v>#DIV/0!</v>
      </c>
      <c r="CJ41" s="36">
        <f t="shared" si="62"/>
        <v>0</v>
      </c>
      <c r="CK41" s="40" t="e">
        <f t="shared" si="63"/>
        <v>#DIV/0!</v>
      </c>
      <c r="CL41" s="38">
        <f t="shared" si="64"/>
        <v>0</v>
      </c>
      <c r="CM41" s="39" t="e">
        <f t="shared" si="65"/>
        <v>#DIV/0!</v>
      </c>
      <c r="CN41" s="36">
        <f t="shared" si="66"/>
        <v>0</v>
      </c>
      <c r="CO41" s="39" t="e">
        <f t="shared" si="67"/>
        <v>#DIV/0!</v>
      </c>
      <c r="CP41" s="36">
        <f t="shared" si="68"/>
        <v>0</v>
      </c>
      <c r="CQ41" s="40" t="e">
        <f t="shared" si="69"/>
        <v>#DIV/0!</v>
      </c>
      <c r="CR41" s="152"/>
      <c r="CS41" s="161" t="s">
        <v>38</v>
      </c>
      <c r="CT41" s="38">
        <f t="shared" si="70"/>
        <v>0</v>
      </c>
      <c r="CU41" s="36">
        <f t="shared" si="71"/>
        <v>0</v>
      </c>
      <c r="CV41" s="37">
        <f t="shared" si="72"/>
        <v>0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43"/>
        <v>0</v>
      </c>
      <c r="Q42" s="117">
        <f t="shared" si="44"/>
        <v>0</v>
      </c>
      <c r="R42" s="118">
        <f t="shared" si="45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6"/>
        <v>0</v>
      </c>
      <c r="AG42" s="117">
        <f t="shared" si="47"/>
        <v>0</v>
      </c>
      <c r="AH42" s="118">
        <f t="shared" si="48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9"/>
        <v>0</v>
      </c>
      <c r="AW42" s="117">
        <f t="shared" si="50"/>
        <v>0</v>
      </c>
      <c r="AX42" s="118">
        <f t="shared" si="51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52"/>
        <v>0</v>
      </c>
      <c r="BM42" s="117">
        <f t="shared" si="53"/>
        <v>0</v>
      </c>
      <c r="BN42" s="118">
        <f t="shared" si="54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55"/>
        <v>0</v>
      </c>
      <c r="CC42" s="117">
        <f t="shared" si="56"/>
        <v>0</v>
      </c>
      <c r="CD42" s="118">
        <f t="shared" si="57"/>
        <v>0</v>
      </c>
      <c r="CE42" s="32"/>
      <c r="CF42" s="38">
        <f t="shared" si="58"/>
        <v>0</v>
      </c>
      <c r="CG42" s="39" t="e">
        <f t="shared" si="59"/>
        <v>#DIV/0!</v>
      </c>
      <c r="CH42" s="36">
        <f t="shared" si="60"/>
        <v>0</v>
      </c>
      <c r="CI42" s="39" t="e">
        <f t="shared" si="61"/>
        <v>#DIV/0!</v>
      </c>
      <c r="CJ42" s="36">
        <f t="shared" si="62"/>
        <v>0</v>
      </c>
      <c r="CK42" s="40" t="e">
        <f t="shared" si="63"/>
        <v>#DIV/0!</v>
      </c>
      <c r="CL42" s="38">
        <f t="shared" si="64"/>
        <v>0</v>
      </c>
      <c r="CM42" s="39" t="e">
        <f t="shared" si="65"/>
        <v>#DIV/0!</v>
      </c>
      <c r="CN42" s="36">
        <f t="shared" si="66"/>
        <v>0</v>
      </c>
      <c r="CO42" s="39" t="e">
        <f t="shared" si="67"/>
        <v>#DIV/0!</v>
      </c>
      <c r="CP42" s="36">
        <f t="shared" si="68"/>
        <v>0</v>
      </c>
      <c r="CQ42" s="40" t="e">
        <f t="shared" si="69"/>
        <v>#DIV/0!</v>
      </c>
      <c r="CR42" s="152"/>
      <c r="CS42" s="161" t="s">
        <v>39</v>
      </c>
      <c r="CT42" s="38">
        <f t="shared" si="70"/>
        <v>0</v>
      </c>
      <c r="CU42" s="36">
        <f t="shared" si="71"/>
        <v>0</v>
      </c>
      <c r="CV42" s="37">
        <f t="shared" si="72"/>
        <v>0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43"/>
        <v>0</v>
      </c>
      <c r="Q43" s="117">
        <f t="shared" si="44"/>
        <v>0</v>
      </c>
      <c r="R43" s="118">
        <f t="shared" si="45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6"/>
        <v>0</v>
      </c>
      <c r="AG43" s="117">
        <f t="shared" si="47"/>
        <v>0</v>
      </c>
      <c r="AH43" s="118">
        <f t="shared" si="48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9"/>
        <v>0</v>
      </c>
      <c r="AW43" s="117">
        <f t="shared" si="50"/>
        <v>0</v>
      </c>
      <c r="AX43" s="118">
        <f t="shared" si="51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52"/>
        <v>0</v>
      </c>
      <c r="BM43" s="117">
        <f t="shared" si="53"/>
        <v>0</v>
      </c>
      <c r="BN43" s="118">
        <f t="shared" si="54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55"/>
        <v>0</v>
      </c>
      <c r="CC43" s="117">
        <f t="shared" si="56"/>
        <v>0</v>
      </c>
      <c r="CD43" s="118">
        <f t="shared" si="57"/>
        <v>0</v>
      </c>
      <c r="CE43" s="32"/>
      <c r="CF43" s="38">
        <f t="shared" si="58"/>
        <v>0</v>
      </c>
      <c r="CG43" s="39" t="e">
        <f t="shared" si="59"/>
        <v>#DIV/0!</v>
      </c>
      <c r="CH43" s="36">
        <f t="shared" si="60"/>
        <v>0</v>
      </c>
      <c r="CI43" s="39" t="e">
        <f t="shared" si="61"/>
        <v>#DIV/0!</v>
      </c>
      <c r="CJ43" s="36">
        <f t="shared" si="62"/>
        <v>0</v>
      </c>
      <c r="CK43" s="40" t="e">
        <f t="shared" si="63"/>
        <v>#DIV/0!</v>
      </c>
      <c r="CL43" s="38">
        <f t="shared" si="64"/>
        <v>0</v>
      </c>
      <c r="CM43" s="39" t="e">
        <f t="shared" si="65"/>
        <v>#DIV/0!</v>
      </c>
      <c r="CN43" s="36">
        <f t="shared" si="66"/>
        <v>0</v>
      </c>
      <c r="CO43" s="39" t="e">
        <f t="shared" si="67"/>
        <v>#DIV/0!</v>
      </c>
      <c r="CP43" s="36">
        <f t="shared" si="68"/>
        <v>0</v>
      </c>
      <c r="CQ43" s="40" t="e">
        <f t="shared" si="69"/>
        <v>#DIV/0!</v>
      </c>
      <c r="CR43" s="152"/>
      <c r="CS43" s="161" t="s">
        <v>55</v>
      </c>
      <c r="CT43" s="38">
        <f t="shared" si="70"/>
        <v>0</v>
      </c>
      <c r="CU43" s="36">
        <f t="shared" si="71"/>
        <v>0</v>
      </c>
      <c r="CV43" s="37">
        <f t="shared" si="72"/>
        <v>0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43"/>
        <v>0</v>
      </c>
      <c r="Q44" s="117">
        <f t="shared" si="44"/>
        <v>0</v>
      </c>
      <c r="R44" s="118">
        <f t="shared" si="45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6"/>
        <v>0</v>
      </c>
      <c r="AG44" s="117">
        <f t="shared" si="47"/>
        <v>0</v>
      </c>
      <c r="AH44" s="118">
        <f t="shared" si="48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9"/>
        <v>0</v>
      </c>
      <c r="AW44" s="117">
        <f t="shared" si="50"/>
        <v>0</v>
      </c>
      <c r="AX44" s="118">
        <f t="shared" si="51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52"/>
        <v>0</v>
      </c>
      <c r="BM44" s="117">
        <f t="shared" si="53"/>
        <v>0</v>
      </c>
      <c r="BN44" s="118">
        <f t="shared" si="54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55"/>
        <v>0</v>
      </c>
      <c r="CC44" s="117">
        <f t="shared" si="56"/>
        <v>0</v>
      </c>
      <c r="CD44" s="118">
        <f t="shared" si="57"/>
        <v>0</v>
      </c>
      <c r="CE44" s="32"/>
      <c r="CF44" s="38">
        <f t="shared" si="58"/>
        <v>0</v>
      </c>
      <c r="CG44" s="39" t="e">
        <f t="shared" si="59"/>
        <v>#DIV/0!</v>
      </c>
      <c r="CH44" s="36">
        <f t="shared" si="60"/>
        <v>0</v>
      </c>
      <c r="CI44" s="39" t="e">
        <f t="shared" si="61"/>
        <v>#DIV/0!</v>
      </c>
      <c r="CJ44" s="36">
        <f t="shared" si="62"/>
        <v>0</v>
      </c>
      <c r="CK44" s="40" t="e">
        <f t="shared" si="63"/>
        <v>#DIV/0!</v>
      </c>
      <c r="CL44" s="38">
        <f t="shared" si="64"/>
        <v>0</v>
      </c>
      <c r="CM44" s="39" t="e">
        <f t="shared" si="65"/>
        <v>#DIV/0!</v>
      </c>
      <c r="CN44" s="36">
        <f t="shared" si="66"/>
        <v>0</v>
      </c>
      <c r="CO44" s="39" t="e">
        <f t="shared" si="67"/>
        <v>#DIV/0!</v>
      </c>
      <c r="CP44" s="36">
        <f t="shared" si="68"/>
        <v>0</v>
      </c>
      <c r="CQ44" s="40" t="e">
        <f t="shared" si="69"/>
        <v>#DIV/0!</v>
      </c>
      <c r="CR44" s="152"/>
      <c r="CS44" s="161" t="s">
        <v>56</v>
      </c>
      <c r="CT44" s="38">
        <f t="shared" si="70"/>
        <v>0</v>
      </c>
      <c r="CU44" s="36">
        <f t="shared" si="71"/>
        <v>0</v>
      </c>
      <c r="CV44" s="37">
        <f t="shared" si="72"/>
        <v>0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43"/>
        <v>0</v>
      </c>
      <c r="Q45" s="117">
        <f t="shared" si="44"/>
        <v>0</v>
      </c>
      <c r="R45" s="118">
        <f t="shared" si="45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6"/>
        <v>0</v>
      </c>
      <c r="AG45" s="117">
        <f t="shared" si="47"/>
        <v>0</v>
      </c>
      <c r="AH45" s="118">
        <f t="shared" si="48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9"/>
        <v>0</v>
      </c>
      <c r="AW45" s="117">
        <f t="shared" si="50"/>
        <v>0</v>
      </c>
      <c r="AX45" s="118">
        <f t="shared" si="51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52"/>
        <v>0</v>
      </c>
      <c r="BM45" s="117">
        <f t="shared" si="53"/>
        <v>0</v>
      </c>
      <c r="BN45" s="118">
        <f t="shared" si="54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55"/>
        <v>0</v>
      </c>
      <c r="CC45" s="117">
        <f t="shared" si="56"/>
        <v>0</v>
      </c>
      <c r="CD45" s="118">
        <f t="shared" si="57"/>
        <v>0</v>
      </c>
      <c r="CE45" s="32"/>
      <c r="CF45" s="38">
        <f t="shared" si="58"/>
        <v>0</v>
      </c>
      <c r="CG45" s="39" t="e">
        <f t="shared" si="59"/>
        <v>#DIV/0!</v>
      </c>
      <c r="CH45" s="36">
        <f t="shared" si="60"/>
        <v>0</v>
      </c>
      <c r="CI45" s="39" t="e">
        <f t="shared" si="61"/>
        <v>#DIV/0!</v>
      </c>
      <c r="CJ45" s="36">
        <f t="shared" si="62"/>
        <v>0</v>
      </c>
      <c r="CK45" s="40" t="e">
        <f t="shared" si="63"/>
        <v>#DIV/0!</v>
      </c>
      <c r="CL45" s="38">
        <f t="shared" si="64"/>
        <v>0</v>
      </c>
      <c r="CM45" s="39" t="e">
        <f t="shared" si="65"/>
        <v>#DIV/0!</v>
      </c>
      <c r="CN45" s="36">
        <f t="shared" si="66"/>
        <v>0</v>
      </c>
      <c r="CO45" s="39" t="e">
        <f t="shared" si="67"/>
        <v>#DIV/0!</v>
      </c>
      <c r="CP45" s="36">
        <f t="shared" si="68"/>
        <v>0</v>
      </c>
      <c r="CQ45" s="40" t="e">
        <f t="shared" si="69"/>
        <v>#DIV/0!</v>
      </c>
      <c r="CR45" s="152"/>
      <c r="CS45" s="161" t="s">
        <v>60</v>
      </c>
      <c r="CT45" s="38">
        <f t="shared" si="70"/>
        <v>0</v>
      </c>
      <c r="CU45" s="36">
        <f t="shared" si="71"/>
        <v>0</v>
      </c>
      <c r="CV45" s="37">
        <f t="shared" si="72"/>
        <v>0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43"/>
        <v>0</v>
      </c>
      <c r="Q46" s="117">
        <f t="shared" si="44"/>
        <v>0</v>
      </c>
      <c r="R46" s="118">
        <f t="shared" si="45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6"/>
        <v>0</v>
      </c>
      <c r="AG46" s="117">
        <f t="shared" si="47"/>
        <v>0</v>
      </c>
      <c r="AH46" s="118">
        <f t="shared" si="48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9"/>
        <v>0</v>
      </c>
      <c r="AW46" s="117">
        <f t="shared" si="50"/>
        <v>0</v>
      </c>
      <c r="AX46" s="118">
        <f t="shared" si="51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52"/>
        <v>0</v>
      </c>
      <c r="BM46" s="117">
        <f t="shared" si="53"/>
        <v>0</v>
      </c>
      <c r="BN46" s="118">
        <f t="shared" si="54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55"/>
        <v>0</v>
      </c>
      <c r="CC46" s="117">
        <f t="shared" si="56"/>
        <v>0</v>
      </c>
      <c r="CD46" s="118">
        <f t="shared" si="57"/>
        <v>0</v>
      </c>
      <c r="CE46" s="32"/>
      <c r="CF46" s="38">
        <f t="shared" si="58"/>
        <v>0</v>
      </c>
      <c r="CG46" s="39" t="e">
        <f t="shared" si="59"/>
        <v>#DIV/0!</v>
      </c>
      <c r="CH46" s="36">
        <f t="shared" si="60"/>
        <v>0</v>
      </c>
      <c r="CI46" s="39" t="e">
        <f t="shared" si="61"/>
        <v>#DIV/0!</v>
      </c>
      <c r="CJ46" s="36">
        <f t="shared" si="62"/>
        <v>0</v>
      </c>
      <c r="CK46" s="40" t="e">
        <f t="shared" si="63"/>
        <v>#DIV/0!</v>
      </c>
      <c r="CL46" s="38">
        <f t="shared" si="64"/>
        <v>0</v>
      </c>
      <c r="CM46" s="39" t="e">
        <f t="shared" si="65"/>
        <v>#DIV/0!</v>
      </c>
      <c r="CN46" s="36">
        <f t="shared" si="66"/>
        <v>0</v>
      </c>
      <c r="CO46" s="39" t="e">
        <f t="shared" si="67"/>
        <v>#DIV/0!</v>
      </c>
      <c r="CP46" s="36">
        <f t="shared" si="68"/>
        <v>0</v>
      </c>
      <c r="CQ46" s="40" t="e">
        <f t="shared" si="69"/>
        <v>#DIV/0!</v>
      </c>
      <c r="CR46" s="152"/>
      <c r="CS46" s="161" t="s">
        <v>61</v>
      </c>
      <c r="CT46" s="38">
        <f t="shared" si="70"/>
        <v>0</v>
      </c>
      <c r="CU46" s="36">
        <f t="shared" si="71"/>
        <v>0</v>
      </c>
      <c r="CV46" s="37">
        <f t="shared" si="72"/>
        <v>0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43"/>
        <v>0</v>
      </c>
      <c r="Q47" s="117">
        <f t="shared" si="44"/>
        <v>0</v>
      </c>
      <c r="R47" s="118">
        <f t="shared" si="45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6"/>
        <v>0</v>
      </c>
      <c r="AG47" s="117">
        <f t="shared" si="47"/>
        <v>0</v>
      </c>
      <c r="AH47" s="118">
        <f t="shared" si="48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9"/>
        <v>0</v>
      </c>
      <c r="AW47" s="117">
        <f t="shared" si="50"/>
        <v>0</v>
      </c>
      <c r="AX47" s="118">
        <f t="shared" si="51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52"/>
        <v>0</v>
      </c>
      <c r="BM47" s="117">
        <f t="shared" si="53"/>
        <v>0</v>
      </c>
      <c r="BN47" s="118">
        <f t="shared" si="54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55"/>
        <v>0</v>
      </c>
      <c r="CC47" s="117">
        <f t="shared" si="56"/>
        <v>0</v>
      </c>
      <c r="CD47" s="118">
        <f t="shared" si="57"/>
        <v>0</v>
      </c>
      <c r="CE47" s="32"/>
      <c r="CF47" s="38">
        <f t="shared" si="58"/>
        <v>0</v>
      </c>
      <c r="CG47" s="39" t="e">
        <f t="shared" si="59"/>
        <v>#DIV/0!</v>
      </c>
      <c r="CH47" s="36">
        <f t="shared" si="60"/>
        <v>0</v>
      </c>
      <c r="CI47" s="39" t="e">
        <f t="shared" si="61"/>
        <v>#DIV/0!</v>
      </c>
      <c r="CJ47" s="36">
        <f t="shared" si="62"/>
        <v>0</v>
      </c>
      <c r="CK47" s="40" t="e">
        <f t="shared" si="63"/>
        <v>#DIV/0!</v>
      </c>
      <c r="CL47" s="38">
        <f t="shared" si="64"/>
        <v>0</v>
      </c>
      <c r="CM47" s="39" t="e">
        <f t="shared" si="65"/>
        <v>#DIV/0!</v>
      </c>
      <c r="CN47" s="36">
        <f t="shared" si="66"/>
        <v>0</v>
      </c>
      <c r="CO47" s="39" t="e">
        <f t="shared" si="67"/>
        <v>#DIV/0!</v>
      </c>
      <c r="CP47" s="36">
        <f t="shared" si="68"/>
        <v>0</v>
      </c>
      <c r="CQ47" s="40" t="e">
        <f t="shared" si="69"/>
        <v>#DIV/0!</v>
      </c>
      <c r="CR47" s="152"/>
      <c r="CS47" s="161" t="s">
        <v>47</v>
      </c>
      <c r="CT47" s="38">
        <f t="shared" si="70"/>
        <v>0</v>
      </c>
      <c r="CU47" s="36">
        <f t="shared" si="71"/>
        <v>0</v>
      </c>
      <c r="CV47" s="37">
        <f t="shared" si="72"/>
        <v>0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43"/>
        <v>0</v>
      </c>
      <c r="Q48" s="117">
        <f t="shared" si="44"/>
        <v>0</v>
      </c>
      <c r="R48" s="118">
        <f t="shared" si="45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6"/>
        <v>0</v>
      </c>
      <c r="AG48" s="117">
        <f t="shared" si="47"/>
        <v>0</v>
      </c>
      <c r="AH48" s="118">
        <f t="shared" si="48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9"/>
        <v>0</v>
      </c>
      <c r="AW48" s="117">
        <f t="shared" si="50"/>
        <v>0</v>
      </c>
      <c r="AX48" s="118">
        <f t="shared" si="51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52"/>
        <v>0</v>
      </c>
      <c r="BM48" s="117">
        <f t="shared" si="53"/>
        <v>0</v>
      </c>
      <c r="BN48" s="118">
        <f t="shared" si="54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55"/>
        <v>0</v>
      </c>
      <c r="CC48" s="117">
        <f t="shared" si="56"/>
        <v>0</v>
      </c>
      <c r="CD48" s="118">
        <f t="shared" si="57"/>
        <v>0</v>
      </c>
      <c r="CE48" s="32"/>
      <c r="CF48" s="38">
        <f t="shared" si="58"/>
        <v>0</v>
      </c>
      <c r="CG48" s="39" t="e">
        <f t="shared" si="59"/>
        <v>#DIV/0!</v>
      </c>
      <c r="CH48" s="36">
        <f t="shared" si="60"/>
        <v>0</v>
      </c>
      <c r="CI48" s="39" t="e">
        <f t="shared" si="61"/>
        <v>#DIV/0!</v>
      </c>
      <c r="CJ48" s="36">
        <f t="shared" si="62"/>
        <v>0</v>
      </c>
      <c r="CK48" s="40" t="e">
        <f t="shared" si="63"/>
        <v>#DIV/0!</v>
      </c>
      <c r="CL48" s="38">
        <f t="shared" si="64"/>
        <v>0</v>
      </c>
      <c r="CM48" s="39" t="e">
        <f t="shared" si="65"/>
        <v>#DIV/0!</v>
      </c>
      <c r="CN48" s="36">
        <f t="shared" si="66"/>
        <v>0</v>
      </c>
      <c r="CO48" s="39" t="e">
        <f t="shared" si="67"/>
        <v>#DIV/0!</v>
      </c>
      <c r="CP48" s="36">
        <f t="shared" si="68"/>
        <v>0</v>
      </c>
      <c r="CQ48" s="40" t="e">
        <f t="shared" si="69"/>
        <v>#DIV/0!</v>
      </c>
      <c r="CR48" s="152"/>
      <c r="CS48" s="161" t="s">
        <v>40</v>
      </c>
      <c r="CT48" s="38">
        <f t="shared" si="70"/>
        <v>0</v>
      </c>
      <c r="CU48" s="36">
        <f t="shared" si="71"/>
        <v>0</v>
      </c>
      <c r="CV48" s="37">
        <f t="shared" si="72"/>
        <v>0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43"/>
        <v>0</v>
      </c>
      <c r="Q49" s="117">
        <f t="shared" si="44"/>
        <v>0</v>
      </c>
      <c r="R49" s="118">
        <f t="shared" si="45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6"/>
        <v>0</v>
      </c>
      <c r="AG49" s="117">
        <f t="shared" si="47"/>
        <v>0</v>
      </c>
      <c r="AH49" s="118">
        <f t="shared" si="48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9"/>
        <v>0</v>
      </c>
      <c r="AW49" s="117">
        <f t="shared" si="50"/>
        <v>0</v>
      </c>
      <c r="AX49" s="118">
        <f t="shared" si="51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52"/>
        <v>0</v>
      </c>
      <c r="BM49" s="117">
        <f t="shared" si="53"/>
        <v>0</v>
      </c>
      <c r="BN49" s="118">
        <f t="shared" si="54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55"/>
        <v>0</v>
      </c>
      <c r="CC49" s="117">
        <f t="shared" si="56"/>
        <v>0</v>
      </c>
      <c r="CD49" s="118">
        <f t="shared" si="57"/>
        <v>0</v>
      </c>
      <c r="CE49" s="32"/>
      <c r="CF49" s="38">
        <f t="shared" si="58"/>
        <v>0</v>
      </c>
      <c r="CG49" s="39" t="e">
        <f t="shared" si="59"/>
        <v>#DIV/0!</v>
      </c>
      <c r="CH49" s="36">
        <f t="shared" si="60"/>
        <v>0</v>
      </c>
      <c r="CI49" s="39" t="e">
        <f t="shared" si="61"/>
        <v>#DIV/0!</v>
      </c>
      <c r="CJ49" s="36">
        <f t="shared" si="62"/>
        <v>0</v>
      </c>
      <c r="CK49" s="40" t="e">
        <f t="shared" si="63"/>
        <v>#DIV/0!</v>
      </c>
      <c r="CL49" s="38">
        <f t="shared" si="64"/>
        <v>0</v>
      </c>
      <c r="CM49" s="39" t="e">
        <f t="shared" si="65"/>
        <v>#DIV/0!</v>
      </c>
      <c r="CN49" s="36">
        <f t="shared" si="66"/>
        <v>0</v>
      </c>
      <c r="CO49" s="39" t="e">
        <f t="shared" si="67"/>
        <v>#DIV/0!</v>
      </c>
      <c r="CP49" s="36">
        <f t="shared" si="68"/>
        <v>0</v>
      </c>
      <c r="CQ49" s="40" t="e">
        <f t="shared" si="69"/>
        <v>#DIV/0!</v>
      </c>
      <c r="CR49" s="152"/>
      <c r="CS49" s="161" t="s">
        <v>53</v>
      </c>
      <c r="CT49" s="38">
        <f t="shared" si="70"/>
        <v>0</v>
      </c>
      <c r="CU49" s="36">
        <f t="shared" si="71"/>
        <v>0</v>
      </c>
      <c r="CV49" s="37">
        <f t="shared" si="72"/>
        <v>0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43"/>
        <v>0</v>
      </c>
      <c r="Q50" s="117">
        <f t="shared" si="44"/>
        <v>0</v>
      </c>
      <c r="R50" s="118">
        <f t="shared" si="45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6"/>
        <v>0</v>
      </c>
      <c r="AG50" s="117">
        <f t="shared" si="47"/>
        <v>0</v>
      </c>
      <c r="AH50" s="118">
        <f t="shared" si="48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9"/>
        <v>0</v>
      </c>
      <c r="AW50" s="117">
        <f t="shared" si="50"/>
        <v>0</v>
      </c>
      <c r="AX50" s="118">
        <f t="shared" si="51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52"/>
        <v>0</v>
      </c>
      <c r="BM50" s="117">
        <f t="shared" si="53"/>
        <v>0</v>
      </c>
      <c r="BN50" s="118">
        <f t="shared" si="54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55"/>
        <v>0</v>
      </c>
      <c r="CC50" s="117">
        <f t="shared" si="56"/>
        <v>0</v>
      </c>
      <c r="CD50" s="118">
        <f t="shared" si="57"/>
        <v>0</v>
      </c>
      <c r="CE50" s="32"/>
      <c r="CF50" s="38">
        <f t="shared" si="58"/>
        <v>0</v>
      </c>
      <c r="CG50" s="39" t="e">
        <f t="shared" si="59"/>
        <v>#DIV/0!</v>
      </c>
      <c r="CH50" s="36">
        <f t="shared" si="60"/>
        <v>0</v>
      </c>
      <c r="CI50" s="39" t="e">
        <f t="shared" si="61"/>
        <v>#DIV/0!</v>
      </c>
      <c r="CJ50" s="36">
        <f t="shared" si="62"/>
        <v>0</v>
      </c>
      <c r="CK50" s="40" t="e">
        <f t="shared" si="63"/>
        <v>#DIV/0!</v>
      </c>
      <c r="CL50" s="38">
        <f t="shared" si="64"/>
        <v>0</v>
      </c>
      <c r="CM50" s="39" t="e">
        <f t="shared" si="65"/>
        <v>#DIV/0!</v>
      </c>
      <c r="CN50" s="36">
        <f t="shared" si="66"/>
        <v>0</v>
      </c>
      <c r="CO50" s="39" t="e">
        <f t="shared" si="67"/>
        <v>#DIV/0!</v>
      </c>
      <c r="CP50" s="36">
        <f t="shared" si="68"/>
        <v>0</v>
      </c>
      <c r="CQ50" s="40" t="e">
        <f t="shared" si="69"/>
        <v>#DIV/0!</v>
      </c>
      <c r="CR50" s="152"/>
      <c r="CS50" s="161" t="s">
        <v>41</v>
      </c>
      <c r="CT50" s="38">
        <f t="shared" si="70"/>
        <v>0</v>
      </c>
      <c r="CU50" s="36">
        <f t="shared" si="71"/>
        <v>0</v>
      </c>
      <c r="CV50" s="37">
        <f t="shared" si="72"/>
        <v>0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43"/>
        <v>0</v>
      </c>
      <c r="Q51" s="117">
        <f t="shared" si="44"/>
        <v>0</v>
      </c>
      <c r="R51" s="118">
        <f t="shared" si="45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6"/>
        <v>0</v>
      </c>
      <c r="AG51" s="117">
        <f t="shared" si="47"/>
        <v>0</v>
      </c>
      <c r="AH51" s="118">
        <f t="shared" si="48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9"/>
        <v>0</v>
      </c>
      <c r="AW51" s="117">
        <f t="shared" si="50"/>
        <v>0</v>
      </c>
      <c r="AX51" s="118">
        <f t="shared" si="51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52"/>
        <v>0</v>
      </c>
      <c r="BM51" s="117">
        <f t="shared" si="53"/>
        <v>0</v>
      </c>
      <c r="BN51" s="118">
        <f t="shared" si="54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55"/>
        <v>0</v>
      </c>
      <c r="CC51" s="117">
        <f t="shared" si="56"/>
        <v>0</v>
      </c>
      <c r="CD51" s="118">
        <f t="shared" si="57"/>
        <v>0</v>
      </c>
      <c r="CE51" s="32"/>
      <c r="CF51" s="38">
        <f t="shared" si="58"/>
        <v>0</v>
      </c>
      <c r="CG51" s="39" t="e">
        <f t="shared" si="59"/>
        <v>#DIV/0!</v>
      </c>
      <c r="CH51" s="36">
        <f t="shared" si="60"/>
        <v>0</v>
      </c>
      <c r="CI51" s="39" t="e">
        <f t="shared" si="61"/>
        <v>#DIV/0!</v>
      </c>
      <c r="CJ51" s="36">
        <f t="shared" si="62"/>
        <v>0</v>
      </c>
      <c r="CK51" s="40" t="e">
        <f t="shared" si="63"/>
        <v>#DIV/0!</v>
      </c>
      <c r="CL51" s="38">
        <f t="shared" si="64"/>
        <v>0</v>
      </c>
      <c r="CM51" s="39" t="e">
        <f t="shared" si="65"/>
        <v>#DIV/0!</v>
      </c>
      <c r="CN51" s="36">
        <f t="shared" si="66"/>
        <v>0</v>
      </c>
      <c r="CO51" s="39" t="e">
        <f t="shared" si="67"/>
        <v>#DIV/0!</v>
      </c>
      <c r="CP51" s="36">
        <f t="shared" si="68"/>
        <v>0</v>
      </c>
      <c r="CQ51" s="40" t="e">
        <f t="shared" si="69"/>
        <v>#DIV/0!</v>
      </c>
      <c r="CR51" s="152"/>
      <c r="CS51" s="161" t="s">
        <v>42</v>
      </c>
      <c r="CT51" s="38">
        <f t="shared" si="70"/>
        <v>0</v>
      </c>
      <c r="CU51" s="36">
        <f t="shared" si="71"/>
        <v>0</v>
      </c>
      <c r="CV51" s="37">
        <f t="shared" si="72"/>
        <v>0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43"/>
        <v>0</v>
      </c>
      <c r="Q52" s="117">
        <f t="shared" si="44"/>
        <v>0</v>
      </c>
      <c r="R52" s="118">
        <f t="shared" si="45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6"/>
        <v>0</v>
      </c>
      <c r="AG52" s="117">
        <f t="shared" si="47"/>
        <v>0</v>
      </c>
      <c r="AH52" s="118">
        <f t="shared" si="48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9"/>
        <v>0</v>
      </c>
      <c r="AW52" s="117">
        <f t="shared" si="50"/>
        <v>0</v>
      </c>
      <c r="AX52" s="118">
        <f t="shared" si="51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52"/>
        <v>0</v>
      </c>
      <c r="BM52" s="117">
        <f t="shared" si="53"/>
        <v>0</v>
      </c>
      <c r="BN52" s="118">
        <f t="shared" si="54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55"/>
        <v>0</v>
      </c>
      <c r="CC52" s="117">
        <f t="shared" si="56"/>
        <v>0</v>
      </c>
      <c r="CD52" s="118">
        <f t="shared" si="57"/>
        <v>0</v>
      </c>
      <c r="CE52" s="32"/>
      <c r="CF52" s="38">
        <f t="shared" si="58"/>
        <v>0</v>
      </c>
      <c r="CG52" s="39" t="e">
        <f t="shared" si="59"/>
        <v>#DIV/0!</v>
      </c>
      <c r="CH52" s="36">
        <f t="shared" si="60"/>
        <v>0</v>
      </c>
      <c r="CI52" s="39" t="e">
        <f t="shared" si="61"/>
        <v>#DIV/0!</v>
      </c>
      <c r="CJ52" s="36">
        <f t="shared" si="62"/>
        <v>0</v>
      </c>
      <c r="CK52" s="40" t="e">
        <f t="shared" si="63"/>
        <v>#DIV/0!</v>
      </c>
      <c r="CL52" s="38">
        <f t="shared" si="64"/>
        <v>0</v>
      </c>
      <c r="CM52" s="39" t="e">
        <f t="shared" si="65"/>
        <v>#DIV/0!</v>
      </c>
      <c r="CN52" s="36">
        <f t="shared" si="66"/>
        <v>0</v>
      </c>
      <c r="CO52" s="39" t="e">
        <f t="shared" si="67"/>
        <v>#DIV/0!</v>
      </c>
      <c r="CP52" s="36">
        <f t="shared" si="68"/>
        <v>0</v>
      </c>
      <c r="CQ52" s="40" t="e">
        <f t="shared" si="69"/>
        <v>#DIV/0!</v>
      </c>
      <c r="CR52" s="152"/>
      <c r="CS52" s="161" t="s">
        <v>62</v>
      </c>
      <c r="CT52" s="38">
        <f t="shared" si="70"/>
        <v>0</v>
      </c>
      <c r="CU52" s="36">
        <f t="shared" si="71"/>
        <v>0</v>
      </c>
      <c r="CV52" s="37">
        <f t="shared" si="72"/>
        <v>0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43"/>
        <v>0</v>
      </c>
      <c r="Q53" s="117">
        <f t="shared" si="44"/>
        <v>0</v>
      </c>
      <c r="R53" s="118">
        <f t="shared" si="45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6"/>
        <v>0</v>
      </c>
      <c r="AG53" s="117">
        <f t="shared" si="47"/>
        <v>0</v>
      </c>
      <c r="AH53" s="118">
        <f t="shared" si="48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9"/>
        <v>0</v>
      </c>
      <c r="AW53" s="117">
        <f t="shared" si="50"/>
        <v>0</v>
      </c>
      <c r="AX53" s="118">
        <f t="shared" si="51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52"/>
        <v>0</v>
      </c>
      <c r="BM53" s="117">
        <f t="shared" si="53"/>
        <v>0</v>
      </c>
      <c r="BN53" s="118">
        <f t="shared" si="54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55"/>
        <v>0</v>
      </c>
      <c r="CC53" s="117">
        <f t="shared" si="56"/>
        <v>0</v>
      </c>
      <c r="CD53" s="118">
        <f t="shared" si="57"/>
        <v>0</v>
      </c>
      <c r="CE53" s="32"/>
      <c r="CF53" s="38">
        <f t="shared" si="58"/>
        <v>0</v>
      </c>
      <c r="CG53" s="39" t="e">
        <f t="shared" si="59"/>
        <v>#DIV/0!</v>
      </c>
      <c r="CH53" s="36">
        <f t="shared" si="60"/>
        <v>0</v>
      </c>
      <c r="CI53" s="39" t="e">
        <f t="shared" si="61"/>
        <v>#DIV/0!</v>
      </c>
      <c r="CJ53" s="36">
        <f t="shared" si="62"/>
        <v>0</v>
      </c>
      <c r="CK53" s="40" t="e">
        <f t="shared" si="63"/>
        <v>#DIV/0!</v>
      </c>
      <c r="CL53" s="38">
        <f t="shared" si="64"/>
        <v>0</v>
      </c>
      <c r="CM53" s="39" t="e">
        <f t="shared" si="65"/>
        <v>#DIV/0!</v>
      </c>
      <c r="CN53" s="36">
        <f t="shared" si="66"/>
        <v>0</v>
      </c>
      <c r="CO53" s="39" t="e">
        <f t="shared" si="67"/>
        <v>#DIV/0!</v>
      </c>
      <c r="CP53" s="36">
        <f t="shared" si="68"/>
        <v>0</v>
      </c>
      <c r="CQ53" s="40" t="e">
        <f t="shared" si="69"/>
        <v>#DIV/0!</v>
      </c>
      <c r="CR53" s="152"/>
      <c r="CS53" s="161" t="s">
        <v>43</v>
      </c>
      <c r="CT53" s="38">
        <f t="shared" si="70"/>
        <v>0</v>
      </c>
      <c r="CU53" s="36">
        <f t="shared" si="71"/>
        <v>0</v>
      </c>
      <c r="CV53" s="37">
        <f t="shared" si="72"/>
        <v>0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43"/>
        <v>0</v>
      </c>
      <c r="Q54" s="117">
        <f t="shared" si="44"/>
        <v>0</v>
      </c>
      <c r="R54" s="118">
        <f t="shared" si="45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6"/>
        <v>0</v>
      </c>
      <c r="AG54" s="117">
        <f t="shared" si="47"/>
        <v>0</v>
      </c>
      <c r="AH54" s="118">
        <f t="shared" si="48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9"/>
        <v>0</v>
      </c>
      <c r="AW54" s="117">
        <f t="shared" si="50"/>
        <v>0</v>
      </c>
      <c r="AX54" s="118">
        <f t="shared" si="51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52"/>
        <v>0</v>
      </c>
      <c r="BM54" s="117">
        <f t="shared" si="53"/>
        <v>0</v>
      </c>
      <c r="BN54" s="118">
        <f t="shared" si="54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55"/>
        <v>0</v>
      </c>
      <c r="CC54" s="117">
        <f t="shared" si="56"/>
        <v>0</v>
      </c>
      <c r="CD54" s="118">
        <f t="shared" si="57"/>
        <v>0</v>
      </c>
      <c r="CE54" s="32"/>
      <c r="CF54" s="38">
        <f t="shared" si="58"/>
        <v>0</v>
      </c>
      <c r="CG54" s="39" t="e">
        <f t="shared" si="59"/>
        <v>#DIV/0!</v>
      </c>
      <c r="CH54" s="36">
        <f t="shared" si="60"/>
        <v>0</v>
      </c>
      <c r="CI54" s="39" t="e">
        <f t="shared" si="61"/>
        <v>#DIV/0!</v>
      </c>
      <c r="CJ54" s="36">
        <f t="shared" si="62"/>
        <v>0</v>
      </c>
      <c r="CK54" s="40" t="e">
        <f t="shared" si="63"/>
        <v>#DIV/0!</v>
      </c>
      <c r="CL54" s="38">
        <f t="shared" si="64"/>
        <v>0</v>
      </c>
      <c r="CM54" s="39" t="e">
        <f t="shared" si="65"/>
        <v>#DIV/0!</v>
      </c>
      <c r="CN54" s="36">
        <f t="shared" si="66"/>
        <v>0</v>
      </c>
      <c r="CO54" s="39" t="e">
        <f t="shared" si="67"/>
        <v>#DIV/0!</v>
      </c>
      <c r="CP54" s="36">
        <f t="shared" si="68"/>
        <v>0</v>
      </c>
      <c r="CQ54" s="40" t="e">
        <f t="shared" si="69"/>
        <v>#DIV/0!</v>
      </c>
      <c r="CR54" s="152"/>
      <c r="CS54" s="161" t="s">
        <v>44</v>
      </c>
      <c r="CT54" s="38">
        <f t="shared" si="70"/>
        <v>0</v>
      </c>
      <c r="CU54" s="36">
        <f t="shared" si="71"/>
        <v>0</v>
      </c>
      <c r="CV54" s="37">
        <f t="shared" si="72"/>
        <v>0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43"/>
        <v>0</v>
      </c>
      <c r="Q55" s="117">
        <f t="shared" si="44"/>
        <v>0</v>
      </c>
      <c r="R55" s="118">
        <f t="shared" si="45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6"/>
        <v>0</v>
      </c>
      <c r="AG55" s="117">
        <f t="shared" si="47"/>
        <v>0</v>
      </c>
      <c r="AH55" s="118">
        <f t="shared" si="48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9"/>
        <v>0</v>
      </c>
      <c r="AW55" s="117">
        <f t="shared" si="50"/>
        <v>0</v>
      </c>
      <c r="AX55" s="118">
        <f t="shared" si="51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52"/>
        <v>0</v>
      </c>
      <c r="BM55" s="117">
        <f t="shared" si="53"/>
        <v>0</v>
      </c>
      <c r="BN55" s="118">
        <f t="shared" si="54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55"/>
        <v>0</v>
      </c>
      <c r="CC55" s="117">
        <f t="shared" si="56"/>
        <v>0</v>
      </c>
      <c r="CD55" s="118">
        <f t="shared" si="57"/>
        <v>0</v>
      </c>
      <c r="CE55" s="32"/>
      <c r="CF55" s="38">
        <f t="shared" si="58"/>
        <v>0</v>
      </c>
      <c r="CG55" s="39" t="e">
        <f t="shared" si="59"/>
        <v>#DIV/0!</v>
      </c>
      <c r="CH55" s="36">
        <f t="shared" si="60"/>
        <v>0</v>
      </c>
      <c r="CI55" s="39" t="e">
        <f t="shared" si="61"/>
        <v>#DIV/0!</v>
      </c>
      <c r="CJ55" s="36">
        <f t="shared" si="62"/>
        <v>0</v>
      </c>
      <c r="CK55" s="40" t="e">
        <f t="shared" si="63"/>
        <v>#DIV/0!</v>
      </c>
      <c r="CL55" s="38">
        <f t="shared" si="64"/>
        <v>0</v>
      </c>
      <c r="CM55" s="39" t="e">
        <f t="shared" si="65"/>
        <v>#DIV/0!</v>
      </c>
      <c r="CN55" s="36">
        <f t="shared" si="66"/>
        <v>0</v>
      </c>
      <c r="CO55" s="39" t="e">
        <f t="shared" si="67"/>
        <v>#DIV/0!</v>
      </c>
      <c r="CP55" s="36">
        <f t="shared" si="68"/>
        <v>0</v>
      </c>
      <c r="CQ55" s="40" t="e">
        <f t="shared" si="69"/>
        <v>#DIV/0!</v>
      </c>
      <c r="CR55" s="152"/>
      <c r="CS55" s="161" t="s">
        <v>45</v>
      </c>
      <c r="CT55" s="38">
        <f t="shared" si="70"/>
        <v>0</v>
      </c>
      <c r="CU55" s="36">
        <f t="shared" si="71"/>
        <v>0</v>
      </c>
      <c r="CV55" s="37">
        <f t="shared" si="72"/>
        <v>0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43"/>
        <v>0</v>
      </c>
      <c r="Q56" s="117">
        <f t="shared" si="44"/>
        <v>0</v>
      </c>
      <c r="R56" s="118">
        <f t="shared" si="45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6"/>
        <v>0</v>
      </c>
      <c r="AG56" s="117">
        <f t="shared" si="47"/>
        <v>0</v>
      </c>
      <c r="AH56" s="118">
        <f t="shared" si="48"/>
        <v>0</v>
      </c>
      <c r="AI56" s="32"/>
      <c r="AJ56" s="35"/>
      <c r="AK56" s="39"/>
      <c r="AL56" s="36"/>
      <c r="AM56" s="39"/>
      <c r="AN56" s="36"/>
      <c r="AO56" s="39"/>
      <c r="AP56" s="38"/>
      <c r="AQ56" s="39"/>
      <c r="AR56" s="36"/>
      <c r="AS56" s="39"/>
      <c r="AT56" s="36"/>
      <c r="AU56" s="40"/>
      <c r="AV56" s="116">
        <f t="shared" si="49"/>
        <v>0</v>
      </c>
      <c r="AW56" s="117">
        <f t="shared" si="50"/>
        <v>0</v>
      </c>
      <c r="AX56" s="118">
        <f t="shared" si="51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52"/>
        <v>0</v>
      </c>
      <c r="BM56" s="117">
        <f t="shared" si="53"/>
        <v>0</v>
      </c>
      <c r="BN56" s="118">
        <f t="shared" si="54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55"/>
        <v>0</v>
      </c>
      <c r="CC56" s="117">
        <f t="shared" si="56"/>
        <v>0</v>
      </c>
      <c r="CD56" s="118">
        <f t="shared" si="57"/>
        <v>0</v>
      </c>
      <c r="CE56" s="32"/>
      <c r="CF56" s="38">
        <f t="shared" si="58"/>
        <v>0</v>
      </c>
      <c r="CG56" s="39" t="e">
        <f t="shared" si="59"/>
        <v>#DIV/0!</v>
      </c>
      <c r="CH56" s="36">
        <f t="shared" si="60"/>
        <v>0</v>
      </c>
      <c r="CI56" s="39" t="e">
        <f t="shared" si="61"/>
        <v>#DIV/0!</v>
      </c>
      <c r="CJ56" s="36">
        <f t="shared" si="62"/>
        <v>0</v>
      </c>
      <c r="CK56" s="40" t="e">
        <f t="shared" si="63"/>
        <v>#DIV/0!</v>
      </c>
      <c r="CL56" s="38">
        <f t="shared" si="64"/>
        <v>0</v>
      </c>
      <c r="CM56" s="39" t="e">
        <f t="shared" si="65"/>
        <v>#DIV/0!</v>
      </c>
      <c r="CN56" s="36">
        <f t="shared" si="66"/>
        <v>0</v>
      </c>
      <c r="CO56" s="39" t="e">
        <f t="shared" si="67"/>
        <v>#DIV/0!</v>
      </c>
      <c r="CP56" s="36">
        <f t="shared" si="68"/>
        <v>0</v>
      </c>
      <c r="CQ56" s="40" t="e">
        <f t="shared" si="69"/>
        <v>#DIV/0!</v>
      </c>
      <c r="CR56" s="152"/>
      <c r="CS56" s="161" t="s">
        <v>179</v>
      </c>
      <c r="CT56" s="38">
        <f t="shared" si="70"/>
        <v>0</v>
      </c>
      <c r="CU56" s="36">
        <f t="shared" si="71"/>
        <v>0</v>
      </c>
      <c r="CV56" s="37">
        <f t="shared" si="72"/>
        <v>0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43"/>
        <v>0</v>
      </c>
      <c r="Q57" s="117">
        <f t="shared" si="44"/>
        <v>0</v>
      </c>
      <c r="R57" s="118">
        <f t="shared" si="45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6"/>
        <v>0</v>
      </c>
      <c r="AG57" s="117">
        <f t="shared" si="47"/>
        <v>0</v>
      </c>
      <c r="AH57" s="118">
        <f t="shared" si="48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9"/>
        <v>0</v>
      </c>
      <c r="AW57" s="117">
        <f t="shared" si="50"/>
        <v>0</v>
      </c>
      <c r="AX57" s="118">
        <f t="shared" si="51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52"/>
        <v>0</v>
      </c>
      <c r="BM57" s="117">
        <f t="shared" si="53"/>
        <v>0</v>
      </c>
      <c r="BN57" s="118">
        <f t="shared" si="54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55"/>
        <v>0</v>
      </c>
      <c r="CC57" s="117">
        <f t="shared" si="56"/>
        <v>0</v>
      </c>
      <c r="CD57" s="118">
        <f t="shared" si="57"/>
        <v>0</v>
      </c>
      <c r="CE57" s="32"/>
      <c r="CF57" s="38">
        <f t="shared" si="58"/>
        <v>0</v>
      </c>
      <c r="CG57" s="39" t="e">
        <f t="shared" si="59"/>
        <v>#DIV/0!</v>
      </c>
      <c r="CH57" s="36">
        <f t="shared" si="60"/>
        <v>0</v>
      </c>
      <c r="CI57" s="39" t="e">
        <f t="shared" si="61"/>
        <v>#DIV/0!</v>
      </c>
      <c r="CJ57" s="36">
        <f t="shared" si="62"/>
        <v>0</v>
      </c>
      <c r="CK57" s="40" t="e">
        <f t="shared" si="63"/>
        <v>#DIV/0!</v>
      </c>
      <c r="CL57" s="38">
        <f t="shared" si="64"/>
        <v>0</v>
      </c>
      <c r="CM57" s="39" t="e">
        <f t="shared" si="65"/>
        <v>#DIV/0!</v>
      </c>
      <c r="CN57" s="36">
        <f t="shared" si="66"/>
        <v>0</v>
      </c>
      <c r="CO57" s="39" t="e">
        <f t="shared" si="67"/>
        <v>#DIV/0!</v>
      </c>
      <c r="CP57" s="36">
        <f t="shared" si="68"/>
        <v>0</v>
      </c>
      <c r="CQ57" s="40" t="e">
        <f t="shared" si="69"/>
        <v>#DIV/0!</v>
      </c>
      <c r="CR57" s="152"/>
      <c r="CS57" s="161" t="s">
        <v>46</v>
      </c>
      <c r="CT57" s="38">
        <f t="shared" si="70"/>
        <v>0</v>
      </c>
      <c r="CU57" s="36">
        <f t="shared" si="71"/>
        <v>0</v>
      </c>
      <c r="CV57" s="37">
        <f t="shared" si="72"/>
        <v>0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43"/>
        <v>0</v>
      </c>
      <c r="Q58" s="117">
        <f t="shared" si="44"/>
        <v>0</v>
      </c>
      <c r="R58" s="118">
        <f t="shared" si="45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6"/>
        <v>0</v>
      </c>
      <c r="AG58" s="117">
        <f t="shared" si="47"/>
        <v>0</v>
      </c>
      <c r="AH58" s="118">
        <f t="shared" si="48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9"/>
        <v>0</v>
      </c>
      <c r="AW58" s="117">
        <f t="shared" si="50"/>
        <v>0</v>
      </c>
      <c r="AX58" s="118">
        <f t="shared" si="51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52"/>
        <v>0</v>
      </c>
      <c r="BM58" s="117">
        <f t="shared" si="53"/>
        <v>0</v>
      </c>
      <c r="BN58" s="118">
        <f t="shared" si="54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55"/>
        <v>0</v>
      </c>
      <c r="CC58" s="117">
        <f t="shared" si="56"/>
        <v>0</v>
      </c>
      <c r="CD58" s="118">
        <f t="shared" si="57"/>
        <v>0</v>
      </c>
      <c r="CE58" s="32"/>
      <c r="CF58" s="38">
        <f t="shared" si="58"/>
        <v>0</v>
      </c>
      <c r="CG58" s="39" t="e">
        <f t="shared" si="59"/>
        <v>#DIV/0!</v>
      </c>
      <c r="CH58" s="36">
        <f t="shared" si="60"/>
        <v>0</v>
      </c>
      <c r="CI58" s="39" t="e">
        <f t="shared" si="61"/>
        <v>#DIV/0!</v>
      </c>
      <c r="CJ58" s="36">
        <f t="shared" si="62"/>
        <v>0</v>
      </c>
      <c r="CK58" s="40" t="e">
        <f t="shared" si="63"/>
        <v>#DIV/0!</v>
      </c>
      <c r="CL58" s="38">
        <f t="shared" si="64"/>
        <v>0</v>
      </c>
      <c r="CM58" s="39" t="e">
        <f t="shared" si="65"/>
        <v>#DIV/0!</v>
      </c>
      <c r="CN58" s="36">
        <f t="shared" si="66"/>
        <v>0</v>
      </c>
      <c r="CO58" s="39" t="e">
        <f t="shared" si="67"/>
        <v>#DIV/0!</v>
      </c>
      <c r="CP58" s="36">
        <f t="shared" si="68"/>
        <v>0</v>
      </c>
      <c r="CQ58" s="40" t="e">
        <f t="shared" si="69"/>
        <v>#DIV/0!</v>
      </c>
      <c r="CR58" s="152"/>
      <c r="CS58" s="161" t="s">
        <v>57</v>
      </c>
      <c r="CT58" s="38">
        <f t="shared" si="70"/>
        <v>0</v>
      </c>
      <c r="CU58" s="36">
        <f t="shared" si="71"/>
        <v>0</v>
      </c>
      <c r="CV58" s="37">
        <f t="shared" si="72"/>
        <v>0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43"/>
        <v>0</v>
      </c>
      <c r="Q59" s="117">
        <f t="shared" si="44"/>
        <v>0</v>
      </c>
      <c r="R59" s="118">
        <f t="shared" si="45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6"/>
        <v>0</v>
      </c>
      <c r="AG59" s="117">
        <f t="shared" si="47"/>
        <v>0</v>
      </c>
      <c r="AH59" s="118">
        <f t="shared" si="48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9"/>
        <v>0</v>
      </c>
      <c r="AW59" s="117">
        <f t="shared" si="50"/>
        <v>0</v>
      </c>
      <c r="AX59" s="118">
        <f t="shared" si="51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52"/>
        <v>0</v>
      </c>
      <c r="BM59" s="117">
        <f t="shared" si="53"/>
        <v>0</v>
      </c>
      <c r="BN59" s="118">
        <f t="shared" si="54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55"/>
        <v>0</v>
      </c>
      <c r="CC59" s="117">
        <f t="shared" si="56"/>
        <v>0</v>
      </c>
      <c r="CD59" s="118">
        <f t="shared" si="57"/>
        <v>0</v>
      </c>
      <c r="CE59" s="32"/>
      <c r="CF59" s="38">
        <f t="shared" si="58"/>
        <v>0</v>
      </c>
      <c r="CG59" s="39" t="e">
        <f t="shared" si="59"/>
        <v>#DIV/0!</v>
      </c>
      <c r="CH59" s="36">
        <f t="shared" si="60"/>
        <v>0</v>
      </c>
      <c r="CI59" s="39" t="e">
        <f t="shared" si="61"/>
        <v>#DIV/0!</v>
      </c>
      <c r="CJ59" s="36">
        <f t="shared" si="62"/>
        <v>0</v>
      </c>
      <c r="CK59" s="40" t="e">
        <f t="shared" si="63"/>
        <v>#DIV/0!</v>
      </c>
      <c r="CL59" s="38">
        <f t="shared" si="64"/>
        <v>0</v>
      </c>
      <c r="CM59" s="39" t="e">
        <f t="shared" si="65"/>
        <v>#DIV/0!</v>
      </c>
      <c r="CN59" s="36">
        <f t="shared" si="66"/>
        <v>0</v>
      </c>
      <c r="CO59" s="39" t="e">
        <f t="shared" si="67"/>
        <v>#DIV/0!</v>
      </c>
      <c r="CP59" s="36">
        <f t="shared" si="68"/>
        <v>0</v>
      </c>
      <c r="CQ59" s="40" t="e">
        <f t="shared" si="69"/>
        <v>#DIV/0!</v>
      </c>
      <c r="CR59" s="152"/>
      <c r="CS59" s="161" t="s">
        <v>58</v>
      </c>
      <c r="CT59" s="38">
        <f t="shared" si="70"/>
        <v>0</v>
      </c>
      <c r="CU59" s="36">
        <f t="shared" si="71"/>
        <v>0</v>
      </c>
      <c r="CV59" s="37">
        <f t="shared" si="72"/>
        <v>0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43"/>
        <v>0</v>
      </c>
      <c r="Q60" s="117">
        <f t="shared" si="44"/>
        <v>0</v>
      </c>
      <c r="R60" s="118">
        <f t="shared" si="45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6"/>
        <v>0</v>
      </c>
      <c r="AG60" s="117">
        <f t="shared" si="47"/>
        <v>0</v>
      </c>
      <c r="AH60" s="118">
        <f t="shared" si="48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9"/>
        <v>0</v>
      </c>
      <c r="AW60" s="117">
        <f t="shared" si="50"/>
        <v>0</v>
      </c>
      <c r="AX60" s="118">
        <f t="shared" si="51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52"/>
        <v>0</v>
      </c>
      <c r="BM60" s="117">
        <f t="shared" si="53"/>
        <v>0</v>
      </c>
      <c r="BN60" s="118">
        <f t="shared" si="54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55"/>
        <v>0</v>
      </c>
      <c r="CC60" s="117">
        <f t="shared" si="56"/>
        <v>0</v>
      </c>
      <c r="CD60" s="118">
        <f t="shared" si="57"/>
        <v>0</v>
      </c>
      <c r="CE60" s="32"/>
      <c r="CF60" s="38">
        <f t="shared" si="58"/>
        <v>0</v>
      </c>
      <c r="CG60" s="39" t="e">
        <f t="shared" si="59"/>
        <v>#DIV/0!</v>
      </c>
      <c r="CH60" s="36">
        <f t="shared" si="60"/>
        <v>0</v>
      </c>
      <c r="CI60" s="39" t="e">
        <f t="shared" si="61"/>
        <v>#DIV/0!</v>
      </c>
      <c r="CJ60" s="36">
        <f t="shared" si="62"/>
        <v>0</v>
      </c>
      <c r="CK60" s="40" t="e">
        <f t="shared" si="63"/>
        <v>#DIV/0!</v>
      </c>
      <c r="CL60" s="38">
        <f t="shared" si="64"/>
        <v>0</v>
      </c>
      <c r="CM60" s="39" t="e">
        <f t="shared" si="65"/>
        <v>#DIV/0!</v>
      </c>
      <c r="CN60" s="36">
        <f t="shared" si="66"/>
        <v>0</v>
      </c>
      <c r="CO60" s="39" t="e">
        <f t="shared" si="67"/>
        <v>#DIV/0!</v>
      </c>
      <c r="CP60" s="36">
        <f t="shared" si="68"/>
        <v>0</v>
      </c>
      <c r="CQ60" s="40" t="e">
        <f t="shared" si="69"/>
        <v>#DIV/0!</v>
      </c>
      <c r="CR60" s="152"/>
      <c r="CS60" s="161" t="s">
        <v>6</v>
      </c>
      <c r="CT60" s="38">
        <f t="shared" si="70"/>
        <v>0</v>
      </c>
      <c r="CU60" s="36">
        <f t="shared" si="71"/>
        <v>0</v>
      </c>
      <c r="CV60" s="37">
        <f t="shared" si="72"/>
        <v>0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/>
      <c r="E61" s="39"/>
      <c r="F61" s="36"/>
      <c r="G61" s="39"/>
      <c r="H61" s="36"/>
      <c r="I61" s="40"/>
      <c r="J61" s="244"/>
      <c r="K61" s="39"/>
      <c r="L61" s="36"/>
      <c r="M61" s="39"/>
      <c r="N61" s="36"/>
      <c r="O61" s="40"/>
      <c r="P61" s="116">
        <f t="shared" si="43"/>
        <v>0</v>
      </c>
      <c r="Q61" s="117">
        <f t="shared" si="44"/>
        <v>0</v>
      </c>
      <c r="R61" s="118">
        <f t="shared" si="45"/>
        <v>0</v>
      </c>
      <c r="S61" s="32"/>
      <c r="T61" s="35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6"/>
        <v>0</v>
      </c>
      <c r="AG61" s="117">
        <f t="shared" si="47"/>
        <v>0</v>
      </c>
      <c r="AH61" s="118">
        <f t="shared" si="48"/>
        <v>0</v>
      </c>
      <c r="AI61" s="32"/>
      <c r="AJ61" s="35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9"/>
        <v>0</v>
      </c>
      <c r="AW61" s="117">
        <f t="shared" si="50"/>
        <v>0</v>
      </c>
      <c r="AX61" s="118">
        <f t="shared" si="51"/>
        <v>0</v>
      </c>
      <c r="AY61" s="32"/>
      <c r="AZ61" s="35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52"/>
        <v>0</v>
      </c>
      <c r="BM61" s="117">
        <f t="shared" si="53"/>
        <v>0</v>
      </c>
      <c r="BN61" s="118">
        <f t="shared" si="54"/>
        <v>0</v>
      </c>
      <c r="BO61" s="32"/>
      <c r="BP61" s="38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/>
      <c r="CB61" s="116">
        <f t="shared" si="55"/>
        <v>0</v>
      </c>
      <c r="CC61" s="117">
        <f t="shared" si="56"/>
        <v>0</v>
      </c>
      <c r="CD61" s="118">
        <f t="shared" si="57"/>
        <v>0</v>
      </c>
      <c r="CE61" s="32"/>
      <c r="CF61" s="38">
        <f t="shared" si="58"/>
        <v>0</v>
      </c>
      <c r="CG61" s="39" t="e">
        <f t="shared" si="59"/>
        <v>#DIV/0!</v>
      </c>
      <c r="CH61" s="36">
        <f t="shared" si="60"/>
        <v>0</v>
      </c>
      <c r="CI61" s="39" t="e">
        <f t="shared" si="61"/>
        <v>#DIV/0!</v>
      </c>
      <c r="CJ61" s="36">
        <f t="shared" si="62"/>
        <v>0</v>
      </c>
      <c r="CK61" s="40" t="e">
        <f t="shared" si="63"/>
        <v>#DIV/0!</v>
      </c>
      <c r="CL61" s="38">
        <f t="shared" si="64"/>
        <v>0</v>
      </c>
      <c r="CM61" s="39" t="e">
        <f t="shared" si="65"/>
        <v>#DIV/0!</v>
      </c>
      <c r="CN61" s="36">
        <f t="shared" si="66"/>
        <v>0</v>
      </c>
      <c r="CO61" s="39" t="e">
        <f t="shared" si="67"/>
        <v>#DIV/0!</v>
      </c>
      <c r="CP61" s="36">
        <f t="shared" si="68"/>
        <v>0</v>
      </c>
      <c r="CQ61" s="40" t="e">
        <f t="shared" si="69"/>
        <v>#DIV/0!</v>
      </c>
      <c r="CR61" s="152"/>
      <c r="CS61" s="161" t="s">
        <v>7</v>
      </c>
      <c r="CT61" s="38">
        <f t="shared" si="70"/>
        <v>0</v>
      </c>
      <c r="CU61" s="36">
        <f t="shared" si="71"/>
        <v>0</v>
      </c>
      <c r="CV61" s="37">
        <f t="shared" si="72"/>
        <v>0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/>
      <c r="E62" s="46"/>
      <c r="F62" s="43"/>
      <c r="G62" s="46"/>
      <c r="H62" s="36"/>
      <c r="I62" s="47"/>
      <c r="J62" s="245"/>
      <c r="K62" s="46"/>
      <c r="L62" s="43"/>
      <c r="M62" s="46"/>
      <c r="N62" s="43"/>
      <c r="O62" s="47"/>
      <c r="P62" s="122">
        <f t="shared" si="43"/>
        <v>0</v>
      </c>
      <c r="Q62" s="123">
        <f t="shared" si="44"/>
        <v>0</v>
      </c>
      <c r="R62" s="124">
        <f t="shared" si="45"/>
        <v>0</v>
      </c>
      <c r="S62" s="32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22">
        <f t="shared" si="46"/>
        <v>0</v>
      </c>
      <c r="AG62" s="123">
        <f t="shared" si="47"/>
        <v>0</v>
      </c>
      <c r="AH62" s="124">
        <f t="shared" si="48"/>
        <v>0</v>
      </c>
      <c r="AI62" s="32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9"/>
        <v>0</v>
      </c>
      <c r="AW62" s="123">
        <f t="shared" si="50"/>
        <v>0</v>
      </c>
      <c r="AX62" s="124">
        <f t="shared" si="51"/>
        <v>0</v>
      </c>
      <c r="AY62" s="32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22">
        <f t="shared" si="52"/>
        <v>0</v>
      </c>
      <c r="BM62" s="123">
        <f t="shared" si="53"/>
        <v>0</v>
      </c>
      <c r="BN62" s="124">
        <f t="shared" si="54"/>
        <v>0</v>
      </c>
      <c r="BO62" s="32"/>
      <c r="BP62" s="45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22">
        <f t="shared" si="55"/>
        <v>0</v>
      </c>
      <c r="CC62" s="123">
        <f t="shared" si="56"/>
        <v>0</v>
      </c>
      <c r="CD62" s="124">
        <f t="shared" si="57"/>
        <v>0</v>
      </c>
      <c r="CE62" s="32"/>
      <c r="CF62" s="45">
        <f>SUM(CF21:CF61)</f>
        <v>0</v>
      </c>
      <c r="CG62" s="46" t="e">
        <f t="shared" si="59"/>
        <v>#DIV/0!</v>
      </c>
      <c r="CH62" s="46">
        <f>SUM(CH21:CH61)</f>
        <v>0</v>
      </c>
      <c r="CI62" s="46" t="e">
        <f t="shared" si="61"/>
        <v>#DIV/0!</v>
      </c>
      <c r="CJ62" s="43">
        <f t="shared" si="62"/>
        <v>0</v>
      </c>
      <c r="CK62" s="47" t="e">
        <f t="shared" si="63"/>
        <v>#DIV/0!</v>
      </c>
      <c r="CL62" s="45">
        <f>SUM(CL21:CL61)</f>
        <v>0</v>
      </c>
      <c r="CM62" s="46" t="e">
        <f t="shared" si="65"/>
        <v>#DIV/0!</v>
      </c>
      <c r="CN62" s="43">
        <f>SUM(CN21:CN61)</f>
        <v>0</v>
      </c>
      <c r="CO62" s="46" t="e">
        <f t="shared" si="67"/>
        <v>#DIV/0!</v>
      </c>
      <c r="CP62" s="43">
        <f>SUM(CP21:CP61)</f>
        <v>0</v>
      </c>
      <c r="CQ62" s="47" t="e">
        <f t="shared" si="69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72"/>
        <v>0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/>
      <c r="E63" s="39"/>
      <c r="F63" s="36"/>
      <c r="G63" s="39"/>
      <c r="H63" s="36"/>
      <c r="I63" s="40"/>
      <c r="J63" s="244"/>
      <c r="K63" s="39"/>
      <c r="L63" s="36"/>
      <c r="M63" s="39"/>
      <c r="N63" s="36"/>
      <c r="O63" s="40"/>
      <c r="P63" s="116">
        <f t="shared" si="43"/>
        <v>0</v>
      </c>
      <c r="Q63" s="117">
        <f t="shared" si="44"/>
        <v>0</v>
      </c>
      <c r="R63" s="118">
        <f t="shared" si="45"/>
        <v>0</v>
      </c>
      <c r="S63" s="32"/>
      <c r="T63" s="35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6"/>
        <v>0</v>
      </c>
      <c r="AG63" s="117">
        <f>+V63+AB63</f>
        <v>0</v>
      </c>
      <c r="AH63" s="118">
        <f t="shared" si="48"/>
        <v>0</v>
      </c>
      <c r="AI63" s="32"/>
      <c r="AJ63" s="35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9"/>
        <v>0</v>
      </c>
      <c r="AW63" s="117">
        <f t="shared" si="50"/>
        <v>0</v>
      </c>
      <c r="AX63" s="118">
        <f t="shared" si="51"/>
        <v>0</v>
      </c>
      <c r="AY63" s="32"/>
      <c r="AZ63" s="35"/>
      <c r="BA63" s="39"/>
      <c r="BB63" s="36"/>
      <c r="BC63" s="39"/>
      <c r="BD63" s="36"/>
      <c r="BE63" s="40"/>
      <c r="BF63" s="38"/>
      <c r="BG63" s="39"/>
      <c r="BH63" s="36"/>
      <c r="BI63" s="39"/>
      <c r="BJ63" s="36"/>
      <c r="BK63" s="40"/>
      <c r="BL63" s="116">
        <f t="shared" si="52"/>
        <v>0</v>
      </c>
      <c r="BM63" s="117">
        <f t="shared" si="53"/>
        <v>0</v>
      </c>
      <c r="BN63" s="118">
        <f t="shared" si="54"/>
        <v>0</v>
      </c>
      <c r="BO63" s="32"/>
      <c r="BP63" s="38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/>
      <c r="CB63" s="116">
        <f t="shared" si="55"/>
        <v>0</v>
      </c>
      <c r="CC63" s="117">
        <f t="shared" si="56"/>
        <v>0</v>
      </c>
      <c r="CD63" s="118">
        <f t="shared" si="57"/>
        <v>0</v>
      </c>
      <c r="CE63" s="32"/>
      <c r="CF63" s="38">
        <f t="shared" ref="CF63" si="73">+D63+T63+AJ63+AZ63+BP63</f>
        <v>0</v>
      </c>
      <c r="CG63" s="39" t="e">
        <f t="shared" si="59"/>
        <v>#DIV/0!</v>
      </c>
      <c r="CH63" s="36">
        <f t="shared" ref="CH63" si="74">+F63+V63+AL63+BB63+BR63</f>
        <v>0</v>
      </c>
      <c r="CI63" s="39" t="e">
        <f t="shared" si="61"/>
        <v>#DIV/0!</v>
      </c>
      <c r="CJ63" s="36">
        <f t="shared" si="62"/>
        <v>0</v>
      </c>
      <c r="CK63" s="40" t="e">
        <f t="shared" si="63"/>
        <v>#DIV/0!</v>
      </c>
      <c r="CL63" s="38">
        <f>+J63+Z63+AP63+BF63+BV63</f>
        <v>0</v>
      </c>
      <c r="CM63" s="39" t="e">
        <f t="shared" si="65"/>
        <v>#DIV/0!</v>
      </c>
      <c r="CN63" s="36">
        <f t="shared" ref="CN63" si="75">+L63+AB63+AR63+BH63+BX63</f>
        <v>0</v>
      </c>
      <c r="CO63" s="39" t="e">
        <f t="shared" si="67"/>
        <v>#DIV/0!</v>
      </c>
      <c r="CP63" s="36">
        <f>+CL63+CN63</f>
        <v>0</v>
      </c>
      <c r="CQ63" s="40" t="e">
        <f t="shared" si="69"/>
        <v>#DIV/0!</v>
      </c>
      <c r="CR63" s="152"/>
      <c r="CS63" s="161" t="s">
        <v>8</v>
      </c>
      <c r="CT63" s="38">
        <f t="shared" ref="CT63" si="76">+CJ63</f>
        <v>0</v>
      </c>
      <c r="CU63" s="36">
        <f t="shared" ref="CU63" si="77">+CP63</f>
        <v>0</v>
      </c>
      <c r="CV63" s="37">
        <f t="shared" si="72"/>
        <v>0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/>
      <c r="E64" s="46"/>
      <c r="F64" s="43"/>
      <c r="G64" s="46"/>
      <c r="H64" s="36"/>
      <c r="I64" s="47"/>
      <c r="J64" s="245"/>
      <c r="K64" s="46"/>
      <c r="L64" s="43"/>
      <c r="M64" s="46"/>
      <c r="N64" s="43"/>
      <c r="O64" s="47"/>
      <c r="P64" s="122">
        <f t="shared" si="43"/>
        <v>0</v>
      </c>
      <c r="Q64" s="123">
        <f t="shared" si="44"/>
        <v>0</v>
      </c>
      <c r="R64" s="124">
        <f t="shared" si="45"/>
        <v>0</v>
      </c>
      <c r="S64" s="32"/>
      <c r="T64" s="42"/>
      <c r="U64" s="46"/>
      <c r="V64" s="43"/>
      <c r="W64" s="46"/>
      <c r="X64" s="43"/>
      <c r="Y64" s="47"/>
      <c r="Z64" s="45"/>
      <c r="AA64" s="46"/>
      <c r="AB64" s="43"/>
      <c r="AC64" s="46"/>
      <c r="AD64" s="43"/>
      <c r="AE64" s="47"/>
      <c r="AF64" s="122">
        <f t="shared" si="46"/>
        <v>0</v>
      </c>
      <c r="AG64" s="123">
        <f>+V64+AB64</f>
        <v>0</v>
      </c>
      <c r="AH64" s="124">
        <f>+AF64+AG64</f>
        <v>0</v>
      </c>
      <c r="AI64" s="32"/>
      <c r="AJ64" s="42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9"/>
        <v>0</v>
      </c>
      <c r="AW64" s="123">
        <f t="shared" si="50"/>
        <v>0</v>
      </c>
      <c r="AX64" s="124">
        <f t="shared" si="51"/>
        <v>0</v>
      </c>
      <c r="AY64" s="32"/>
      <c r="AZ64" s="42"/>
      <c r="BA64" s="46"/>
      <c r="BB64" s="43"/>
      <c r="BC64" s="46"/>
      <c r="BD64" s="43"/>
      <c r="BE64" s="47"/>
      <c r="BF64" s="45"/>
      <c r="BG64" s="46"/>
      <c r="BH64" s="43"/>
      <c r="BI64" s="46"/>
      <c r="BJ64" s="43"/>
      <c r="BK64" s="47"/>
      <c r="BL64" s="122">
        <f t="shared" si="52"/>
        <v>0</v>
      </c>
      <c r="BM64" s="123">
        <f t="shared" si="53"/>
        <v>0</v>
      </c>
      <c r="BN64" s="124">
        <f t="shared" si="54"/>
        <v>0</v>
      </c>
      <c r="BO64" s="32"/>
      <c r="BP64" s="45"/>
      <c r="BQ64" s="46"/>
      <c r="BR64" s="43"/>
      <c r="BS64" s="46"/>
      <c r="BT64" s="43"/>
      <c r="BU64" s="47"/>
      <c r="BV64" s="45"/>
      <c r="BW64" s="46"/>
      <c r="BX64" s="43"/>
      <c r="BY64" s="46"/>
      <c r="BZ64" s="43"/>
      <c r="CA64" s="47"/>
      <c r="CB64" s="122">
        <f t="shared" si="55"/>
        <v>0</v>
      </c>
      <c r="CC64" s="123">
        <f t="shared" si="56"/>
        <v>0</v>
      </c>
      <c r="CD64" s="124">
        <f t="shared" si="57"/>
        <v>0</v>
      </c>
      <c r="CE64" s="32"/>
      <c r="CF64" s="45">
        <f>+CF62-CF63</f>
        <v>0</v>
      </c>
      <c r="CG64" s="46" t="e">
        <f t="shared" si="59"/>
        <v>#DIV/0!</v>
      </c>
      <c r="CH64" s="46">
        <f>+CH62-CH63</f>
        <v>0</v>
      </c>
      <c r="CI64" s="46" t="e">
        <f t="shared" si="61"/>
        <v>#DIV/0!</v>
      </c>
      <c r="CJ64" s="43">
        <f t="shared" si="62"/>
        <v>0</v>
      </c>
      <c r="CK64" s="47" t="e">
        <f t="shared" si="63"/>
        <v>#DIV/0!</v>
      </c>
      <c r="CL64" s="45">
        <f>+CL62-CL63</f>
        <v>0</v>
      </c>
      <c r="CM64" s="46" t="e">
        <f t="shared" si="65"/>
        <v>#DIV/0!</v>
      </c>
      <c r="CN64" s="43">
        <f>+CN62-CN63</f>
        <v>0</v>
      </c>
      <c r="CO64" s="46" t="e">
        <f t="shared" si="67"/>
        <v>#DIV/0!</v>
      </c>
      <c r="CP64" s="43">
        <f>+CP62-CP63</f>
        <v>0</v>
      </c>
      <c r="CQ64" s="47" t="e">
        <f t="shared" si="69"/>
        <v>#DIV/0!</v>
      </c>
      <c r="CR64" s="153"/>
      <c r="CS64" s="161" t="s">
        <v>173</v>
      </c>
      <c r="CT64" s="45">
        <f>+CT62-CT63</f>
        <v>0</v>
      </c>
      <c r="CU64" s="43">
        <f t="shared" ref="CU64:CV64" si="78">+CU62-CU63</f>
        <v>0</v>
      </c>
      <c r="CV64" s="44">
        <f t="shared" si="78"/>
        <v>0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ref="P67:P74" si="79">+D67+J67</f>
        <v>0</v>
      </c>
      <c r="Q67" s="117">
        <f t="shared" ref="Q67:Q74" si="80">+F67+L67</f>
        <v>0</v>
      </c>
      <c r="R67" s="118">
        <f t="shared" ref="R67:R74" si="81">+P67+Q67</f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82">+T67+Z67</f>
        <v>0</v>
      </c>
      <c r="AG67" s="117">
        <f t="shared" ref="AG67:AG74" si="83">+V67+AB67</f>
        <v>0</v>
      </c>
      <c r="AH67" s="118">
        <f t="shared" ref="AH67:AH74" si="84">+AF67+AG67</f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85">+AJ67+AP67</f>
        <v>0</v>
      </c>
      <c r="AW67" s="117">
        <f t="shared" ref="AW67:AW74" si="86">+AL67+AR67</f>
        <v>0</v>
      </c>
      <c r="AX67" s="118">
        <f t="shared" ref="AX67:AX74" si="87">+AV67+AW67</f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8">+AZ67+BF67</f>
        <v>0</v>
      </c>
      <c r="BM67" s="117">
        <f t="shared" ref="BM67:BM74" si="89">+BB67+BH67</f>
        <v>0</v>
      </c>
      <c r="BN67" s="118">
        <f t="shared" ref="BN67:BN74" si="90">+BL67+BM67</f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ref="CB67:CB74" si="91">+BP67+BV67</f>
        <v>0</v>
      </c>
      <c r="CC67" s="117">
        <f t="shared" ref="CC67:CC74" si="92">+BR67+BX67</f>
        <v>0</v>
      </c>
      <c r="CD67" s="118">
        <f t="shared" ref="CD67:CD74" si="93">+CB67+CC67</f>
        <v>0</v>
      </c>
      <c r="CE67" s="32"/>
      <c r="CF67" s="38">
        <f t="shared" ref="CF67:CF73" si="94">+D67+T67+AJ67+AZ67+BP67</f>
        <v>0</v>
      </c>
      <c r="CG67" s="39" t="e">
        <f t="shared" ref="CG67:CG74" si="95">+CF67/$CF$111</f>
        <v>#DIV/0!</v>
      </c>
      <c r="CH67" s="36">
        <f t="shared" ref="CH67:CH73" si="96">+F67+V67+AL67+BB67+BR67</f>
        <v>0</v>
      </c>
      <c r="CI67" s="39" t="e">
        <f t="shared" ref="CI67:CI74" si="97">+CH67/$CH$111</f>
        <v>#DIV/0!</v>
      </c>
      <c r="CJ67" s="36">
        <f t="shared" ref="CJ67:CJ74" si="98">+CF67+CH67</f>
        <v>0</v>
      </c>
      <c r="CK67" s="40" t="e">
        <f t="shared" ref="CK67:CK74" si="99">+CJ67/$CJ$111</f>
        <v>#DIV/0!</v>
      </c>
      <c r="CL67" s="38">
        <f t="shared" ref="CL67:CL73" si="100">+J67+Z67+AP67+BF67+BV67</f>
        <v>0</v>
      </c>
      <c r="CM67" s="39" t="e">
        <f t="shared" ref="CM67:CM74" si="101">+CL67/$CL$111</f>
        <v>#DIV/0!</v>
      </c>
      <c r="CN67" s="36">
        <f t="shared" ref="CN67:CN73" si="102">+L67+AB67+AR67+BH67+BX67</f>
        <v>0</v>
      </c>
      <c r="CO67" s="39" t="e">
        <f t="shared" ref="CO67:CO74" si="103">+CN67/$CN$111</f>
        <v>#DIV/0!</v>
      </c>
      <c r="CP67" s="36">
        <f t="shared" ref="CP67:CP73" si="104">+CL67+CN67</f>
        <v>0</v>
      </c>
      <c r="CQ67" s="40" t="e">
        <f t="shared" ref="CQ67:CQ74" si="105">+CP67/$CP$111</f>
        <v>#DIV/0!</v>
      </c>
      <c r="CR67" s="152"/>
      <c r="CS67" s="161" t="s">
        <v>66</v>
      </c>
      <c r="CT67" s="38">
        <f t="shared" ref="CT67:CT73" si="106">+CJ67</f>
        <v>0</v>
      </c>
      <c r="CU67" s="36">
        <f t="shared" ref="CU67:CU73" si="107">+CP67</f>
        <v>0</v>
      </c>
      <c r="CV67" s="37">
        <f t="shared" ref="CV67:CV73" si="108">+CT67+CU67</f>
        <v>0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79"/>
        <v>0</v>
      </c>
      <c r="Q68" s="117">
        <f t="shared" si="80"/>
        <v>0</v>
      </c>
      <c r="R68" s="118">
        <f t="shared" si="81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82"/>
        <v>0</v>
      </c>
      <c r="AG68" s="117">
        <f t="shared" si="83"/>
        <v>0</v>
      </c>
      <c r="AH68" s="118">
        <f t="shared" si="84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85"/>
        <v>0</v>
      </c>
      <c r="AW68" s="117">
        <f t="shared" si="86"/>
        <v>0</v>
      </c>
      <c r="AX68" s="118">
        <f t="shared" si="87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8"/>
        <v>0</v>
      </c>
      <c r="BM68" s="117">
        <f t="shared" si="89"/>
        <v>0</v>
      </c>
      <c r="BN68" s="118">
        <f t="shared" si="90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91"/>
        <v>0</v>
      </c>
      <c r="CC68" s="117">
        <f t="shared" si="92"/>
        <v>0</v>
      </c>
      <c r="CD68" s="118">
        <f t="shared" si="93"/>
        <v>0</v>
      </c>
      <c r="CE68" s="32"/>
      <c r="CF68" s="38">
        <f t="shared" si="94"/>
        <v>0</v>
      </c>
      <c r="CG68" s="39" t="e">
        <f t="shared" si="95"/>
        <v>#DIV/0!</v>
      </c>
      <c r="CH68" s="36">
        <f t="shared" si="96"/>
        <v>0</v>
      </c>
      <c r="CI68" s="39" t="e">
        <f t="shared" si="97"/>
        <v>#DIV/0!</v>
      </c>
      <c r="CJ68" s="36">
        <f t="shared" si="98"/>
        <v>0</v>
      </c>
      <c r="CK68" s="40" t="e">
        <f t="shared" si="99"/>
        <v>#DIV/0!</v>
      </c>
      <c r="CL68" s="38">
        <f t="shared" si="100"/>
        <v>0</v>
      </c>
      <c r="CM68" s="39" t="e">
        <f t="shared" si="101"/>
        <v>#DIV/0!</v>
      </c>
      <c r="CN68" s="36">
        <f t="shared" si="102"/>
        <v>0</v>
      </c>
      <c r="CO68" s="39" t="e">
        <f t="shared" si="103"/>
        <v>#DIV/0!</v>
      </c>
      <c r="CP68" s="36">
        <f t="shared" si="104"/>
        <v>0</v>
      </c>
      <c r="CQ68" s="40" t="e">
        <f t="shared" si="105"/>
        <v>#DIV/0!</v>
      </c>
      <c r="CR68" s="152"/>
      <c r="CS68" s="161" t="s">
        <v>67</v>
      </c>
      <c r="CT68" s="38">
        <f t="shared" si="106"/>
        <v>0</v>
      </c>
      <c r="CU68" s="36">
        <f t="shared" si="107"/>
        <v>0</v>
      </c>
      <c r="CV68" s="37">
        <f t="shared" si="108"/>
        <v>0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79"/>
        <v>0</v>
      </c>
      <c r="Q69" s="117">
        <f t="shared" si="80"/>
        <v>0</v>
      </c>
      <c r="R69" s="118">
        <f t="shared" si="81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82"/>
        <v>0</v>
      </c>
      <c r="AG69" s="117">
        <f t="shared" si="83"/>
        <v>0</v>
      </c>
      <c r="AH69" s="118">
        <f t="shared" si="84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85"/>
        <v>0</v>
      </c>
      <c r="AW69" s="117">
        <f t="shared" si="86"/>
        <v>0</v>
      </c>
      <c r="AX69" s="118">
        <f t="shared" si="87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8"/>
        <v>0</v>
      </c>
      <c r="BM69" s="117">
        <f t="shared" si="89"/>
        <v>0</v>
      </c>
      <c r="BN69" s="118">
        <f t="shared" si="90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91"/>
        <v>0</v>
      </c>
      <c r="CC69" s="117">
        <f t="shared" si="92"/>
        <v>0</v>
      </c>
      <c r="CD69" s="118">
        <f t="shared" si="93"/>
        <v>0</v>
      </c>
      <c r="CE69" s="32"/>
      <c r="CF69" s="38">
        <f t="shared" si="94"/>
        <v>0</v>
      </c>
      <c r="CG69" s="39" t="e">
        <f t="shared" si="95"/>
        <v>#DIV/0!</v>
      </c>
      <c r="CH69" s="36">
        <f t="shared" si="96"/>
        <v>0</v>
      </c>
      <c r="CI69" s="39" t="e">
        <f t="shared" si="97"/>
        <v>#DIV/0!</v>
      </c>
      <c r="CJ69" s="36">
        <f t="shared" si="98"/>
        <v>0</v>
      </c>
      <c r="CK69" s="40" t="e">
        <f t="shared" si="99"/>
        <v>#DIV/0!</v>
      </c>
      <c r="CL69" s="38">
        <f t="shared" si="100"/>
        <v>0</v>
      </c>
      <c r="CM69" s="39" t="e">
        <f t="shared" si="101"/>
        <v>#DIV/0!</v>
      </c>
      <c r="CN69" s="36">
        <f t="shared" si="102"/>
        <v>0</v>
      </c>
      <c r="CO69" s="39" t="e">
        <f t="shared" si="103"/>
        <v>#DIV/0!</v>
      </c>
      <c r="CP69" s="36">
        <f t="shared" si="104"/>
        <v>0</v>
      </c>
      <c r="CQ69" s="40" t="e">
        <f t="shared" si="105"/>
        <v>#DIV/0!</v>
      </c>
      <c r="CR69" s="152"/>
      <c r="CS69" s="161" t="s">
        <v>68</v>
      </c>
      <c r="CT69" s="38">
        <f t="shared" si="106"/>
        <v>0</v>
      </c>
      <c r="CU69" s="36">
        <f t="shared" si="107"/>
        <v>0</v>
      </c>
      <c r="CV69" s="37">
        <f t="shared" si="108"/>
        <v>0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79"/>
        <v>0</v>
      </c>
      <c r="Q70" s="117">
        <f t="shared" si="80"/>
        <v>0</v>
      </c>
      <c r="R70" s="118">
        <f t="shared" si="81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82"/>
        <v>0</v>
      </c>
      <c r="AG70" s="117">
        <f t="shared" si="83"/>
        <v>0</v>
      </c>
      <c r="AH70" s="118">
        <f t="shared" si="84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85"/>
        <v>0</v>
      </c>
      <c r="AW70" s="117">
        <f t="shared" si="86"/>
        <v>0</v>
      </c>
      <c r="AX70" s="118">
        <f t="shared" si="87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8"/>
        <v>0</v>
      </c>
      <c r="BM70" s="117">
        <f t="shared" si="89"/>
        <v>0</v>
      </c>
      <c r="BN70" s="118">
        <f t="shared" si="90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91"/>
        <v>0</v>
      </c>
      <c r="CC70" s="117">
        <f t="shared" si="92"/>
        <v>0</v>
      </c>
      <c r="CD70" s="118">
        <f t="shared" si="93"/>
        <v>0</v>
      </c>
      <c r="CE70" s="32"/>
      <c r="CF70" s="38">
        <f t="shared" si="94"/>
        <v>0</v>
      </c>
      <c r="CG70" s="39" t="e">
        <f t="shared" si="95"/>
        <v>#DIV/0!</v>
      </c>
      <c r="CH70" s="36">
        <f t="shared" si="96"/>
        <v>0</v>
      </c>
      <c r="CI70" s="39" t="e">
        <f t="shared" si="97"/>
        <v>#DIV/0!</v>
      </c>
      <c r="CJ70" s="36">
        <f t="shared" si="98"/>
        <v>0</v>
      </c>
      <c r="CK70" s="40" t="e">
        <f t="shared" si="99"/>
        <v>#DIV/0!</v>
      </c>
      <c r="CL70" s="38">
        <f t="shared" si="100"/>
        <v>0</v>
      </c>
      <c r="CM70" s="39" t="e">
        <f t="shared" si="101"/>
        <v>#DIV/0!</v>
      </c>
      <c r="CN70" s="36">
        <f t="shared" si="102"/>
        <v>0</v>
      </c>
      <c r="CO70" s="39" t="e">
        <f t="shared" si="103"/>
        <v>#DIV/0!</v>
      </c>
      <c r="CP70" s="36">
        <f t="shared" si="104"/>
        <v>0</v>
      </c>
      <c r="CQ70" s="40" t="e">
        <f t="shared" si="105"/>
        <v>#DIV/0!</v>
      </c>
      <c r="CR70" s="152"/>
      <c r="CS70" s="161" t="s">
        <v>69</v>
      </c>
      <c r="CT70" s="38">
        <f t="shared" si="106"/>
        <v>0</v>
      </c>
      <c r="CU70" s="36">
        <f t="shared" si="107"/>
        <v>0</v>
      </c>
      <c r="CV70" s="37">
        <f t="shared" si="108"/>
        <v>0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79"/>
        <v>0</v>
      </c>
      <c r="Q71" s="117">
        <f t="shared" si="80"/>
        <v>0</v>
      </c>
      <c r="R71" s="118">
        <f t="shared" si="81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82"/>
        <v>0</v>
      </c>
      <c r="AG71" s="117">
        <f t="shared" si="83"/>
        <v>0</v>
      </c>
      <c r="AH71" s="118">
        <f t="shared" si="84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85"/>
        <v>0</v>
      </c>
      <c r="AW71" s="117">
        <f t="shared" si="86"/>
        <v>0</v>
      </c>
      <c r="AX71" s="118">
        <f t="shared" si="87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8"/>
        <v>0</v>
      </c>
      <c r="BM71" s="117">
        <f t="shared" si="89"/>
        <v>0</v>
      </c>
      <c r="BN71" s="118">
        <f t="shared" si="90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91"/>
        <v>0</v>
      </c>
      <c r="CC71" s="117">
        <f t="shared" si="92"/>
        <v>0</v>
      </c>
      <c r="CD71" s="118">
        <f t="shared" si="93"/>
        <v>0</v>
      </c>
      <c r="CE71" s="32"/>
      <c r="CF71" s="38">
        <f t="shared" si="94"/>
        <v>0</v>
      </c>
      <c r="CG71" s="39" t="e">
        <f t="shared" si="95"/>
        <v>#DIV/0!</v>
      </c>
      <c r="CH71" s="36">
        <f t="shared" si="96"/>
        <v>0</v>
      </c>
      <c r="CI71" s="39" t="e">
        <f t="shared" si="97"/>
        <v>#DIV/0!</v>
      </c>
      <c r="CJ71" s="36">
        <f t="shared" si="98"/>
        <v>0</v>
      </c>
      <c r="CK71" s="40" t="e">
        <f t="shared" si="99"/>
        <v>#DIV/0!</v>
      </c>
      <c r="CL71" s="38">
        <f t="shared" si="100"/>
        <v>0</v>
      </c>
      <c r="CM71" s="39" t="e">
        <f t="shared" si="101"/>
        <v>#DIV/0!</v>
      </c>
      <c r="CN71" s="36">
        <f t="shared" si="102"/>
        <v>0</v>
      </c>
      <c r="CO71" s="39" t="e">
        <f t="shared" si="103"/>
        <v>#DIV/0!</v>
      </c>
      <c r="CP71" s="36">
        <f t="shared" si="104"/>
        <v>0</v>
      </c>
      <c r="CQ71" s="40" t="e">
        <f t="shared" si="105"/>
        <v>#DIV/0!</v>
      </c>
      <c r="CR71" s="152"/>
      <c r="CS71" s="161" t="s">
        <v>70</v>
      </c>
      <c r="CT71" s="38">
        <f t="shared" si="106"/>
        <v>0</v>
      </c>
      <c r="CU71" s="36">
        <f t="shared" si="107"/>
        <v>0</v>
      </c>
      <c r="CV71" s="37">
        <f t="shared" si="108"/>
        <v>0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79"/>
        <v>0</v>
      </c>
      <c r="Q72" s="117">
        <f t="shared" si="80"/>
        <v>0</v>
      </c>
      <c r="R72" s="118">
        <f t="shared" si="81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82"/>
        <v>0</v>
      </c>
      <c r="AG72" s="117">
        <f t="shared" si="83"/>
        <v>0</v>
      </c>
      <c r="AH72" s="118">
        <f t="shared" si="84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85"/>
        <v>0</v>
      </c>
      <c r="AW72" s="117">
        <f t="shared" si="86"/>
        <v>0</v>
      </c>
      <c r="AX72" s="118">
        <f t="shared" si="87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8"/>
        <v>0</v>
      </c>
      <c r="BM72" s="117">
        <f t="shared" si="89"/>
        <v>0</v>
      </c>
      <c r="BN72" s="118">
        <f t="shared" si="90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91"/>
        <v>0</v>
      </c>
      <c r="CC72" s="117">
        <f t="shared" si="92"/>
        <v>0</v>
      </c>
      <c r="CD72" s="118">
        <f t="shared" si="93"/>
        <v>0</v>
      </c>
      <c r="CE72" s="32"/>
      <c r="CF72" s="38">
        <f t="shared" si="94"/>
        <v>0</v>
      </c>
      <c r="CG72" s="39" t="e">
        <f t="shared" si="95"/>
        <v>#DIV/0!</v>
      </c>
      <c r="CH72" s="36">
        <f t="shared" si="96"/>
        <v>0</v>
      </c>
      <c r="CI72" s="39" t="e">
        <f t="shared" si="97"/>
        <v>#DIV/0!</v>
      </c>
      <c r="CJ72" s="36">
        <f t="shared" si="98"/>
        <v>0</v>
      </c>
      <c r="CK72" s="40" t="e">
        <f t="shared" si="99"/>
        <v>#DIV/0!</v>
      </c>
      <c r="CL72" s="38">
        <f t="shared" si="100"/>
        <v>0</v>
      </c>
      <c r="CM72" s="39" t="e">
        <f t="shared" si="101"/>
        <v>#DIV/0!</v>
      </c>
      <c r="CN72" s="36">
        <f t="shared" si="102"/>
        <v>0</v>
      </c>
      <c r="CO72" s="39" t="e">
        <f t="shared" si="103"/>
        <v>#DIV/0!</v>
      </c>
      <c r="CP72" s="36">
        <f t="shared" si="104"/>
        <v>0</v>
      </c>
      <c r="CQ72" s="40" t="e">
        <f t="shared" si="105"/>
        <v>#DIV/0!</v>
      </c>
      <c r="CR72" s="152"/>
      <c r="CS72" s="161" t="s">
        <v>71</v>
      </c>
      <c r="CT72" s="38">
        <f t="shared" si="106"/>
        <v>0</v>
      </c>
      <c r="CU72" s="36">
        <f t="shared" si="107"/>
        <v>0</v>
      </c>
      <c r="CV72" s="37">
        <f t="shared" si="108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/>
      <c r="E73" s="39"/>
      <c r="F73" s="36"/>
      <c r="G73" s="39"/>
      <c r="H73" s="36"/>
      <c r="I73" s="40"/>
      <c r="J73" s="244"/>
      <c r="K73" s="39"/>
      <c r="L73" s="36"/>
      <c r="M73" s="39"/>
      <c r="N73" s="36"/>
      <c r="O73" s="40"/>
      <c r="P73" s="116">
        <f t="shared" si="79"/>
        <v>0</v>
      </c>
      <c r="Q73" s="117">
        <f t="shared" si="80"/>
        <v>0</v>
      </c>
      <c r="R73" s="118">
        <f t="shared" si="81"/>
        <v>0</v>
      </c>
      <c r="S73" s="32"/>
      <c r="T73" s="35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82"/>
        <v>0</v>
      </c>
      <c r="AG73" s="117">
        <f t="shared" si="83"/>
        <v>0</v>
      </c>
      <c r="AH73" s="118">
        <f t="shared" si="84"/>
        <v>0</v>
      </c>
      <c r="AI73" s="32"/>
      <c r="AJ73" s="35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85"/>
        <v>0</v>
      </c>
      <c r="AW73" s="117">
        <f t="shared" si="86"/>
        <v>0</v>
      </c>
      <c r="AX73" s="118">
        <f t="shared" si="87"/>
        <v>0</v>
      </c>
      <c r="AY73" s="32"/>
      <c r="AZ73" s="35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8"/>
        <v>0</v>
      </c>
      <c r="BM73" s="117">
        <f t="shared" si="89"/>
        <v>0</v>
      </c>
      <c r="BN73" s="118">
        <f t="shared" si="90"/>
        <v>0</v>
      </c>
      <c r="BO73" s="32"/>
      <c r="BP73" s="38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/>
      <c r="CB73" s="116">
        <f t="shared" si="91"/>
        <v>0</v>
      </c>
      <c r="CC73" s="117">
        <f t="shared" si="92"/>
        <v>0</v>
      </c>
      <c r="CD73" s="118">
        <f t="shared" si="93"/>
        <v>0</v>
      </c>
      <c r="CE73" s="32"/>
      <c r="CF73" s="38">
        <f t="shared" si="94"/>
        <v>0</v>
      </c>
      <c r="CG73" s="39" t="e">
        <f t="shared" si="95"/>
        <v>#DIV/0!</v>
      </c>
      <c r="CH73" s="36">
        <f t="shared" si="96"/>
        <v>0</v>
      </c>
      <c r="CI73" s="39" t="e">
        <f t="shared" si="97"/>
        <v>#DIV/0!</v>
      </c>
      <c r="CJ73" s="36">
        <f t="shared" si="98"/>
        <v>0</v>
      </c>
      <c r="CK73" s="40" t="e">
        <f t="shared" si="99"/>
        <v>#DIV/0!</v>
      </c>
      <c r="CL73" s="38">
        <f t="shared" si="100"/>
        <v>0</v>
      </c>
      <c r="CM73" s="39" t="e">
        <f t="shared" si="101"/>
        <v>#DIV/0!</v>
      </c>
      <c r="CN73" s="36">
        <f t="shared" si="102"/>
        <v>0</v>
      </c>
      <c r="CO73" s="39" t="e">
        <f t="shared" si="103"/>
        <v>#DIV/0!</v>
      </c>
      <c r="CP73" s="36">
        <f t="shared" si="104"/>
        <v>0</v>
      </c>
      <c r="CQ73" s="40" t="e">
        <f t="shared" si="105"/>
        <v>#DIV/0!</v>
      </c>
      <c r="CR73" s="152"/>
      <c r="CS73" s="161" t="s">
        <v>72</v>
      </c>
      <c r="CT73" s="38">
        <f t="shared" si="106"/>
        <v>0</v>
      </c>
      <c r="CU73" s="36">
        <f t="shared" si="107"/>
        <v>0</v>
      </c>
      <c r="CV73" s="37">
        <f t="shared" si="108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/>
      <c r="E74" s="46"/>
      <c r="F74" s="43"/>
      <c r="G74" s="46"/>
      <c r="H74" s="43"/>
      <c r="I74" s="47"/>
      <c r="J74" s="245"/>
      <c r="K74" s="46"/>
      <c r="L74" s="43"/>
      <c r="M74" s="46"/>
      <c r="N74" s="43"/>
      <c r="O74" s="47"/>
      <c r="P74" s="122">
        <f t="shared" si="79"/>
        <v>0</v>
      </c>
      <c r="Q74" s="123">
        <f t="shared" si="80"/>
        <v>0</v>
      </c>
      <c r="R74" s="124">
        <f t="shared" si="81"/>
        <v>0</v>
      </c>
      <c r="S74" s="32"/>
      <c r="T74" s="42"/>
      <c r="U74" s="46"/>
      <c r="V74" s="43"/>
      <c r="W74" s="46"/>
      <c r="X74" s="43"/>
      <c r="Y74" s="47"/>
      <c r="Z74" s="45"/>
      <c r="AA74" s="46"/>
      <c r="AB74" s="43"/>
      <c r="AC74" s="46"/>
      <c r="AD74" s="43"/>
      <c r="AE74" s="47"/>
      <c r="AF74" s="122">
        <f t="shared" si="82"/>
        <v>0</v>
      </c>
      <c r="AG74" s="123">
        <f t="shared" si="83"/>
        <v>0</v>
      </c>
      <c r="AH74" s="124">
        <f t="shared" si="84"/>
        <v>0</v>
      </c>
      <c r="AI74" s="32"/>
      <c r="AJ74" s="42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85"/>
        <v>0</v>
      </c>
      <c r="AW74" s="123">
        <f t="shared" si="86"/>
        <v>0</v>
      </c>
      <c r="AX74" s="124">
        <f t="shared" si="87"/>
        <v>0</v>
      </c>
      <c r="AY74" s="32"/>
      <c r="AZ74" s="42"/>
      <c r="BA74" s="46"/>
      <c r="BB74" s="43"/>
      <c r="BC74" s="46"/>
      <c r="BD74" s="43"/>
      <c r="BE74" s="47"/>
      <c r="BF74" s="45"/>
      <c r="BG74" s="46"/>
      <c r="BH74" s="43"/>
      <c r="BI74" s="46"/>
      <c r="BJ74" s="43"/>
      <c r="BK74" s="47"/>
      <c r="BL74" s="122">
        <f t="shared" si="88"/>
        <v>0</v>
      </c>
      <c r="BM74" s="123">
        <f t="shared" si="89"/>
        <v>0</v>
      </c>
      <c r="BN74" s="124">
        <f t="shared" si="90"/>
        <v>0</v>
      </c>
      <c r="BO74" s="32"/>
      <c r="BP74" s="45"/>
      <c r="BQ74" s="46"/>
      <c r="BR74" s="43"/>
      <c r="BS74" s="46"/>
      <c r="BT74" s="43"/>
      <c r="BU74" s="47"/>
      <c r="BV74" s="45"/>
      <c r="BW74" s="46"/>
      <c r="BX74" s="43"/>
      <c r="BY74" s="46"/>
      <c r="BZ74" s="43"/>
      <c r="CA74" s="47"/>
      <c r="CB74" s="122">
        <f t="shared" si="91"/>
        <v>0</v>
      </c>
      <c r="CC74" s="123">
        <f t="shared" si="92"/>
        <v>0</v>
      </c>
      <c r="CD74" s="124">
        <f t="shared" si="93"/>
        <v>0</v>
      </c>
      <c r="CE74" s="32"/>
      <c r="CF74" s="45">
        <f>SUM(CF67:CF73)</f>
        <v>0</v>
      </c>
      <c r="CG74" s="46" t="e">
        <f t="shared" si="95"/>
        <v>#DIV/0!</v>
      </c>
      <c r="CH74" s="46">
        <f>SUM(CH67:CH73)</f>
        <v>0</v>
      </c>
      <c r="CI74" s="46" t="e">
        <f t="shared" si="97"/>
        <v>#DIV/0!</v>
      </c>
      <c r="CJ74" s="43">
        <f t="shared" si="98"/>
        <v>0</v>
      </c>
      <c r="CK74" s="47" t="e">
        <f t="shared" si="99"/>
        <v>#DIV/0!</v>
      </c>
      <c r="CL74" s="45">
        <f>SUM(CL67:CL73)</f>
        <v>0</v>
      </c>
      <c r="CM74" s="46" t="e">
        <f t="shared" si="101"/>
        <v>#DIV/0!</v>
      </c>
      <c r="CN74" s="43">
        <f>SUM(CN67:CN73)</f>
        <v>0</v>
      </c>
      <c r="CO74" s="46" t="e">
        <f t="shared" si="103"/>
        <v>#DIV/0!</v>
      </c>
      <c r="CP74" s="43">
        <f>SUM(CP67:CP73)</f>
        <v>0</v>
      </c>
      <c r="CQ74" s="47" t="e">
        <f t="shared" si="105"/>
        <v>#DIV/0!</v>
      </c>
      <c r="CR74" s="153"/>
      <c r="CS74" s="161" t="s">
        <v>174</v>
      </c>
      <c r="CT74" s="45">
        <f t="shared" ref="CT74:CU74" si="109">SUM(CT67:CT73)</f>
        <v>0</v>
      </c>
      <c r="CU74" s="43">
        <f t="shared" si="109"/>
        <v>0</v>
      </c>
      <c r="CV74" s="44">
        <f>SUM(CV67:CV73)</f>
        <v>0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ref="P76:P97" si="110">+D76+J76</f>
        <v>0</v>
      </c>
      <c r="Q76" s="117">
        <f t="shared" ref="Q76:Q97" si="111">+F76+L76</f>
        <v>0</v>
      </c>
      <c r="R76" s="118">
        <f t="shared" ref="R76:R97" si="112">+P76+Q76</f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ref="AF76:AF97" si="113">+T76+Z76</f>
        <v>0</v>
      </c>
      <c r="AG76" s="117">
        <f t="shared" ref="AG76:AG97" si="114">+V76+AB76</f>
        <v>0</v>
      </c>
      <c r="AH76" s="118">
        <f t="shared" ref="AH76:AH97" si="115">+AF76+AG76</f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ref="AV76:AV97" si="116">+AJ76+AP76</f>
        <v>0</v>
      </c>
      <c r="AW76" s="117">
        <f t="shared" ref="AW76:AW97" si="117">+AL76+AR76</f>
        <v>0</v>
      </c>
      <c r="AX76" s="118">
        <f t="shared" ref="AX76:AX97" si="118">+AV76+AW76</f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ref="BL76:BL97" si="119">+AZ76+BF76</f>
        <v>0</v>
      </c>
      <c r="BM76" s="117">
        <f t="shared" ref="BM76:BM97" si="120">+BB76+BH76</f>
        <v>0</v>
      </c>
      <c r="BN76" s="118">
        <f t="shared" ref="BN76:BN97" si="121">+BL76+BM76</f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ref="CB76:CB97" si="122">+BP76+BV76</f>
        <v>0</v>
      </c>
      <c r="CC76" s="117">
        <f t="shared" ref="CC76:CC97" si="123">+BR76+BX76</f>
        <v>0</v>
      </c>
      <c r="CD76" s="118">
        <f t="shared" ref="CD76:CD97" si="124">+CB76+CC76</f>
        <v>0</v>
      </c>
      <c r="CE76" s="32"/>
      <c r="CF76" s="38">
        <f t="shared" ref="CF76:CF95" si="125">+D76+T76+AJ76+AZ76+BP76</f>
        <v>0</v>
      </c>
      <c r="CG76" s="39" t="e">
        <f t="shared" ref="CG76:CG97" si="126">+CF76/$CF$111</f>
        <v>#DIV/0!</v>
      </c>
      <c r="CH76" s="36">
        <f t="shared" ref="CH76:CH95" si="127">+F76+V76+AL76+BB76+BR76</f>
        <v>0</v>
      </c>
      <c r="CI76" s="39" t="e">
        <f t="shared" ref="CI76:CI97" si="128">+CH76/$CH$111</f>
        <v>#DIV/0!</v>
      </c>
      <c r="CJ76" s="36">
        <f t="shared" ref="CJ76:CJ97" si="129">+CF76+CH76</f>
        <v>0</v>
      </c>
      <c r="CK76" s="40" t="e">
        <f t="shared" ref="CK76:CK97" si="130">+CJ76/$CJ$111</f>
        <v>#DIV/0!</v>
      </c>
      <c r="CL76" s="38">
        <f t="shared" ref="CL76:CL95" si="131">+J76+Z76+AP76+BF76+BV76</f>
        <v>0</v>
      </c>
      <c r="CM76" s="39" t="e">
        <f t="shared" ref="CM76:CM97" si="132">+CL76/$CL$111</f>
        <v>#DIV/0!</v>
      </c>
      <c r="CN76" s="36">
        <f t="shared" ref="CN76:CN95" si="133">+L76+AB76+AR76+BH76+BX76</f>
        <v>0</v>
      </c>
      <c r="CO76" s="39" t="e">
        <f t="shared" ref="CO76:CO97" si="134">+CN76/$CN$111</f>
        <v>#DIV/0!</v>
      </c>
      <c r="CP76" s="36">
        <f t="shared" ref="CP76:CP95" si="135">+CL76+CN76</f>
        <v>0</v>
      </c>
      <c r="CQ76" s="40" t="e">
        <f t="shared" ref="CQ76:CQ97" si="136">+CP76/$CP$111</f>
        <v>#DIV/0!</v>
      </c>
      <c r="CR76" s="152"/>
      <c r="CS76" s="161" t="s">
        <v>74</v>
      </c>
      <c r="CT76" s="38">
        <f t="shared" ref="CT76:CT95" si="137">+CJ76</f>
        <v>0</v>
      </c>
      <c r="CU76" s="36">
        <f t="shared" ref="CU76:CU95" si="138">+CP76</f>
        <v>0</v>
      </c>
      <c r="CV76" s="37">
        <f t="shared" ref="CV76:CV95" si="139">+CT76+CU76</f>
        <v>0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110"/>
        <v>0</v>
      </c>
      <c r="Q77" s="117">
        <f t="shared" si="111"/>
        <v>0</v>
      </c>
      <c r="R77" s="118">
        <f t="shared" si="112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13"/>
        <v>0</v>
      </c>
      <c r="AG77" s="117">
        <f t="shared" si="114"/>
        <v>0</v>
      </c>
      <c r="AH77" s="118">
        <f t="shared" si="115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16"/>
        <v>0</v>
      </c>
      <c r="AW77" s="117">
        <f t="shared" si="117"/>
        <v>0</v>
      </c>
      <c r="AX77" s="118">
        <f t="shared" si="118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19"/>
        <v>0</v>
      </c>
      <c r="BM77" s="117">
        <f t="shared" si="120"/>
        <v>0</v>
      </c>
      <c r="BN77" s="118">
        <f t="shared" si="121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22"/>
        <v>0</v>
      </c>
      <c r="CC77" s="117">
        <f t="shared" si="123"/>
        <v>0</v>
      </c>
      <c r="CD77" s="118">
        <f t="shared" si="124"/>
        <v>0</v>
      </c>
      <c r="CE77" s="32"/>
      <c r="CF77" s="38">
        <f t="shared" si="125"/>
        <v>0</v>
      </c>
      <c r="CG77" s="39" t="e">
        <f t="shared" si="126"/>
        <v>#DIV/0!</v>
      </c>
      <c r="CH77" s="36">
        <f t="shared" si="127"/>
        <v>0</v>
      </c>
      <c r="CI77" s="39" t="e">
        <f t="shared" si="128"/>
        <v>#DIV/0!</v>
      </c>
      <c r="CJ77" s="36">
        <f t="shared" si="129"/>
        <v>0</v>
      </c>
      <c r="CK77" s="40" t="e">
        <f t="shared" si="130"/>
        <v>#DIV/0!</v>
      </c>
      <c r="CL77" s="38">
        <f t="shared" si="131"/>
        <v>0</v>
      </c>
      <c r="CM77" s="39" t="e">
        <f t="shared" si="132"/>
        <v>#DIV/0!</v>
      </c>
      <c r="CN77" s="36">
        <f t="shared" si="133"/>
        <v>0</v>
      </c>
      <c r="CO77" s="39" t="e">
        <f t="shared" si="134"/>
        <v>#DIV/0!</v>
      </c>
      <c r="CP77" s="36">
        <f t="shared" si="135"/>
        <v>0</v>
      </c>
      <c r="CQ77" s="40" t="e">
        <f t="shared" si="136"/>
        <v>#DIV/0!</v>
      </c>
      <c r="CR77" s="152"/>
      <c r="CS77" s="161" t="s">
        <v>75</v>
      </c>
      <c r="CT77" s="38">
        <f t="shared" si="137"/>
        <v>0</v>
      </c>
      <c r="CU77" s="36">
        <f t="shared" si="138"/>
        <v>0</v>
      </c>
      <c r="CV77" s="37">
        <f t="shared" si="139"/>
        <v>0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110"/>
        <v>0</v>
      </c>
      <c r="Q78" s="117">
        <f t="shared" si="111"/>
        <v>0</v>
      </c>
      <c r="R78" s="118">
        <f t="shared" si="112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13"/>
        <v>0</v>
      </c>
      <c r="AG78" s="117">
        <f t="shared" si="114"/>
        <v>0</v>
      </c>
      <c r="AH78" s="118">
        <f t="shared" si="115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16"/>
        <v>0</v>
      </c>
      <c r="AW78" s="117">
        <f t="shared" si="117"/>
        <v>0</v>
      </c>
      <c r="AX78" s="118">
        <f t="shared" si="118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19"/>
        <v>0</v>
      </c>
      <c r="BM78" s="117">
        <f t="shared" si="120"/>
        <v>0</v>
      </c>
      <c r="BN78" s="118">
        <f t="shared" si="121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22"/>
        <v>0</v>
      </c>
      <c r="CC78" s="117">
        <f t="shared" si="123"/>
        <v>0</v>
      </c>
      <c r="CD78" s="118">
        <f t="shared" si="124"/>
        <v>0</v>
      </c>
      <c r="CE78" s="32"/>
      <c r="CF78" s="38">
        <f t="shared" si="125"/>
        <v>0</v>
      </c>
      <c r="CG78" s="39" t="e">
        <f t="shared" si="126"/>
        <v>#DIV/0!</v>
      </c>
      <c r="CH78" s="36">
        <f t="shared" si="127"/>
        <v>0</v>
      </c>
      <c r="CI78" s="39" t="e">
        <f t="shared" si="128"/>
        <v>#DIV/0!</v>
      </c>
      <c r="CJ78" s="36">
        <f t="shared" si="129"/>
        <v>0</v>
      </c>
      <c r="CK78" s="40" t="e">
        <f t="shared" si="130"/>
        <v>#DIV/0!</v>
      </c>
      <c r="CL78" s="38">
        <f t="shared" si="131"/>
        <v>0</v>
      </c>
      <c r="CM78" s="39" t="e">
        <f t="shared" si="132"/>
        <v>#DIV/0!</v>
      </c>
      <c r="CN78" s="36">
        <f t="shared" si="133"/>
        <v>0</v>
      </c>
      <c r="CO78" s="39" t="e">
        <f t="shared" si="134"/>
        <v>#DIV/0!</v>
      </c>
      <c r="CP78" s="36">
        <f t="shared" si="135"/>
        <v>0</v>
      </c>
      <c r="CQ78" s="40" t="e">
        <f t="shared" si="136"/>
        <v>#DIV/0!</v>
      </c>
      <c r="CR78" s="152"/>
      <c r="CS78" s="161" t="s">
        <v>76</v>
      </c>
      <c r="CT78" s="38">
        <f t="shared" si="137"/>
        <v>0</v>
      </c>
      <c r="CU78" s="36">
        <f t="shared" si="138"/>
        <v>0</v>
      </c>
      <c r="CV78" s="37">
        <f t="shared" si="139"/>
        <v>0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110"/>
        <v>0</v>
      </c>
      <c r="Q79" s="117">
        <f t="shared" si="111"/>
        <v>0</v>
      </c>
      <c r="R79" s="118">
        <f t="shared" si="112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13"/>
        <v>0</v>
      </c>
      <c r="AG79" s="117">
        <f t="shared" si="114"/>
        <v>0</v>
      </c>
      <c r="AH79" s="118">
        <f t="shared" si="115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16"/>
        <v>0</v>
      </c>
      <c r="AW79" s="117">
        <f t="shared" si="117"/>
        <v>0</v>
      </c>
      <c r="AX79" s="118">
        <f t="shared" si="118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19"/>
        <v>0</v>
      </c>
      <c r="BM79" s="117">
        <f t="shared" si="120"/>
        <v>0</v>
      </c>
      <c r="BN79" s="118">
        <f t="shared" si="121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22"/>
        <v>0</v>
      </c>
      <c r="CC79" s="117">
        <f t="shared" si="123"/>
        <v>0</v>
      </c>
      <c r="CD79" s="118">
        <f t="shared" si="124"/>
        <v>0</v>
      </c>
      <c r="CE79" s="32"/>
      <c r="CF79" s="38">
        <f t="shared" si="125"/>
        <v>0</v>
      </c>
      <c r="CG79" s="39" t="e">
        <f t="shared" si="126"/>
        <v>#DIV/0!</v>
      </c>
      <c r="CH79" s="36">
        <f t="shared" si="127"/>
        <v>0</v>
      </c>
      <c r="CI79" s="39" t="e">
        <f t="shared" si="128"/>
        <v>#DIV/0!</v>
      </c>
      <c r="CJ79" s="36">
        <f t="shared" si="129"/>
        <v>0</v>
      </c>
      <c r="CK79" s="40" t="e">
        <f t="shared" si="130"/>
        <v>#DIV/0!</v>
      </c>
      <c r="CL79" s="38">
        <f t="shared" si="131"/>
        <v>0</v>
      </c>
      <c r="CM79" s="39" t="e">
        <f t="shared" si="132"/>
        <v>#DIV/0!</v>
      </c>
      <c r="CN79" s="36">
        <f t="shared" si="133"/>
        <v>0</v>
      </c>
      <c r="CO79" s="39" t="e">
        <f t="shared" si="134"/>
        <v>#DIV/0!</v>
      </c>
      <c r="CP79" s="36">
        <f t="shared" si="135"/>
        <v>0</v>
      </c>
      <c r="CQ79" s="40" t="e">
        <f t="shared" si="136"/>
        <v>#DIV/0!</v>
      </c>
      <c r="CR79" s="152"/>
      <c r="CS79" s="161" t="s">
        <v>77</v>
      </c>
      <c r="CT79" s="38">
        <f t="shared" si="137"/>
        <v>0</v>
      </c>
      <c r="CU79" s="36">
        <f t="shared" si="138"/>
        <v>0</v>
      </c>
      <c r="CV79" s="37">
        <f t="shared" si="139"/>
        <v>0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110"/>
        <v>0</v>
      </c>
      <c r="Q80" s="117">
        <f t="shared" si="111"/>
        <v>0</v>
      </c>
      <c r="R80" s="118">
        <f t="shared" si="112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13"/>
        <v>0</v>
      </c>
      <c r="AG80" s="117">
        <f t="shared" si="114"/>
        <v>0</v>
      </c>
      <c r="AH80" s="118">
        <f t="shared" si="115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16"/>
        <v>0</v>
      </c>
      <c r="AW80" s="117">
        <f t="shared" si="117"/>
        <v>0</v>
      </c>
      <c r="AX80" s="118">
        <f t="shared" si="118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19"/>
        <v>0</v>
      </c>
      <c r="BM80" s="117">
        <f t="shared" si="120"/>
        <v>0</v>
      </c>
      <c r="BN80" s="118">
        <f t="shared" si="121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22"/>
        <v>0</v>
      </c>
      <c r="CC80" s="117">
        <f t="shared" si="123"/>
        <v>0</v>
      </c>
      <c r="CD80" s="118">
        <f t="shared" si="124"/>
        <v>0</v>
      </c>
      <c r="CE80" s="32"/>
      <c r="CF80" s="38">
        <f t="shared" si="125"/>
        <v>0</v>
      </c>
      <c r="CG80" s="39" t="e">
        <f t="shared" si="126"/>
        <v>#DIV/0!</v>
      </c>
      <c r="CH80" s="36">
        <f t="shared" si="127"/>
        <v>0</v>
      </c>
      <c r="CI80" s="39" t="e">
        <f t="shared" si="128"/>
        <v>#DIV/0!</v>
      </c>
      <c r="CJ80" s="36">
        <f t="shared" si="129"/>
        <v>0</v>
      </c>
      <c r="CK80" s="40" t="e">
        <f t="shared" si="130"/>
        <v>#DIV/0!</v>
      </c>
      <c r="CL80" s="38">
        <f t="shared" si="131"/>
        <v>0</v>
      </c>
      <c r="CM80" s="39" t="e">
        <f t="shared" si="132"/>
        <v>#DIV/0!</v>
      </c>
      <c r="CN80" s="36">
        <f t="shared" si="133"/>
        <v>0</v>
      </c>
      <c r="CO80" s="39" t="e">
        <f t="shared" si="134"/>
        <v>#DIV/0!</v>
      </c>
      <c r="CP80" s="36">
        <f t="shared" si="135"/>
        <v>0</v>
      </c>
      <c r="CQ80" s="40" t="e">
        <f t="shared" si="136"/>
        <v>#DIV/0!</v>
      </c>
      <c r="CR80" s="152"/>
      <c r="CS80" s="161" t="s">
        <v>78</v>
      </c>
      <c r="CT80" s="38">
        <f t="shared" si="137"/>
        <v>0</v>
      </c>
      <c r="CU80" s="36">
        <f t="shared" si="138"/>
        <v>0</v>
      </c>
      <c r="CV80" s="37">
        <f t="shared" si="139"/>
        <v>0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110"/>
        <v>0</v>
      </c>
      <c r="Q81" s="117">
        <f t="shared" si="111"/>
        <v>0</v>
      </c>
      <c r="R81" s="118">
        <f t="shared" si="112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13"/>
        <v>0</v>
      </c>
      <c r="AG81" s="117">
        <f t="shared" si="114"/>
        <v>0</v>
      </c>
      <c r="AH81" s="118">
        <f t="shared" si="115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16"/>
        <v>0</v>
      </c>
      <c r="AW81" s="117">
        <f t="shared" si="117"/>
        <v>0</v>
      </c>
      <c r="AX81" s="118">
        <f t="shared" si="118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19"/>
        <v>0</v>
      </c>
      <c r="BM81" s="117">
        <f t="shared" si="120"/>
        <v>0</v>
      </c>
      <c r="BN81" s="118">
        <f t="shared" si="121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22"/>
        <v>0</v>
      </c>
      <c r="CC81" s="117">
        <f t="shared" si="123"/>
        <v>0</v>
      </c>
      <c r="CD81" s="118">
        <f t="shared" si="124"/>
        <v>0</v>
      </c>
      <c r="CE81" s="32"/>
      <c r="CF81" s="38">
        <f t="shared" si="125"/>
        <v>0</v>
      </c>
      <c r="CG81" s="39" t="e">
        <f t="shared" si="126"/>
        <v>#DIV/0!</v>
      </c>
      <c r="CH81" s="36">
        <f t="shared" si="127"/>
        <v>0</v>
      </c>
      <c r="CI81" s="39" t="e">
        <f t="shared" si="128"/>
        <v>#DIV/0!</v>
      </c>
      <c r="CJ81" s="36">
        <f t="shared" si="129"/>
        <v>0</v>
      </c>
      <c r="CK81" s="40" t="e">
        <f t="shared" si="130"/>
        <v>#DIV/0!</v>
      </c>
      <c r="CL81" s="38">
        <f t="shared" si="131"/>
        <v>0</v>
      </c>
      <c r="CM81" s="39" t="e">
        <f t="shared" si="132"/>
        <v>#DIV/0!</v>
      </c>
      <c r="CN81" s="36">
        <f t="shared" si="133"/>
        <v>0</v>
      </c>
      <c r="CO81" s="39" t="e">
        <f t="shared" si="134"/>
        <v>#DIV/0!</v>
      </c>
      <c r="CP81" s="36">
        <f t="shared" si="135"/>
        <v>0</v>
      </c>
      <c r="CQ81" s="40" t="e">
        <f t="shared" si="136"/>
        <v>#DIV/0!</v>
      </c>
      <c r="CR81" s="152"/>
      <c r="CS81" s="161" t="s">
        <v>79</v>
      </c>
      <c r="CT81" s="38">
        <f t="shared" si="137"/>
        <v>0</v>
      </c>
      <c r="CU81" s="36">
        <f t="shared" si="138"/>
        <v>0</v>
      </c>
      <c r="CV81" s="37">
        <f t="shared" si="139"/>
        <v>0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110"/>
        <v>0</v>
      </c>
      <c r="Q82" s="117">
        <f t="shared" si="111"/>
        <v>0</v>
      </c>
      <c r="R82" s="118">
        <f t="shared" si="112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13"/>
        <v>0</v>
      </c>
      <c r="AG82" s="117">
        <f t="shared" si="114"/>
        <v>0</v>
      </c>
      <c r="AH82" s="118">
        <f t="shared" si="115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16"/>
        <v>0</v>
      </c>
      <c r="AW82" s="117">
        <f t="shared" si="117"/>
        <v>0</v>
      </c>
      <c r="AX82" s="118">
        <f t="shared" si="118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19"/>
        <v>0</v>
      </c>
      <c r="BM82" s="117">
        <f t="shared" si="120"/>
        <v>0</v>
      </c>
      <c r="BN82" s="118">
        <f t="shared" si="121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22"/>
        <v>0</v>
      </c>
      <c r="CC82" s="117">
        <f t="shared" si="123"/>
        <v>0</v>
      </c>
      <c r="CD82" s="118">
        <f t="shared" si="124"/>
        <v>0</v>
      </c>
      <c r="CE82" s="32"/>
      <c r="CF82" s="38">
        <f t="shared" si="125"/>
        <v>0</v>
      </c>
      <c r="CG82" s="39" t="e">
        <f t="shared" si="126"/>
        <v>#DIV/0!</v>
      </c>
      <c r="CH82" s="36">
        <f t="shared" si="127"/>
        <v>0</v>
      </c>
      <c r="CI82" s="39" t="e">
        <f t="shared" si="128"/>
        <v>#DIV/0!</v>
      </c>
      <c r="CJ82" s="36">
        <f t="shared" si="129"/>
        <v>0</v>
      </c>
      <c r="CK82" s="40" t="e">
        <f t="shared" si="130"/>
        <v>#DIV/0!</v>
      </c>
      <c r="CL82" s="38">
        <f t="shared" si="131"/>
        <v>0</v>
      </c>
      <c r="CM82" s="39" t="e">
        <f t="shared" si="132"/>
        <v>#DIV/0!</v>
      </c>
      <c r="CN82" s="36">
        <f t="shared" si="133"/>
        <v>0</v>
      </c>
      <c r="CO82" s="39" t="e">
        <f t="shared" si="134"/>
        <v>#DIV/0!</v>
      </c>
      <c r="CP82" s="36">
        <f t="shared" si="135"/>
        <v>0</v>
      </c>
      <c r="CQ82" s="40" t="e">
        <f t="shared" si="136"/>
        <v>#DIV/0!</v>
      </c>
      <c r="CR82" s="152"/>
      <c r="CS82" s="161" t="s">
        <v>80</v>
      </c>
      <c r="CT82" s="38">
        <f t="shared" si="137"/>
        <v>0</v>
      </c>
      <c r="CU82" s="36">
        <f t="shared" si="138"/>
        <v>0</v>
      </c>
      <c r="CV82" s="37">
        <f t="shared" si="139"/>
        <v>0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110"/>
        <v>0</v>
      </c>
      <c r="Q83" s="117">
        <f t="shared" si="111"/>
        <v>0</v>
      </c>
      <c r="R83" s="118">
        <f t="shared" si="112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13"/>
        <v>0</v>
      </c>
      <c r="AG83" s="117">
        <f t="shared" si="114"/>
        <v>0</v>
      </c>
      <c r="AH83" s="118">
        <f t="shared" si="115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16"/>
        <v>0</v>
      </c>
      <c r="AW83" s="117">
        <f t="shared" si="117"/>
        <v>0</v>
      </c>
      <c r="AX83" s="118">
        <f t="shared" si="118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19"/>
        <v>0</v>
      </c>
      <c r="BM83" s="117">
        <f t="shared" si="120"/>
        <v>0</v>
      </c>
      <c r="BN83" s="118">
        <f t="shared" si="121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22"/>
        <v>0</v>
      </c>
      <c r="CC83" s="117">
        <f t="shared" si="123"/>
        <v>0</v>
      </c>
      <c r="CD83" s="118">
        <f t="shared" si="124"/>
        <v>0</v>
      </c>
      <c r="CE83" s="32"/>
      <c r="CF83" s="38">
        <f t="shared" si="125"/>
        <v>0</v>
      </c>
      <c r="CG83" s="39" t="e">
        <f t="shared" si="126"/>
        <v>#DIV/0!</v>
      </c>
      <c r="CH83" s="36">
        <f t="shared" si="127"/>
        <v>0</v>
      </c>
      <c r="CI83" s="39" t="e">
        <f t="shared" si="128"/>
        <v>#DIV/0!</v>
      </c>
      <c r="CJ83" s="36">
        <f t="shared" si="129"/>
        <v>0</v>
      </c>
      <c r="CK83" s="40" t="e">
        <f t="shared" si="130"/>
        <v>#DIV/0!</v>
      </c>
      <c r="CL83" s="38">
        <f t="shared" si="131"/>
        <v>0</v>
      </c>
      <c r="CM83" s="39" t="e">
        <f t="shared" si="132"/>
        <v>#DIV/0!</v>
      </c>
      <c r="CN83" s="36">
        <f t="shared" si="133"/>
        <v>0</v>
      </c>
      <c r="CO83" s="39" t="e">
        <f t="shared" si="134"/>
        <v>#DIV/0!</v>
      </c>
      <c r="CP83" s="36">
        <f t="shared" si="135"/>
        <v>0</v>
      </c>
      <c r="CQ83" s="40" t="e">
        <f t="shared" si="136"/>
        <v>#DIV/0!</v>
      </c>
      <c r="CR83" s="152"/>
      <c r="CS83" s="161" t="s">
        <v>81</v>
      </c>
      <c r="CT83" s="38">
        <f t="shared" si="137"/>
        <v>0</v>
      </c>
      <c r="CU83" s="36">
        <f t="shared" si="138"/>
        <v>0</v>
      </c>
      <c r="CV83" s="37">
        <f t="shared" si="139"/>
        <v>0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110"/>
        <v>0</v>
      </c>
      <c r="Q84" s="117">
        <f t="shared" si="111"/>
        <v>0</v>
      </c>
      <c r="R84" s="118">
        <f t="shared" si="112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13"/>
        <v>0</v>
      </c>
      <c r="AG84" s="117">
        <f t="shared" si="114"/>
        <v>0</v>
      </c>
      <c r="AH84" s="118">
        <f t="shared" si="115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16"/>
        <v>0</v>
      </c>
      <c r="AW84" s="117">
        <f t="shared" si="117"/>
        <v>0</v>
      </c>
      <c r="AX84" s="118">
        <f t="shared" si="118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19"/>
        <v>0</v>
      </c>
      <c r="BM84" s="117">
        <f t="shared" si="120"/>
        <v>0</v>
      </c>
      <c r="BN84" s="118">
        <f t="shared" si="121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22"/>
        <v>0</v>
      </c>
      <c r="CC84" s="117">
        <f t="shared" si="123"/>
        <v>0</v>
      </c>
      <c r="CD84" s="118">
        <f t="shared" si="124"/>
        <v>0</v>
      </c>
      <c r="CE84" s="32"/>
      <c r="CF84" s="38">
        <f t="shared" si="125"/>
        <v>0</v>
      </c>
      <c r="CG84" s="39" t="e">
        <f t="shared" si="126"/>
        <v>#DIV/0!</v>
      </c>
      <c r="CH84" s="36">
        <f t="shared" si="127"/>
        <v>0</v>
      </c>
      <c r="CI84" s="39" t="e">
        <f t="shared" si="128"/>
        <v>#DIV/0!</v>
      </c>
      <c r="CJ84" s="36">
        <f t="shared" si="129"/>
        <v>0</v>
      </c>
      <c r="CK84" s="40" t="e">
        <f t="shared" si="130"/>
        <v>#DIV/0!</v>
      </c>
      <c r="CL84" s="38">
        <f t="shared" si="131"/>
        <v>0</v>
      </c>
      <c r="CM84" s="39" t="e">
        <f t="shared" si="132"/>
        <v>#DIV/0!</v>
      </c>
      <c r="CN84" s="36">
        <f t="shared" si="133"/>
        <v>0</v>
      </c>
      <c r="CO84" s="39" t="e">
        <f t="shared" si="134"/>
        <v>#DIV/0!</v>
      </c>
      <c r="CP84" s="36">
        <f t="shared" si="135"/>
        <v>0</v>
      </c>
      <c r="CQ84" s="40" t="e">
        <f t="shared" si="136"/>
        <v>#DIV/0!</v>
      </c>
      <c r="CR84" s="152"/>
      <c r="CS84" s="161" t="s">
        <v>82</v>
      </c>
      <c r="CT84" s="38">
        <f t="shared" si="137"/>
        <v>0</v>
      </c>
      <c r="CU84" s="36">
        <f t="shared" si="138"/>
        <v>0</v>
      </c>
      <c r="CV84" s="37">
        <f t="shared" si="139"/>
        <v>0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110"/>
        <v>0</v>
      </c>
      <c r="Q85" s="117">
        <f t="shared" si="111"/>
        <v>0</v>
      </c>
      <c r="R85" s="118">
        <f t="shared" si="112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13"/>
        <v>0</v>
      </c>
      <c r="AG85" s="117">
        <f t="shared" si="114"/>
        <v>0</v>
      </c>
      <c r="AH85" s="118">
        <f t="shared" si="115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16"/>
        <v>0</v>
      </c>
      <c r="AW85" s="117">
        <f t="shared" si="117"/>
        <v>0</v>
      </c>
      <c r="AX85" s="118">
        <f t="shared" si="118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19"/>
        <v>0</v>
      </c>
      <c r="BM85" s="117">
        <f t="shared" si="120"/>
        <v>0</v>
      </c>
      <c r="BN85" s="118">
        <f t="shared" si="121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22"/>
        <v>0</v>
      </c>
      <c r="CC85" s="117">
        <f t="shared" si="123"/>
        <v>0</v>
      </c>
      <c r="CD85" s="118">
        <f t="shared" si="124"/>
        <v>0</v>
      </c>
      <c r="CE85" s="32"/>
      <c r="CF85" s="38">
        <f t="shared" si="125"/>
        <v>0</v>
      </c>
      <c r="CG85" s="39" t="e">
        <f t="shared" si="126"/>
        <v>#DIV/0!</v>
      </c>
      <c r="CH85" s="36">
        <f t="shared" si="127"/>
        <v>0</v>
      </c>
      <c r="CI85" s="39" t="e">
        <f t="shared" si="128"/>
        <v>#DIV/0!</v>
      </c>
      <c r="CJ85" s="36">
        <f t="shared" si="129"/>
        <v>0</v>
      </c>
      <c r="CK85" s="40" t="e">
        <f t="shared" si="130"/>
        <v>#DIV/0!</v>
      </c>
      <c r="CL85" s="38">
        <f t="shared" si="131"/>
        <v>0</v>
      </c>
      <c r="CM85" s="39" t="e">
        <f t="shared" si="132"/>
        <v>#DIV/0!</v>
      </c>
      <c r="CN85" s="36">
        <f t="shared" si="133"/>
        <v>0</v>
      </c>
      <c r="CO85" s="39" t="e">
        <f t="shared" si="134"/>
        <v>#DIV/0!</v>
      </c>
      <c r="CP85" s="36">
        <f t="shared" si="135"/>
        <v>0</v>
      </c>
      <c r="CQ85" s="40" t="e">
        <f t="shared" si="136"/>
        <v>#DIV/0!</v>
      </c>
      <c r="CR85" s="152"/>
      <c r="CS85" s="161" t="s">
        <v>83</v>
      </c>
      <c r="CT85" s="38">
        <f t="shared" si="137"/>
        <v>0</v>
      </c>
      <c r="CU85" s="36">
        <f t="shared" si="138"/>
        <v>0</v>
      </c>
      <c r="CV85" s="37">
        <f t="shared" si="139"/>
        <v>0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110"/>
        <v>0</v>
      </c>
      <c r="Q86" s="117">
        <f t="shared" si="111"/>
        <v>0</v>
      </c>
      <c r="R86" s="118">
        <f t="shared" si="112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13"/>
        <v>0</v>
      </c>
      <c r="AG86" s="117">
        <f t="shared" si="114"/>
        <v>0</v>
      </c>
      <c r="AH86" s="118">
        <f t="shared" si="115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16"/>
        <v>0</v>
      </c>
      <c r="AW86" s="117">
        <f t="shared" si="117"/>
        <v>0</v>
      </c>
      <c r="AX86" s="118">
        <f t="shared" si="118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19"/>
        <v>0</v>
      </c>
      <c r="BM86" s="117">
        <f t="shared" si="120"/>
        <v>0</v>
      </c>
      <c r="BN86" s="118">
        <f t="shared" si="121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22"/>
        <v>0</v>
      </c>
      <c r="CC86" s="117">
        <f t="shared" si="123"/>
        <v>0</v>
      </c>
      <c r="CD86" s="118">
        <f t="shared" si="124"/>
        <v>0</v>
      </c>
      <c r="CE86" s="32"/>
      <c r="CF86" s="38">
        <f t="shared" si="125"/>
        <v>0</v>
      </c>
      <c r="CG86" s="39" t="e">
        <f t="shared" si="126"/>
        <v>#DIV/0!</v>
      </c>
      <c r="CH86" s="36">
        <f t="shared" si="127"/>
        <v>0</v>
      </c>
      <c r="CI86" s="39" t="e">
        <f t="shared" si="128"/>
        <v>#DIV/0!</v>
      </c>
      <c r="CJ86" s="36">
        <f t="shared" si="129"/>
        <v>0</v>
      </c>
      <c r="CK86" s="40" t="e">
        <f t="shared" si="130"/>
        <v>#DIV/0!</v>
      </c>
      <c r="CL86" s="38">
        <f t="shared" si="131"/>
        <v>0</v>
      </c>
      <c r="CM86" s="39" t="e">
        <f t="shared" si="132"/>
        <v>#DIV/0!</v>
      </c>
      <c r="CN86" s="36">
        <f t="shared" si="133"/>
        <v>0</v>
      </c>
      <c r="CO86" s="39" t="e">
        <f t="shared" si="134"/>
        <v>#DIV/0!</v>
      </c>
      <c r="CP86" s="36">
        <f t="shared" si="135"/>
        <v>0</v>
      </c>
      <c r="CQ86" s="40" t="e">
        <f t="shared" si="136"/>
        <v>#DIV/0!</v>
      </c>
      <c r="CR86" s="152"/>
      <c r="CS86" s="161" t="s">
        <v>84</v>
      </c>
      <c r="CT86" s="38">
        <f t="shared" si="137"/>
        <v>0</v>
      </c>
      <c r="CU86" s="36">
        <f t="shared" si="138"/>
        <v>0</v>
      </c>
      <c r="CV86" s="37">
        <f t="shared" si="139"/>
        <v>0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110"/>
        <v>0</v>
      </c>
      <c r="Q87" s="117">
        <f t="shared" si="111"/>
        <v>0</v>
      </c>
      <c r="R87" s="118">
        <f t="shared" si="112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13"/>
        <v>0</v>
      </c>
      <c r="AG87" s="117">
        <f t="shared" si="114"/>
        <v>0</v>
      </c>
      <c r="AH87" s="118">
        <f t="shared" si="115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16"/>
        <v>0</v>
      </c>
      <c r="AW87" s="117">
        <f t="shared" si="117"/>
        <v>0</v>
      </c>
      <c r="AX87" s="118">
        <f t="shared" si="118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19"/>
        <v>0</v>
      </c>
      <c r="BM87" s="117">
        <f t="shared" si="120"/>
        <v>0</v>
      </c>
      <c r="BN87" s="118">
        <f t="shared" si="121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22"/>
        <v>0</v>
      </c>
      <c r="CC87" s="117">
        <f t="shared" si="123"/>
        <v>0</v>
      </c>
      <c r="CD87" s="118">
        <f t="shared" si="124"/>
        <v>0</v>
      </c>
      <c r="CE87" s="32"/>
      <c r="CF87" s="38">
        <f t="shared" si="125"/>
        <v>0</v>
      </c>
      <c r="CG87" s="39" t="e">
        <f t="shared" si="126"/>
        <v>#DIV/0!</v>
      </c>
      <c r="CH87" s="36">
        <f t="shared" si="127"/>
        <v>0</v>
      </c>
      <c r="CI87" s="39" t="e">
        <f t="shared" si="128"/>
        <v>#DIV/0!</v>
      </c>
      <c r="CJ87" s="36">
        <f t="shared" si="129"/>
        <v>0</v>
      </c>
      <c r="CK87" s="40" t="e">
        <f t="shared" si="130"/>
        <v>#DIV/0!</v>
      </c>
      <c r="CL87" s="38">
        <f t="shared" si="131"/>
        <v>0</v>
      </c>
      <c r="CM87" s="39" t="e">
        <f t="shared" si="132"/>
        <v>#DIV/0!</v>
      </c>
      <c r="CN87" s="36">
        <f t="shared" si="133"/>
        <v>0</v>
      </c>
      <c r="CO87" s="39" t="e">
        <f t="shared" si="134"/>
        <v>#DIV/0!</v>
      </c>
      <c r="CP87" s="36">
        <f t="shared" si="135"/>
        <v>0</v>
      </c>
      <c r="CQ87" s="40" t="e">
        <f t="shared" si="136"/>
        <v>#DIV/0!</v>
      </c>
      <c r="CR87" s="152"/>
      <c r="CS87" s="161" t="s">
        <v>85</v>
      </c>
      <c r="CT87" s="38">
        <f t="shared" si="137"/>
        <v>0</v>
      </c>
      <c r="CU87" s="36">
        <f t="shared" si="138"/>
        <v>0</v>
      </c>
      <c r="CV87" s="37">
        <f t="shared" si="139"/>
        <v>0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110"/>
        <v>0</v>
      </c>
      <c r="Q88" s="117">
        <f t="shared" si="111"/>
        <v>0</v>
      </c>
      <c r="R88" s="118">
        <f t="shared" si="112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13"/>
        <v>0</v>
      </c>
      <c r="AG88" s="117">
        <f t="shared" si="114"/>
        <v>0</v>
      </c>
      <c r="AH88" s="118">
        <f t="shared" si="115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16"/>
        <v>0</v>
      </c>
      <c r="AW88" s="117">
        <f t="shared" si="117"/>
        <v>0</v>
      </c>
      <c r="AX88" s="118">
        <f t="shared" si="118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19"/>
        <v>0</v>
      </c>
      <c r="BM88" s="117">
        <f t="shared" si="120"/>
        <v>0</v>
      </c>
      <c r="BN88" s="118">
        <f t="shared" si="121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22"/>
        <v>0</v>
      </c>
      <c r="CC88" s="117">
        <f t="shared" si="123"/>
        <v>0</v>
      </c>
      <c r="CD88" s="118">
        <f t="shared" si="124"/>
        <v>0</v>
      </c>
      <c r="CE88" s="32"/>
      <c r="CF88" s="38">
        <f t="shared" si="125"/>
        <v>0</v>
      </c>
      <c r="CG88" s="39" t="e">
        <f t="shared" si="126"/>
        <v>#DIV/0!</v>
      </c>
      <c r="CH88" s="36">
        <f t="shared" si="127"/>
        <v>0</v>
      </c>
      <c r="CI88" s="39" t="e">
        <f t="shared" si="128"/>
        <v>#DIV/0!</v>
      </c>
      <c r="CJ88" s="36">
        <f t="shared" si="129"/>
        <v>0</v>
      </c>
      <c r="CK88" s="40" t="e">
        <f t="shared" si="130"/>
        <v>#DIV/0!</v>
      </c>
      <c r="CL88" s="38">
        <f t="shared" si="131"/>
        <v>0</v>
      </c>
      <c r="CM88" s="39" t="e">
        <f t="shared" si="132"/>
        <v>#DIV/0!</v>
      </c>
      <c r="CN88" s="36">
        <f t="shared" si="133"/>
        <v>0</v>
      </c>
      <c r="CO88" s="39" t="e">
        <f t="shared" si="134"/>
        <v>#DIV/0!</v>
      </c>
      <c r="CP88" s="36">
        <f t="shared" si="135"/>
        <v>0</v>
      </c>
      <c r="CQ88" s="40" t="e">
        <f t="shared" si="136"/>
        <v>#DIV/0!</v>
      </c>
      <c r="CR88" s="152"/>
      <c r="CS88" s="161" t="s">
        <v>86</v>
      </c>
      <c r="CT88" s="38">
        <f t="shared" si="137"/>
        <v>0</v>
      </c>
      <c r="CU88" s="36">
        <f t="shared" si="138"/>
        <v>0</v>
      </c>
      <c r="CV88" s="37">
        <f t="shared" si="139"/>
        <v>0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110"/>
        <v>0</v>
      </c>
      <c r="Q89" s="117">
        <f t="shared" si="111"/>
        <v>0</v>
      </c>
      <c r="R89" s="118">
        <f t="shared" si="112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13"/>
        <v>0</v>
      </c>
      <c r="AG89" s="117">
        <f t="shared" si="114"/>
        <v>0</v>
      </c>
      <c r="AH89" s="118">
        <f t="shared" si="115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16"/>
        <v>0</v>
      </c>
      <c r="AW89" s="117">
        <f t="shared" si="117"/>
        <v>0</v>
      </c>
      <c r="AX89" s="118">
        <f t="shared" si="118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19"/>
        <v>0</v>
      </c>
      <c r="BM89" s="117">
        <f t="shared" si="120"/>
        <v>0</v>
      </c>
      <c r="BN89" s="118">
        <f t="shared" si="121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22"/>
        <v>0</v>
      </c>
      <c r="CC89" s="117">
        <f t="shared" si="123"/>
        <v>0</v>
      </c>
      <c r="CD89" s="118">
        <f t="shared" si="124"/>
        <v>0</v>
      </c>
      <c r="CE89" s="32"/>
      <c r="CF89" s="38">
        <f t="shared" si="125"/>
        <v>0</v>
      </c>
      <c r="CG89" s="39" t="e">
        <f t="shared" si="126"/>
        <v>#DIV/0!</v>
      </c>
      <c r="CH89" s="36">
        <f t="shared" si="127"/>
        <v>0</v>
      </c>
      <c r="CI89" s="39" t="e">
        <f t="shared" si="128"/>
        <v>#DIV/0!</v>
      </c>
      <c r="CJ89" s="36">
        <f t="shared" si="129"/>
        <v>0</v>
      </c>
      <c r="CK89" s="40" t="e">
        <f t="shared" si="130"/>
        <v>#DIV/0!</v>
      </c>
      <c r="CL89" s="38">
        <f t="shared" si="131"/>
        <v>0</v>
      </c>
      <c r="CM89" s="39" t="e">
        <f t="shared" si="132"/>
        <v>#DIV/0!</v>
      </c>
      <c r="CN89" s="36">
        <f t="shared" si="133"/>
        <v>0</v>
      </c>
      <c r="CO89" s="39" t="e">
        <f t="shared" si="134"/>
        <v>#DIV/0!</v>
      </c>
      <c r="CP89" s="36">
        <f t="shared" si="135"/>
        <v>0</v>
      </c>
      <c r="CQ89" s="40" t="e">
        <f t="shared" si="136"/>
        <v>#DIV/0!</v>
      </c>
      <c r="CR89" s="152"/>
      <c r="CS89" s="161" t="s">
        <v>87</v>
      </c>
      <c r="CT89" s="38">
        <f t="shared" si="137"/>
        <v>0</v>
      </c>
      <c r="CU89" s="36">
        <f t="shared" si="138"/>
        <v>0</v>
      </c>
      <c r="CV89" s="37">
        <f t="shared" si="139"/>
        <v>0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110"/>
        <v>0</v>
      </c>
      <c r="Q90" s="117">
        <f t="shared" si="111"/>
        <v>0</v>
      </c>
      <c r="R90" s="118">
        <f t="shared" si="112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13"/>
        <v>0</v>
      </c>
      <c r="AG90" s="117">
        <f t="shared" si="114"/>
        <v>0</v>
      </c>
      <c r="AH90" s="118">
        <f t="shared" si="115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16"/>
        <v>0</v>
      </c>
      <c r="AW90" s="117">
        <f t="shared" si="117"/>
        <v>0</v>
      </c>
      <c r="AX90" s="118">
        <f t="shared" si="118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19"/>
        <v>0</v>
      </c>
      <c r="BM90" s="117">
        <f t="shared" si="120"/>
        <v>0</v>
      </c>
      <c r="BN90" s="118">
        <f t="shared" si="121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22"/>
        <v>0</v>
      </c>
      <c r="CC90" s="117">
        <f t="shared" si="123"/>
        <v>0</v>
      </c>
      <c r="CD90" s="118">
        <f t="shared" si="124"/>
        <v>0</v>
      </c>
      <c r="CE90" s="32"/>
      <c r="CF90" s="38">
        <f t="shared" si="125"/>
        <v>0</v>
      </c>
      <c r="CG90" s="39" t="e">
        <f t="shared" si="126"/>
        <v>#DIV/0!</v>
      </c>
      <c r="CH90" s="36">
        <f t="shared" si="127"/>
        <v>0</v>
      </c>
      <c r="CI90" s="39" t="e">
        <f t="shared" si="128"/>
        <v>#DIV/0!</v>
      </c>
      <c r="CJ90" s="36">
        <f t="shared" si="129"/>
        <v>0</v>
      </c>
      <c r="CK90" s="40" t="e">
        <f t="shared" si="130"/>
        <v>#DIV/0!</v>
      </c>
      <c r="CL90" s="38">
        <f t="shared" si="131"/>
        <v>0</v>
      </c>
      <c r="CM90" s="39" t="e">
        <f t="shared" si="132"/>
        <v>#DIV/0!</v>
      </c>
      <c r="CN90" s="36">
        <f t="shared" si="133"/>
        <v>0</v>
      </c>
      <c r="CO90" s="39" t="e">
        <f t="shared" si="134"/>
        <v>#DIV/0!</v>
      </c>
      <c r="CP90" s="36">
        <f t="shared" si="135"/>
        <v>0</v>
      </c>
      <c r="CQ90" s="40" t="e">
        <f t="shared" si="136"/>
        <v>#DIV/0!</v>
      </c>
      <c r="CR90" s="152"/>
      <c r="CS90" s="161" t="s">
        <v>88</v>
      </c>
      <c r="CT90" s="38">
        <f t="shared" si="137"/>
        <v>0</v>
      </c>
      <c r="CU90" s="36">
        <f t="shared" si="138"/>
        <v>0</v>
      </c>
      <c r="CV90" s="37">
        <f t="shared" si="139"/>
        <v>0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110"/>
        <v>0</v>
      </c>
      <c r="Q91" s="117">
        <f t="shared" si="111"/>
        <v>0</v>
      </c>
      <c r="R91" s="118">
        <f t="shared" si="112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13"/>
        <v>0</v>
      </c>
      <c r="AG91" s="117">
        <f t="shared" si="114"/>
        <v>0</v>
      </c>
      <c r="AH91" s="118">
        <f t="shared" si="115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16"/>
        <v>0</v>
      </c>
      <c r="AW91" s="117">
        <f t="shared" si="117"/>
        <v>0</v>
      </c>
      <c r="AX91" s="118">
        <f t="shared" si="118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19"/>
        <v>0</v>
      </c>
      <c r="BM91" s="117">
        <f t="shared" si="120"/>
        <v>0</v>
      </c>
      <c r="BN91" s="118">
        <f t="shared" si="121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22"/>
        <v>0</v>
      </c>
      <c r="CC91" s="117">
        <f t="shared" si="123"/>
        <v>0</v>
      </c>
      <c r="CD91" s="118">
        <f t="shared" si="124"/>
        <v>0</v>
      </c>
      <c r="CE91" s="32"/>
      <c r="CF91" s="38">
        <f t="shared" si="125"/>
        <v>0</v>
      </c>
      <c r="CG91" s="39" t="e">
        <f t="shared" si="126"/>
        <v>#DIV/0!</v>
      </c>
      <c r="CH91" s="36">
        <f t="shared" si="127"/>
        <v>0</v>
      </c>
      <c r="CI91" s="39" t="e">
        <f t="shared" si="128"/>
        <v>#DIV/0!</v>
      </c>
      <c r="CJ91" s="36">
        <f t="shared" si="129"/>
        <v>0</v>
      </c>
      <c r="CK91" s="40" t="e">
        <f t="shared" si="130"/>
        <v>#DIV/0!</v>
      </c>
      <c r="CL91" s="38">
        <f t="shared" si="131"/>
        <v>0</v>
      </c>
      <c r="CM91" s="39" t="e">
        <f t="shared" si="132"/>
        <v>#DIV/0!</v>
      </c>
      <c r="CN91" s="36">
        <f t="shared" si="133"/>
        <v>0</v>
      </c>
      <c r="CO91" s="39" t="e">
        <f t="shared" si="134"/>
        <v>#DIV/0!</v>
      </c>
      <c r="CP91" s="36">
        <f t="shared" si="135"/>
        <v>0</v>
      </c>
      <c r="CQ91" s="40" t="e">
        <f t="shared" si="136"/>
        <v>#DIV/0!</v>
      </c>
      <c r="CR91" s="152"/>
      <c r="CS91" s="161" t="s">
        <v>89</v>
      </c>
      <c r="CT91" s="38">
        <f t="shared" si="137"/>
        <v>0</v>
      </c>
      <c r="CU91" s="36">
        <f t="shared" si="138"/>
        <v>0</v>
      </c>
      <c r="CV91" s="37">
        <f t="shared" si="139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110"/>
        <v>0</v>
      </c>
      <c r="Q92" s="117">
        <f t="shared" si="111"/>
        <v>0</v>
      </c>
      <c r="R92" s="118">
        <f t="shared" si="112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13"/>
        <v>0</v>
      </c>
      <c r="AG92" s="117">
        <f t="shared" si="114"/>
        <v>0</v>
      </c>
      <c r="AH92" s="118">
        <f t="shared" si="115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16"/>
        <v>0</v>
      </c>
      <c r="AW92" s="117">
        <f t="shared" si="117"/>
        <v>0</v>
      </c>
      <c r="AX92" s="118">
        <f t="shared" si="118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19"/>
        <v>0</v>
      </c>
      <c r="BM92" s="117">
        <f t="shared" si="120"/>
        <v>0</v>
      </c>
      <c r="BN92" s="118">
        <f t="shared" si="121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22"/>
        <v>0</v>
      </c>
      <c r="CC92" s="117">
        <f t="shared" si="123"/>
        <v>0</v>
      </c>
      <c r="CD92" s="118">
        <f t="shared" si="124"/>
        <v>0</v>
      </c>
      <c r="CE92" s="32"/>
      <c r="CF92" s="38">
        <f t="shared" si="125"/>
        <v>0</v>
      </c>
      <c r="CG92" s="39" t="e">
        <f t="shared" si="126"/>
        <v>#DIV/0!</v>
      </c>
      <c r="CH92" s="36">
        <f t="shared" si="127"/>
        <v>0</v>
      </c>
      <c r="CI92" s="39" t="e">
        <f t="shared" si="128"/>
        <v>#DIV/0!</v>
      </c>
      <c r="CJ92" s="36">
        <f t="shared" si="129"/>
        <v>0</v>
      </c>
      <c r="CK92" s="40" t="e">
        <f t="shared" si="130"/>
        <v>#DIV/0!</v>
      </c>
      <c r="CL92" s="38">
        <f t="shared" si="131"/>
        <v>0</v>
      </c>
      <c r="CM92" s="39" t="e">
        <f t="shared" si="132"/>
        <v>#DIV/0!</v>
      </c>
      <c r="CN92" s="36">
        <f t="shared" si="133"/>
        <v>0</v>
      </c>
      <c r="CO92" s="39" t="e">
        <f t="shared" si="134"/>
        <v>#DIV/0!</v>
      </c>
      <c r="CP92" s="36">
        <f t="shared" si="135"/>
        <v>0</v>
      </c>
      <c r="CQ92" s="40" t="e">
        <f t="shared" si="136"/>
        <v>#DIV/0!</v>
      </c>
      <c r="CR92" s="152"/>
      <c r="CS92" s="161" t="s">
        <v>100</v>
      </c>
      <c r="CT92" s="38">
        <f t="shared" si="137"/>
        <v>0</v>
      </c>
      <c r="CU92" s="36">
        <f t="shared" si="138"/>
        <v>0</v>
      </c>
      <c r="CV92" s="37">
        <f t="shared" si="139"/>
        <v>0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110"/>
        <v>0</v>
      </c>
      <c r="Q93" s="117">
        <f t="shared" si="111"/>
        <v>0</v>
      </c>
      <c r="R93" s="118">
        <f t="shared" si="112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13"/>
        <v>0</v>
      </c>
      <c r="AG93" s="117">
        <f t="shared" si="114"/>
        <v>0</v>
      </c>
      <c r="AH93" s="118">
        <f t="shared" si="115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16"/>
        <v>0</v>
      </c>
      <c r="AW93" s="117">
        <f t="shared" si="117"/>
        <v>0</v>
      </c>
      <c r="AX93" s="118">
        <f t="shared" si="118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19"/>
        <v>0</v>
      </c>
      <c r="BM93" s="117">
        <f t="shared" si="120"/>
        <v>0</v>
      </c>
      <c r="BN93" s="118">
        <f t="shared" si="121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22"/>
        <v>0</v>
      </c>
      <c r="CC93" s="117">
        <f t="shared" si="123"/>
        <v>0</v>
      </c>
      <c r="CD93" s="118">
        <f t="shared" si="124"/>
        <v>0</v>
      </c>
      <c r="CE93" s="32"/>
      <c r="CF93" s="38">
        <f t="shared" si="125"/>
        <v>0</v>
      </c>
      <c r="CG93" s="39" t="e">
        <f t="shared" si="126"/>
        <v>#DIV/0!</v>
      </c>
      <c r="CH93" s="36">
        <f t="shared" si="127"/>
        <v>0</v>
      </c>
      <c r="CI93" s="39" t="e">
        <f t="shared" si="128"/>
        <v>#DIV/0!</v>
      </c>
      <c r="CJ93" s="36">
        <f t="shared" si="129"/>
        <v>0</v>
      </c>
      <c r="CK93" s="40" t="e">
        <f t="shared" si="130"/>
        <v>#DIV/0!</v>
      </c>
      <c r="CL93" s="38">
        <f t="shared" si="131"/>
        <v>0</v>
      </c>
      <c r="CM93" s="39" t="e">
        <f t="shared" si="132"/>
        <v>#DIV/0!</v>
      </c>
      <c r="CN93" s="36">
        <f t="shared" si="133"/>
        <v>0</v>
      </c>
      <c r="CO93" s="39" t="e">
        <f t="shared" si="134"/>
        <v>#DIV/0!</v>
      </c>
      <c r="CP93" s="36">
        <f t="shared" si="135"/>
        <v>0</v>
      </c>
      <c r="CQ93" s="40" t="e">
        <f t="shared" si="136"/>
        <v>#DIV/0!</v>
      </c>
      <c r="CR93" s="152"/>
      <c r="CS93" s="161" t="s">
        <v>101</v>
      </c>
      <c r="CT93" s="38">
        <f t="shared" si="137"/>
        <v>0</v>
      </c>
      <c r="CU93" s="36">
        <f t="shared" si="138"/>
        <v>0</v>
      </c>
      <c r="CV93" s="37">
        <f t="shared" si="139"/>
        <v>0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110"/>
        <v>0</v>
      </c>
      <c r="Q94" s="117">
        <f t="shared" si="111"/>
        <v>0</v>
      </c>
      <c r="R94" s="118">
        <f t="shared" si="112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13"/>
        <v>0</v>
      </c>
      <c r="AG94" s="117">
        <f t="shared" si="114"/>
        <v>0</v>
      </c>
      <c r="AH94" s="118">
        <f t="shared" si="115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16"/>
        <v>0</v>
      </c>
      <c r="AW94" s="126">
        <f t="shared" si="117"/>
        <v>0</v>
      </c>
      <c r="AX94" s="118">
        <f t="shared" si="118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19"/>
        <v>0</v>
      </c>
      <c r="BM94" s="117">
        <f t="shared" si="120"/>
        <v>0</v>
      </c>
      <c r="BN94" s="118">
        <f t="shared" si="121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22"/>
        <v>0</v>
      </c>
      <c r="CC94" s="117">
        <f t="shared" si="123"/>
        <v>0</v>
      </c>
      <c r="CD94" s="118">
        <f t="shared" si="124"/>
        <v>0</v>
      </c>
      <c r="CE94" s="32"/>
      <c r="CF94" s="38">
        <f t="shared" si="125"/>
        <v>0</v>
      </c>
      <c r="CG94" s="39" t="e">
        <f t="shared" si="126"/>
        <v>#DIV/0!</v>
      </c>
      <c r="CH94" s="36">
        <f t="shared" si="127"/>
        <v>0</v>
      </c>
      <c r="CI94" s="39" t="e">
        <f t="shared" si="128"/>
        <v>#DIV/0!</v>
      </c>
      <c r="CJ94" s="36">
        <f t="shared" si="129"/>
        <v>0</v>
      </c>
      <c r="CK94" s="40" t="e">
        <f t="shared" si="130"/>
        <v>#DIV/0!</v>
      </c>
      <c r="CL94" s="38">
        <f t="shared" si="131"/>
        <v>0</v>
      </c>
      <c r="CM94" s="39" t="e">
        <f t="shared" si="132"/>
        <v>#DIV/0!</v>
      </c>
      <c r="CN94" s="36">
        <f t="shared" si="133"/>
        <v>0</v>
      </c>
      <c r="CO94" s="39" t="e">
        <f t="shared" si="134"/>
        <v>#DIV/0!</v>
      </c>
      <c r="CP94" s="36">
        <f t="shared" si="135"/>
        <v>0</v>
      </c>
      <c r="CQ94" s="40" t="e">
        <f t="shared" si="136"/>
        <v>#DIV/0!</v>
      </c>
      <c r="CR94" s="152"/>
      <c r="CS94" s="161" t="s">
        <v>90</v>
      </c>
      <c r="CT94" s="38">
        <f t="shared" si="137"/>
        <v>0</v>
      </c>
      <c r="CU94" s="36">
        <f t="shared" si="138"/>
        <v>0</v>
      </c>
      <c r="CV94" s="37">
        <f t="shared" si="139"/>
        <v>0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/>
      <c r="E95" s="39"/>
      <c r="F95" s="39"/>
      <c r="G95" s="39"/>
      <c r="H95" s="36"/>
      <c r="I95" s="40"/>
      <c r="J95" s="244"/>
      <c r="K95" s="39"/>
      <c r="L95" s="36"/>
      <c r="M95" s="39"/>
      <c r="N95" s="36"/>
      <c r="O95" s="40"/>
      <c r="P95" s="116">
        <f t="shared" si="110"/>
        <v>0</v>
      </c>
      <c r="Q95" s="117">
        <f t="shared" si="111"/>
        <v>0</v>
      </c>
      <c r="R95" s="118">
        <f t="shared" si="112"/>
        <v>0</v>
      </c>
      <c r="S95" s="32"/>
      <c r="T95" s="35"/>
      <c r="U95" s="39"/>
      <c r="V95" s="39"/>
      <c r="W95" s="39"/>
      <c r="X95" s="36"/>
      <c r="Y95" s="40"/>
      <c r="Z95" s="38"/>
      <c r="AA95" s="39"/>
      <c r="AB95" s="36"/>
      <c r="AC95" s="39"/>
      <c r="AD95" s="36"/>
      <c r="AE95" s="40"/>
      <c r="AF95" s="116">
        <f t="shared" si="113"/>
        <v>0</v>
      </c>
      <c r="AG95" s="117">
        <f t="shared" si="114"/>
        <v>0</v>
      </c>
      <c r="AH95" s="118">
        <f t="shared" si="115"/>
        <v>0</v>
      </c>
      <c r="AI95" s="32"/>
      <c r="AJ95" s="35"/>
      <c r="AK95" s="39"/>
      <c r="AL95" s="36"/>
      <c r="AM95" s="39"/>
      <c r="AN95" s="36"/>
      <c r="AO95" s="40"/>
      <c r="AP95" s="38"/>
      <c r="AQ95" s="39"/>
      <c r="AR95" s="36"/>
      <c r="AS95" s="39"/>
      <c r="AT95" s="36"/>
      <c r="AU95" s="40"/>
      <c r="AV95" s="116">
        <f t="shared" si="116"/>
        <v>0</v>
      </c>
      <c r="AW95" s="117">
        <f t="shared" si="117"/>
        <v>0</v>
      </c>
      <c r="AX95" s="118">
        <f t="shared" si="118"/>
        <v>0</v>
      </c>
      <c r="AY95" s="32"/>
      <c r="AZ95" s="35"/>
      <c r="BA95" s="39"/>
      <c r="BB95" s="39"/>
      <c r="BC95" s="39"/>
      <c r="BD95" s="36"/>
      <c r="BE95" s="40"/>
      <c r="BF95" s="38"/>
      <c r="BG95" s="39"/>
      <c r="BH95" s="36"/>
      <c r="BI95" s="39"/>
      <c r="BJ95" s="36"/>
      <c r="BK95" s="40"/>
      <c r="BL95" s="116">
        <f t="shared" si="119"/>
        <v>0</v>
      </c>
      <c r="BM95" s="117">
        <f t="shared" si="120"/>
        <v>0</v>
      </c>
      <c r="BN95" s="118">
        <f t="shared" si="121"/>
        <v>0</v>
      </c>
      <c r="BO95" s="32"/>
      <c r="BP95" s="38"/>
      <c r="BQ95" s="39"/>
      <c r="BR95" s="39"/>
      <c r="BS95" s="39"/>
      <c r="BT95" s="36"/>
      <c r="BU95" s="40"/>
      <c r="BV95" s="38"/>
      <c r="BW95" s="39"/>
      <c r="BX95" s="36"/>
      <c r="BY95" s="39"/>
      <c r="BZ95" s="36"/>
      <c r="CA95" s="40"/>
      <c r="CB95" s="116">
        <f t="shared" si="122"/>
        <v>0</v>
      </c>
      <c r="CC95" s="117">
        <f t="shared" si="123"/>
        <v>0</v>
      </c>
      <c r="CD95" s="118">
        <f t="shared" si="124"/>
        <v>0</v>
      </c>
      <c r="CE95" s="32"/>
      <c r="CF95" s="38">
        <f t="shared" si="125"/>
        <v>0</v>
      </c>
      <c r="CG95" s="39" t="e">
        <f t="shared" si="126"/>
        <v>#DIV/0!</v>
      </c>
      <c r="CH95" s="36">
        <f t="shared" si="127"/>
        <v>0</v>
      </c>
      <c r="CI95" s="39" t="e">
        <f t="shared" si="128"/>
        <v>#DIV/0!</v>
      </c>
      <c r="CJ95" s="36">
        <f t="shared" si="129"/>
        <v>0</v>
      </c>
      <c r="CK95" s="40" t="e">
        <f t="shared" si="130"/>
        <v>#DIV/0!</v>
      </c>
      <c r="CL95" s="38">
        <f t="shared" si="131"/>
        <v>0</v>
      </c>
      <c r="CM95" s="39" t="e">
        <f t="shared" si="132"/>
        <v>#DIV/0!</v>
      </c>
      <c r="CN95" s="36">
        <f t="shared" si="133"/>
        <v>0</v>
      </c>
      <c r="CO95" s="39" t="e">
        <f t="shared" si="134"/>
        <v>#DIV/0!</v>
      </c>
      <c r="CP95" s="36">
        <f t="shared" si="135"/>
        <v>0</v>
      </c>
      <c r="CQ95" s="40" t="e">
        <f t="shared" si="136"/>
        <v>#DIV/0!</v>
      </c>
      <c r="CR95" s="152"/>
      <c r="CS95" s="161" t="s">
        <v>91</v>
      </c>
      <c r="CT95" s="38">
        <f t="shared" si="137"/>
        <v>0</v>
      </c>
      <c r="CU95" s="36">
        <f t="shared" si="138"/>
        <v>0</v>
      </c>
      <c r="CV95" s="37">
        <f t="shared" si="139"/>
        <v>0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110"/>
        <v>0</v>
      </c>
      <c r="Q96" s="128">
        <f t="shared" si="111"/>
        <v>0</v>
      </c>
      <c r="R96" s="129">
        <f t="shared" si="112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13"/>
        <v>0</v>
      </c>
      <c r="AG96" s="128">
        <f t="shared" si="114"/>
        <v>0</v>
      </c>
      <c r="AH96" s="129">
        <f t="shared" si="115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16"/>
        <v>0</v>
      </c>
      <c r="AW96" s="128">
        <f t="shared" si="117"/>
        <v>0</v>
      </c>
      <c r="AX96" s="129">
        <f t="shared" si="118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19"/>
        <v>0</v>
      </c>
      <c r="BM96" s="128">
        <f t="shared" si="120"/>
        <v>0</v>
      </c>
      <c r="BN96" s="129">
        <f t="shared" si="121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22"/>
        <v>0</v>
      </c>
      <c r="CC96" s="128">
        <f t="shared" si="123"/>
        <v>0</v>
      </c>
      <c r="CD96" s="129">
        <f t="shared" si="124"/>
        <v>0</v>
      </c>
      <c r="CE96" s="32"/>
      <c r="CF96" s="45">
        <f>SUM(CF76:CF95)</f>
        <v>0</v>
      </c>
      <c r="CG96" s="46" t="e">
        <f t="shared" si="126"/>
        <v>#DIV/0!</v>
      </c>
      <c r="CH96" s="46">
        <f>SUM(CH76:CH95)</f>
        <v>0</v>
      </c>
      <c r="CI96" s="46" t="e">
        <f t="shared" si="128"/>
        <v>#DIV/0!</v>
      </c>
      <c r="CJ96" s="43">
        <f t="shared" si="129"/>
        <v>0</v>
      </c>
      <c r="CK96" s="47" t="e">
        <f t="shared" si="130"/>
        <v>#DIV/0!</v>
      </c>
      <c r="CL96" s="45">
        <f>SUM(CL76:CL95)</f>
        <v>0</v>
      </c>
      <c r="CM96" s="46" t="e">
        <f t="shared" si="132"/>
        <v>#DIV/0!</v>
      </c>
      <c r="CN96" s="43">
        <f>SUM(CN76:CN95)</f>
        <v>0</v>
      </c>
      <c r="CO96" s="46" t="e">
        <f t="shared" si="134"/>
        <v>#DIV/0!</v>
      </c>
      <c r="CP96" s="43">
        <f>SUM(CP76:CP95)</f>
        <v>0</v>
      </c>
      <c r="CQ96" s="47" t="e">
        <f t="shared" si="136"/>
        <v>#DIV/0!</v>
      </c>
      <c r="CR96" s="153"/>
      <c r="CS96" s="161" t="s">
        <v>175</v>
      </c>
      <c r="CT96" s="45">
        <f t="shared" ref="CT96:CU96" si="140">SUM(CT76:CT95)</f>
        <v>0</v>
      </c>
      <c r="CU96" s="43">
        <f t="shared" si="140"/>
        <v>0</v>
      </c>
      <c r="CV96" s="44">
        <f>SUM(CV76:CV95)</f>
        <v>0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/>
      <c r="E97" s="46"/>
      <c r="F97" s="43"/>
      <c r="G97" s="46"/>
      <c r="H97" s="43"/>
      <c r="I97" s="47"/>
      <c r="J97" s="245"/>
      <c r="K97" s="46"/>
      <c r="L97" s="43"/>
      <c r="M97" s="46"/>
      <c r="N97" s="43"/>
      <c r="O97" s="47"/>
      <c r="P97" s="122">
        <f t="shared" si="110"/>
        <v>0</v>
      </c>
      <c r="Q97" s="128">
        <f t="shared" si="111"/>
        <v>0</v>
      </c>
      <c r="R97" s="129">
        <f t="shared" si="112"/>
        <v>0</v>
      </c>
      <c r="S97" s="32"/>
      <c r="T97" s="42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13"/>
        <v>0</v>
      </c>
      <c r="AG97" s="128">
        <f t="shared" si="114"/>
        <v>0</v>
      </c>
      <c r="AH97" s="129">
        <f t="shared" si="115"/>
        <v>0</v>
      </c>
      <c r="AI97" s="32"/>
      <c r="AJ97" s="42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16"/>
        <v>0</v>
      </c>
      <c r="AW97" s="128">
        <f t="shared" si="117"/>
        <v>0</v>
      </c>
      <c r="AX97" s="129">
        <f t="shared" si="118"/>
        <v>0</v>
      </c>
      <c r="AY97" s="32"/>
      <c r="AZ97" s="42"/>
      <c r="BA97" s="46"/>
      <c r="BB97" s="43"/>
      <c r="BC97" s="46"/>
      <c r="BD97" s="43"/>
      <c r="BE97" s="47"/>
      <c r="BF97" s="45"/>
      <c r="BG97" s="46"/>
      <c r="BH97" s="43"/>
      <c r="BI97" s="46"/>
      <c r="BJ97" s="43"/>
      <c r="BK97" s="47"/>
      <c r="BL97" s="122">
        <f t="shared" si="119"/>
        <v>0</v>
      </c>
      <c r="BM97" s="128">
        <f t="shared" si="120"/>
        <v>0</v>
      </c>
      <c r="BN97" s="129">
        <f t="shared" si="121"/>
        <v>0</v>
      </c>
      <c r="BO97" s="32"/>
      <c r="BP97" s="45"/>
      <c r="BQ97" s="46"/>
      <c r="BR97" s="43"/>
      <c r="BS97" s="46"/>
      <c r="BT97" s="43"/>
      <c r="BU97" s="47"/>
      <c r="BV97" s="45"/>
      <c r="BW97" s="46"/>
      <c r="BX97" s="43"/>
      <c r="BY97" s="46"/>
      <c r="BZ97" s="43"/>
      <c r="CA97" s="47"/>
      <c r="CB97" s="122">
        <f t="shared" si="122"/>
        <v>0</v>
      </c>
      <c r="CC97" s="128">
        <f t="shared" si="123"/>
        <v>0</v>
      </c>
      <c r="CD97" s="129">
        <f t="shared" si="124"/>
        <v>0</v>
      </c>
      <c r="CE97" s="32"/>
      <c r="CF97" s="45">
        <f>+CF74+CF96</f>
        <v>0</v>
      </c>
      <c r="CG97" s="46" t="e">
        <f t="shared" si="126"/>
        <v>#DIV/0!</v>
      </c>
      <c r="CH97" s="46">
        <f>+CH74+CH96</f>
        <v>0</v>
      </c>
      <c r="CI97" s="46" t="e">
        <f t="shared" si="128"/>
        <v>#DIV/0!</v>
      </c>
      <c r="CJ97" s="43">
        <f t="shared" si="129"/>
        <v>0</v>
      </c>
      <c r="CK97" s="47" t="e">
        <f t="shared" si="130"/>
        <v>#DIV/0!</v>
      </c>
      <c r="CL97" s="45">
        <f>+CL74+CL96</f>
        <v>0</v>
      </c>
      <c r="CM97" s="46" t="e">
        <f t="shared" si="132"/>
        <v>#DIV/0!</v>
      </c>
      <c r="CN97" s="43">
        <f>+CN74+CN96</f>
        <v>0</v>
      </c>
      <c r="CO97" s="46" t="e">
        <f t="shared" si="134"/>
        <v>#DIV/0!</v>
      </c>
      <c r="CP97" s="43">
        <f>+CP74+CP96</f>
        <v>0</v>
      </c>
      <c r="CQ97" s="47" t="e">
        <f t="shared" si="136"/>
        <v>#DIV/0!</v>
      </c>
      <c r="CR97" s="153"/>
      <c r="CS97" s="160" t="s">
        <v>176</v>
      </c>
      <c r="CT97" s="45">
        <f>+CT74+CT96</f>
        <v>0</v>
      </c>
      <c r="CU97" s="43">
        <f t="shared" ref="CU97:CV97" si="141">+CU74+CU96</f>
        <v>0</v>
      </c>
      <c r="CV97" s="44">
        <f t="shared" si="141"/>
        <v>0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ref="P99:P102" si="142">+D99+J99</f>
        <v>0</v>
      </c>
      <c r="Q99" s="117">
        <f t="shared" ref="Q99:Q102" si="143">+F99+L99</f>
        <v>0</v>
      </c>
      <c r="R99" s="118">
        <f t="shared" ref="R99:R102" si="144">+P99+Q99</f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ref="AF99:AF103" si="145">+T99+Z99</f>
        <v>0</v>
      </c>
      <c r="AG99" s="117">
        <f t="shared" ref="AG99:AG103" si="146">+V99+AB99</f>
        <v>0</v>
      </c>
      <c r="AH99" s="118">
        <f t="shared" ref="AH99:AH103" si="147">+AF99+AG99</f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ref="AV99:AV103" si="148">+AJ99+AP99</f>
        <v>0</v>
      </c>
      <c r="AW99" s="117">
        <f t="shared" ref="AW99:AW103" si="149">+AL99+AR99</f>
        <v>0</v>
      </c>
      <c r="AX99" s="118">
        <f t="shared" ref="AX99:AX102" si="150">+AV99+AW99</f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ref="BL99:BL103" si="151">+AZ99+BF99</f>
        <v>0</v>
      </c>
      <c r="BM99" s="117">
        <f t="shared" ref="BM99:BM103" si="152">+BB99+BH99</f>
        <v>0</v>
      </c>
      <c r="BN99" s="118">
        <f t="shared" ref="BN99:BN102" si="153">+BL99+BM99</f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ref="CB99:CB102" si="154">+BP99+BV99</f>
        <v>0</v>
      </c>
      <c r="CC99" s="117">
        <f t="shared" ref="CC99:CC103" si="155">+BR99+BX99</f>
        <v>0</v>
      </c>
      <c r="CD99" s="118">
        <f t="shared" ref="CD99:CD102" si="156">+CB99+CC99</f>
        <v>0</v>
      </c>
      <c r="CE99" s="32"/>
      <c r="CF99" s="38">
        <f t="shared" ref="CF99:CF101" si="157">+D99+T99+AJ99+AZ99+BP99</f>
        <v>0</v>
      </c>
      <c r="CG99" s="39" t="e">
        <f>+CF99/$CF$111</f>
        <v>#DIV/0!</v>
      </c>
      <c r="CH99" s="36">
        <f t="shared" ref="CH99:CH101" si="158">+F99+V99+AL99+BB99+BR99</f>
        <v>0</v>
      </c>
      <c r="CI99" s="39" t="e">
        <f>+CH99/$CH$111</f>
        <v>#DIV/0!</v>
      </c>
      <c r="CJ99" s="36">
        <f t="shared" ref="CJ99:CJ101" si="159">+CF99+CH99</f>
        <v>0</v>
      </c>
      <c r="CK99" s="40" t="e">
        <f>+CJ99/$CJ$111</f>
        <v>#DIV/0!</v>
      </c>
      <c r="CL99" s="38">
        <f t="shared" ref="CL99:CL101" si="160">+J99+Z99+AP99+BF99+BV99</f>
        <v>0</v>
      </c>
      <c r="CM99" s="39" t="e">
        <f>+CL99/$CL$111</f>
        <v>#DIV/0!</v>
      </c>
      <c r="CN99" s="36">
        <f t="shared" ref="CN99:CN101" si="161">+L99+AB99+AR99+BH99+BX99</f>
        <v>0</v>
      </c>
      <c r="CO99" s="39" t="e">
        <f>+CN99/$CN$111</f>
        <v>#DIV/0!</v>
      </c>
      <c r="CP99" s="36">
        <f t="shared" ref="CP99:CP101" si="162">+CL99+CN99</f>
        <v>0</v>
      </c>
      <c r="CQ99" s="40" t="e">
        <f>+CP99/$CP$111</f>
        <v>#DIV/0!</v>
      </c>
      <c r="CR99" s="152"/>
      <c r="CS99" s="163" t="s">
        <v>54</v>
      </c>
      <c r="CT99" s="38">
        <f t="shared" ref="CT99:CT101" si="163">+CJ99</f>
        <v>0</v>
      </c>
      <c r="CU99" s="36">
        <f t="shared" ref="CU99:CU101" si="164">+CP99</f>
        <v>0</v>
      </c>
      <c r="CV99" s="37">
        <f t="shared" ref="CV99:CV101" si="165">+CT99+CU99</f>
        <v>0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42"/>
        <v>0</v>
      </c>
      <c r="Q100" s="117">
        <f t="shared" si="143"/>
        <v>0</v>
      </c>
      <c r="R100" s="118">
        <f t="shared" si="144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45"/>
        <v>0</v>
      </c>
      <c r="AG100" s="117">
        <f t="shared" si="146"/>
        <v>0</v>
      </c>
      <c r="AH100" s="118">
        <f t="shared" si="147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48"/>
        <v>0</v>
      </c>
      <c r="AW100" s="117">
        <f t="shared" si="149"/>
        <v>0</v>
      </c>
      <c r="AX100" s="118">
        <f t="shared" si="150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51"/>
        <v>0</v>
      </c>
      <c r="BM100" s="117">
        <f t="shared" si="152"/>
        <v>0</v>
      </c>
      <c r="BN100" s="118">
        <f t="shared" si="153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54"/>
        <v>0</v>
      </c>
      <c r="CC100" s="117">
        <f t="shared" si="155"/>
        <v>0</v>
      </c>
      <c r="CD100" s="118">
        <f t="shared" si="156"/>
        <v>0</v>
      </c>
      <c r="CE100" s="32"/>
      <c r="CF100" s="38">
        <f t="shared" si="157"/>
        <v>0</v>
      </c>
      <c r="CG100" s="39" t="e">
        <f>+CF100/$CF$111</f>
        <v>#DIV/0!</v>
      </c>
      <c r="CH100" s="36">
        <f t="shared" si="158"/>
        <v>0</v>
      </c>
      <c r="CI100" s="39" t="e">
        <f>+CH100/$CH$111</f>
        <v>#DIV/0!</v>
      </c>
      <c r="CJ100" s="36">
        <f t="shared" si="159"/>
        <v>0</v>
      </c>
      <c r="CK100" s="40" t="e">
        <f>+CJ100/$CJ$111</f>
        <v>#DIV/0!</v>
      </c>
      <c r="CL100" s="38">
        <f t="shared" si="160"/>
        <v>0</v>
      </c>
      <c r="CM100" s="39" t="e">
        <f>+CL100/$CL$111</f>
        <v>#DIV/0!</v>
      </c>
      <c r="CN100" s="36">
        <f t="shared" si="161"/>
        <v>0</v>
      </c>
      <c r="CO100" s="39" t="e">
        <f>+CN100/$CN$111</f>
        <v>#DIV/0!</v>
      </c>
      <c r="CP100" s="36">
        <f t="shared" si="162"/>
        <v>0</v>
      </c>
      <c r="CQ100" s="40" t="e">
        <f>+CP100/$CP$111</f>
        <v>#DIV/0!</v>
      </c>
      <c r="CR100" s="152"/>
      <c r="CS100" s="164" t="s">
        <v>13</v>
      </c>
      <c r="CT100" s="38">
        <f t="shared" si="163"/>
        <v>0</v>
      </c>
      <c r="CU100" s="36">
        <f t="shared" si="164"/>
        <v>0</v>
      </c>
      <c r="CV100" s="37">
        <f t="shared" si="165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/>
      <c r="E101" s="39"/>
      <c r="F101" s="39"/>
      <c r="G101" s="39"/>
      <c r="H101" s="36"/>
      <c r="I101" s="40"/>
      <c r="J101" s="244"/>
      <c r="K101" s="39"/>
      <c r="L101" s="36"/>
      <c r="M101" s="39"/>
      <c r="N101" s="36"/>
      <c r="O101" s="40"/>
      <c r="P101" s="116">
        <f t="shared" si="142"/>
        <v>0</v>
      </c>
      <c r="Q101" s="117">
        <f t="shared" si="143"/>
        <v>0</v>
      </c>
      <c r="R101" s="118">
        <f t="shared" si="144"/>
        <v>0</v>
      </c>
      <c r="S101" s="32"/>
      <c r="T101" s="35"/>
      <c r="U101" s="39"/>
      <c r="V101" s="39"/>
      <c r="W101" s="39"/>
      <c r="X101" s="36"/>
      <c r="Y101" s="40"/>
      <c r="Z101" s="38"/>
      <c r="AA101" s="39"/>
      <c r="AB101" s="36"/>
      <c r="AC101" s="39"/>
      <c r="AD101" s="36"/>
      <c r="AE101" s="40"/>
      <c r="AF101" s="116">
        <f t="shared" si="145"/>
        <v>0</v>
      </c>
      <c r="AG101" s="117">
        <f t="shared" si="146"/>
        <v>0</v>
      </c>
      <c r="AH101" s="118">
        <f t="shared" si="147"/>
        <v>0</v>
      </c>
      <c r="AI101" s="32"/>
      <c r="AJ101" s="35"/>
      <c r="AK101" s="39"/>
      <c r="AL101" s="39"/>
      <c r="AM101" s="39"/>
      <c r="AN101" s="36"/>
      <c r="AO101" s="40"/>
      <c r="AP101" s="38"/>
      <c r="AQ101" s="39"/>
      <c r="AR101" s="36"/>
      <c r="AS101" s="39"/>
      <c r="AT101" s="36"/>
      <c r="AU101" s="40"/>
      <c r="AV101" s="116">
        <f t="shared" si="148"/>
        <v>0</v>
      </c>
      <c r="AW101" s="117">
        <f t="shared" si="149"/>
        <v>0</v>
      </c>
      <c r="AX101" s="118">
        <f t="shared" si="150"/>
        <v>0</v>
      </c>
      <c r="AY101" s="32"/>
      <c r="AZ101" s="35"/>
      <c r="BA101" s="39"/>
      <c r="BB101" s="39"/>
      <c r="BC101" s="39"/>
      <c r="BD101" s="36"/>
      <c r="BE101" s="40"/>
      <c r="BF101" s="38"/>
      <c r="BG101" s="39"/>
      <c r="BH101" s="36"/>
      <c r="BI101" s="39"/>
      <c r="BJ101" s="36"/>
      <c r="BK101" s="40"/>
      <c r="BL101" s="116">
        <f t="shared" si="151"/>
        <v>0</v>
      </c>
      <c r="BM101" s="117">
        <f t="shared" si="152"/>
        <v>0</v>
      </c>
      <c r="BN101" s="118">
        <f t="shared" si="153"/>
        <v>0</v>
      </c>
      <c r="BO101" s="32"/>
      <c r="BP101" s="38"/>
      <c r="BQ101" s="39"/>
      <c r="BR101" s="39"/>
      <c r="BS101" s="39"/>
      <c r="BT101" s="36"/>
      <c r="BU101" s="40"/>
      <c r="BV101" s="38"/>
      <c r="BW101" s="39"/>
      <c r="BX101" s="36"/>
      <c r="BY101" s="39"/>
      <c r="BZ101" s="36"/>
      <c r="CA101" s="40"/>
      <c r="CB101" s="116">
        <f t="shared" si="154"/>
        <v>0</v>
      </c>
      <c r="CC101" s="117">
        <f t="shared" si="155"/>
        <v>0</v>
      </c>
      <c r="CD101" s="118">
        <f t="shared" si="156"/>
        <v>0</v>
      </c>
      <c r="CE101" s="32"/>
      <c r="CF101" s="38">
        <f t="shared" si="157"/>
        <v>0</v>
      </c>
      <c r="CG101" s="39" t="e">
        <f>+CF101/$CF$111</f>
        <v>#DIV/0!</v>
      </c>
      <c r="CH101" s="36">
        <f t="shared" si="158"/>
        <v>0</v>
      </c>
      <c r="CI101" s="39" t="e">
        <f>+CH101/$CH$111</f>
        <v>#DIV/0!</v>
      </c>
      <c r="CJ101" s="36">
        <f t="shared" si="159"/>
        <v>0</v>
      </c>
      <c r="CK101" s="40" t="e">
        <f>+CJ101/$CJ$111</f>
        <v>#DIV/0!</v>
      </c>
      <c r="CL101" s="38">
        <f t="shared" si="160"/>
        <v>0</v>
      </c>
      <c r="CM101" s="39" t="e">
        <f>+CL101/$CL$111</f>
        <v>#DIV/0!</v>
      </c>
      <c r="CN101" s="36">
        <f t="shared" si="161"/>
        <v>0</v>
      </c>
      <c r="CO101" s="39" t="e">
        <f>+CN101/$CN$111</f>
        <v>#DIV/0!</v>
      </c>
      <c r="CP101" s="36">
        <f t="shared" si="162"/>
        <v>0</v>
      </c>
      <c r="CQ101" s="40" t="e">
        <f>+CP101/$CP$111</f>
        <v>#DIV/0!</v>
      </c>
      <c r="CR101" s="152"/>
      <c r="CS101" s="161" t="s">
        <v>9</v>
      </c>
      <c r="CT101" s="38">
        <f t="shared" si="163"/>
        <v>0</v>
      </c>
      <c r="CU101" s="36">
        <f t="shared" si="164"/>
        <v>0</v>
      </c>
      <c r="CV101" s="37">
        <f t="shared" si="165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/>
      <c r="E102" s="46"/>
      <c r="F102" s="43"/>
      <c r="G102" s="46"/>
      <c r="H102" s="43"/>
      <c r="I102" s="47"/>
      <c r="J102" s="245"/>
      <c r="K102" s="201"/>
      <c r="L102" s="43"/>
      <c r="M102" s="46"/>
      <c r="N102" s="245"/>
      <c r="O102" s="47"/>
      <c r="P102" s="122">
        <f t="shared" si="142"/>
        <v>0</v>
      </c>
      <c r="Q102" s="128">
        <f t="shared" si="143"/>
        <v>0</v>
      </c>
      <c r="R102" s="129">
        <f t="shared" si="144"/>
        <v>0</v>
      </c>
      <c r="S102" s="32"/>
      <c r="T102" s="42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45"/>
        <v>0</v>
      </c>
      <c r="AG102" s="128">
        <f t="shared" si="146"/>
        <v>0</v>
      </c>
      <c r="AH102" s="129">
        <f t="shared" si="147"/>
        <v>0</v>
      </c>
      <c r="AI102" s="32"/>
      <c r="AJ102" s="42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48"/>
        <v>0</v>
      </c>
      <c r="AW102" s="128">
        <f t="shared" si="149"/>
        <v>0</v>
      </c>
      <c r="AX102" s="129">
        <f t="shared" si="150"/>
        <v>0</v>
      </c>
      <c r="AY102" s="32"/>
      <c r="AZ102" s="42"/>
      <c r="BA102" s="46"/>
      <c r="BB102" s="43"/>
      <c r="BC102" s="46"/>
      <c r="BD102" s="36"/>
      <c r="BE102" s="47"/>
      <c r="BF102" s="45"/>
      <c r="BG102" s="46"/>
      <c r="BH102" s="43"/>
      <c r="BI102" s="46"/>
      <c r="BJ102" s="43"/>
      <c r="BK102" s="47"/>
      <c r="BL102" s="122">
        <f t="shared" si="151"/>
        <v>0</v>
      </c>
      <c r="BM102" s="128">
        <f t="shared" si="152"/>
        <v>0</v>
      </c>
      <c r="BN102" s="129">
        <f t="shared" si="153"/>
        <v>0</v>
      </c>
      <c r="BO102" s="32"/>
      <c r="BP102" s="45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/>
      <c r="CB102" s="122">
        <f t="shared" si="154"/>
        <v>0</v>
      </c>
      <c r="CC102" s="128">
        <f t="shared" si="155"/>
        <v>0</v>
      </c>
      <c r="CD102" s="129">
        <f t="shared" si="156"/>
        <v>0</v>
      </c>
      <c r="CE102" s="32"/>
      <c r="CF102" s="54">
        <f>+CF64+CF97+CF99+CF100+CF101</f>
        <v>0</v>
      </c>
      <c r="CG102" s="55" t="e">
        <f>+CF102/$CF$111</f>
        <v>#DIV/0!</v>
      </c>
      <c r="CH102" s="56">
        <f>+CH64+CH97+CH99+CH100+CH101</f>
        <v>0</v>
      </c>
      <c r="CI102" s="55" t="e">
        <f>+CH102/$CH$111</f>
        <v>#DIV/0!</v>
      </c>
      <c r="CJ102" s="56">
        <f>+CJ64+CJ97+CJ99+CJ100+CJ101</f>
        <v>0</v>
      </c>
      <c r="CK102" s="47" t="e">
        <f>+CJ102/$CJ$111</f>
        <v>#DIV/0!</v>
      </c>
      <c r="CL102" s="45">
        <f>+CL64+CL97+CL99+CL100+CL101</f>
        <v>0</v>
      </c>
      <c r="CM102" s="46" t="e">
        <f>+CL102/$CL$111</f>
        <v>#DIV/0!</v>
      </c>
      <c r="CN102" s="43">
        <f>+CN64+CN97+CN99+CN100+CN101</f>
        <v>0</v>
      </c>
      <c r="CO102" s="46" t="e">
        <f>+CN102/$CN$111</f>
        <v>#DIV/0!</v>
      </c>
      <c r="CP102" s="43">
        <f>+CP64+CP97+CP99+CP100+CP101</f>
        <v>0</v>
      </c>
      <c r="CQ102" s="47" t="e">
        <f>+CP102/$CP$111</f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6">+CU64+CU97+CU99+CU100+CU101</f>
        <v>0</v>
      </c>
      <c r="CV102" s="44">
        <f t="shared" si="166"/>
        <v>0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/>
      <c r="E103" s="63"/>
      <c r="F103" s="61"/>
      <c r="G103" s="63"/>
      <c r="H103" s="61"/>
      <c r="I103" s="60"/>
      <c r="J103" s="246"/>
      <c r="K103" s="63"/>
      <c r="L103" s="61"/>
      <c r="M103" s="58"/>
      <c r="N103" s="246"/>
      <c r="O103" s="60"/>
      <c r="P103" s="96">
        <f>+D103+J103</f>
        <v>0</v>
      </c>
      <c r="Q103" s="97">
        <f>+F103+L103</f>
        <v>0</v>
      </c>
      <c r="R103" s="98">
        <f>+P103+Q103</f>
        <v>0</v>
      </c>
      <c r="S103" s="32"/>
      <c r="T103" s="57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45"/>
        <v>0</v>
      </c>
      <c r="AG103" s="97">
        <f t="shared" si="146"/>
        <v>0</v>
      </c>
      <c r="AH103" s="98">
        <f t="shared" si="147"/>
        <v>0</v>
      </c>
      <c r="AI103" s="32"/>
      <c r="AJ103" s="57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48"/>
        <v>0</v>
      </c>
      <c r="AW103" s="97">
        <f t="shared" si="149"/>
        <v>0</v>
      </c>
      <c r="AX103" s="98">
        <f>+AV103+AW103</f>
        <v>0</v>
      </c>
      <c r="AY103" s="32"/>
      <c r="AZ103" s="57"/>
      <c r="BA103" s="58"/>
      <c r="BB103" s="59"/>
      <c r="BC103" s="58"/>
      <c r="BD103" s="59"/>
      <c r="BE103" s="60"/>
      <c r="BF103" s="59"/>
      <c r="BG103" s="58"/>
      <c r="BH103" s="61"/>
      <c r="BI103" s="58"/>
      <c r="BJ103" s="61"/>
      <c r="BK103" s="60"/>
      <c r="BL103" s="96">
        <f t="shared" si="151"/>
        <v>0</v>
      </c>
      <c r="BM103" s="97">
        <f t="shared" si="152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/>
      <c r="CB103" s="96">
        <f>+BP103+BV103</f>
        <v>0</v>
      </c>
      <c r="CC103" s="97">
        <f t="shared" si="155"/>
        <v>0</v>
      </c>
      <c r="CD103" s="98">
        <f>+CB103+CC103</f>
        <v>0</v>
      </c>
      <c r="CE103" s="32"/>
      <c r="CF103" s="62">
        <f>+CF17-CF102</f>
        <v>0</v>
      </c>
      <c r="CG103" s="58" t="e">
        <f>+CF103/$CF$111</f>
        <v>#DIV/0!</v>
      </c>
      <c r="CH103" s="62">
        <f>+CH17-CH102</f>
        <v>0</v>
      </c>
      <c r="CI103" s="63" t="e">
        <f>+CH103/$CH$111</f>
        <v>#DIV/0!</v>
      </c>
      <c r="CJ103" s="62">
        <f>+CJ17-CJ102</f>
        <v>0</v>
      </c>
      <c r="CK103" s="64" t="e">
        <f>+CJ103/$CJ$111</f>
        <v>#DIV/0!</v>
      </c>
      <c r="CL103" s="62">
        <f>+CL17-CL102</f>
        <v>0</v>
      </c>
      <c r="CM103" s="58" t="e">
        <f>+CL103/$CL$111</f>
        <v>#DIV/0!</v>
      </c>
      <c r="CN103" s="62">
        <f>+CN17-CN102</f>
        <v>0</v>
      </c>
      <c r="CO103" s="63" t="e">
        <f>+CN103/$CN$111</f>
        <v>#DIV/0!</v>
      </c>
      <c r="CP103" s="62">
        <f>+CP17-CP102</f>
        <v>0</v>
      </c>
      <c r="CQ103" s="64" t="e">
        <f>+CP103/$CP$111</f>
        <v>#DIV/0!</v>
      </c>
      <c r="CR103" s="153"/>
      <c r="CS103" s="161" t="s">
        <v>178</v>
      </c>
      <c r="CT103" s="62">
        <f>+CT17-CT102</f>
        <v>0</v>
      </c>
      <c r="CU103" s="62">
        <f t="shared" ref="CU103" si="167">+CU17-CU102</f>
        <v>0</v>
      </c>
      <c r="CV103" s="62">
        <f>+CV17-CV102</f>
        <v>0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>
        <f t="shared" ref="P105:P107" si="168">+D105+J105</f>
        <v>0</v>
      </c>
      <c r="Q105" s="117">
        <f t="shared" ref="Q105:Q107" si="169">+F105+L105</f>
        <v>0</v>
      </c>
      <c r="R105" s="118">
        <f t="shared" ref="R105:R107" si="170">+P105+Q105</f>
        <v>0</v>
      </c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>
        <f t="shared" ref="AF105:AF107" si="171">+T105+Z105</f>
        <v>0</v>
      </c>
      <c r="AG105" s="117">
        <f t="shared" ref="AG105:AG107" si="172">+V105+AB105</f>
        <v>0</v>
      </c>
      <c r="AH105" s="118">
        <f t="shared" ref="AH105:AH107" si="173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74">+AJ105+AP105</f>
        <v>0</v>
      </c>
      <c r="AW105" s="117">
        <f t="shared" ref="AW105:AW107" si="175">+AL105+AR105</f>
        <v>0</v>
      </c>
      <c r="AX105" s="118">
        <f t="shared" ref="AX105:AX107" si="176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7">+AZ105+BF105</f>
        <v>0</v>
      </c>
      <c r="BM105" s="117">
        <f t="shared" ref="BM105:BM107" si="178">+BB105+BH105</f>
        <v>0</v>
      </c>
      <c r="BN105" s="118">
        <f t="shared" ref="BN105:BN107" si="179">+BL105+BM105</f>
        <v>0</v>
      </c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80">+BP105+BV105</f>
        <v>0</v>
      </c>
      <c r="CC105" s="117">
        <f t="shared" ref="CC105:CC107" si="181">+BR105+BX105</f>
        <v>0</v>
      </c>
      <c r="CD105" s="118">
        <f t="shared" ref="CD105:CD107" si="182">+CB105+CC105</f>
        <v>0</v>
      </c>
      <c r="CE105" s="32"/>
      <c r="CF105" s="38">
        <f t="shared" ref="CF105:CF107" si="183">+D105+T105+AJ105+AZ105+BP105</f>
        <v>0</v>
      </c>
      <c r="CG105" s="39"/>
      <c r="CH105" s="36">
        <f t="shared" ref="CH105:CH107" si="184">+F105+V105+AL105+BB105+BR105</f>
        <v>0</v>
      </c>
      <c r="CI105" s="39"/>
      <c r="CJ105" s="36">
        <f>+CF105+CH105</f>
        <v>0</v>
      </c>
      <c r="CK105" s="40"/>
      <c r="CL105" s="38">
        <f t="shared" ref="CL105:CL107" si="185">+J105+Z105+AP105+BF105+BV105</f>
        <v>0</v>
      </c>
      <c r="CM105" s="39"/>
      <c r="CN105" s="36">
        <f t="shared" ref="CN105:CN107" si="186">+L105+AB105+AR105+BH105+BX105</f>
        <v>0</v>
      </c>
      <c r="CO105" s="39"/>
      <c r="CP105" s="36">
        <f t="shared" ref="CP105:CP107" si="187">+CL105+CN105</f>
        <v>0</v>
      </c>
      <c r="CQ105" s="40"/>
      <c r="CR105" s="152"/>
      <c r="CS105" s="163" t="s">
        <v>49</v>
      </c>
      <c r="CT105" s="38">
        <f t="shared" ref="CT105:CT107" si="188">+CJ105</f>
        <v>0</v>
      </c>
      <c r="CU105" s="36">
        <f t="shared" ref="CU105:CU107" si="189">+CP105</f>
        <v>0</v>
      </c>
      <c r="CV105" s="37">
        <f t="shared" ref="CV105:CV107" si="190">+CT105+CU105</f>
        <v>0</v>
      </c>
      <c r="CW105"/>
    </row>
    <row r="106" spans="1:103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si="168"/>
        <v>0</v>
      </c>
      <c r="Q106" s="117">
        <f t="shared" si="169"/>
        <v>0</v>
      </c>
      <c r="R106" s="118">
        <f t="shared" si="170"/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si="171"/>
        <v>0</v>
      </c>
      <c r="AG106" s="117">
        <f t="shared" si="172"/>
        <v>0</v>
      </c>
      <c r="AH106" s="118">
        <f t="shared" si="173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74"/>
        <v>0</v>
      </c>
      <c r="AW106" s="117">
        <f t="shared" si="175"/>
        <v>0</v>
      </c>
      <c r="AX106" s="118">
        <f t="shared" si="176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7"/>
        <v>0</v>
      </c>
      <c r="BM106" s="117">
        <f t="shared" si="178"/>
        <v>0</v>
      </c>
      <c r="BN106" s="118">
        <f t="shared" si="179"/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80"/>
        <v>0</v>
      </c>
      <c r="CC106" s="117">
        <f t="shared" si="181"/>
        <v>0</v>
      </c>
      <c r="CD106" s="118">
        <f t="shared" si="182"/>
        <v>0</v>
      </c>
      <c r="CE106" s="32"/>
      <c r="CF106" s="38">
        <f t="shared" si="183"/>
        <v>0</v>
      </c>
      <c r="CG106" s="39"/>
      <c r="CH106" s="36">
        <f t="shared" si="184"/>
        <v>0</v>
      </c>
      <c r="CI106" s="39"/>
      <c r="CJ106" s="36">
        <f t="shared" ref="CJ106:CJ107" si="191">+CF106+CH106</f>
        <v>0</v>
      </c>
      <c r="CK106" s="40"/>
      <c r="CL106" s="38">
        <f t="shared" si="185"/>
        <v>0</v>
      </c>
      <c r="CM106" s="39"/>
      <c r="CN106" s="36">
        <f t="shared" si="186"/>
        <v>0</v>
      </c>
      <c r="CO106" s="39"/>
      <c r="CP106" s="36">
        <f t="shared" si="187"/>
        <v>0</v>
      </c>
      <c r="CQ106" s="40"/>
      <c r="CR106" s="152"/>
      <c r="CS106" s="163" t="s">
        <v>50</v>
      </c>
      <c r="CT106" s="38">
        <f t="shared" si="188"/>
        <v>0</v>
      </c>
      <c r="CU106" s="36">
        <f t="shared" si="189"/>
        <v>0</v>
      </c>
      <c r="CV106" s="37">
        <f t="shared" si="190"/>
        <v>0</v>
      </c>
      <c r="CW106"/>
    </row>
    <row r="107" spans="1:103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8"/>
        <v>0</v>
      </c>
      <c r="Q107" s="117">
        <f t="shared" si="169"/>
        <v>0</v>
      </c>
      <c r="R107" s="118">
        <f t="shared" si="170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71"/>
        <v>0</v>
      </c>
      <c r="AG107" s="117">
        <f t="shared" si="172"/>
        <v>0</v>
      </c>
      <c r="AH107" s="118">
        <f t="shared" si="173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74"/>
        <v>0</v>
      </c>
      <c r="AW107" s="117">
        <f t="shared" si="175"/>
        <v>0</v>
      </c>
      <c r="AX107" s="118">
        <f t="shared" si="176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7"/>
        <v>0</v>
      </c>
      <c r="BM107" s="117">
        <f t="shared" si="178"/>
        <v>0</v>
      </c>
      <c r="BN107" s="118">
        <f t="shared" si="179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80"/>
        <v>0</v>
      </c>
      <c r="CC107" s="117">
        <f t="shared" si="181"/>
        <v>0</v>
      </c>
      <c r="CD107" s="118">
        <f t="shared" si="182"/>
        <v>0</v>
      </c>
      <c r="CE107" s="32"/>
      <c r="CF107" s="38">
        <f t="shared" si="183"/>
        <v>0</v>
      </c>
      <c r="CG107" s="36"/>
      <c r="CH107" s="36">
        <f t="shared" si="184"/>
        <v>0</v>
      </c>
      <c r="CI107" s="39"/>
      <c r="CJ107" s="36">
        <f t="shared" si="191"/>
        <v>0</v>
      </c>
      <c r="CK107" s="40"/>
      <c r="CL107" s="38">
        <f t="shared" si="185"/>
        <v>0</v>
      </c>
      <c r="CM107" s="39"/>
      <c r="CN107" s="36">
        <f t="shared" si="186"/>
        <v>0</v>
      </c>
      <c r="CO107" s="39"/>
      <c r="CP107" s="36">
        <f t="shared" si="187"/>
        <v>0</v>
      </c>
      <c r="CQ107" s="40"/>
      <c r="CR107" s="152"/>
      <c r="CS107" s="163" t="s">
        <v>48</v>
      </c>
      <c r="CT107" s="38">
        <f t="shared" si="188"/>
        <v>0</v>
      </c>
      <c r="CU107" s="36">
        <f t="shared" si="189"/>
        <v>0</v>
      </c>
      <c r="CV107" s="37">
        <f t="shared" si="190"/>
        <v>0</v>
      </c>
      <c r="CW107"/>
    </row>
    <row r="108" spans="1:103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3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>+D110+J110</f>
        <v>0</v>
      </c>
      <c r="Q110" s="134">
        <f>+F110+L110</f>
        <v>0</v>
      </c>
      <c r="R110" s="135">
        <f>+P110+Q110</f>
        <v>0</v>
      </c>
      <c r="S110" s="32"/>
      <c r="T110" s="71"/>
      <c r="U110" s="36"/>
      <c r="V110" s="72"/>
      <c r="W110" s="36"/>
      <c r="X110" s="72"/>
      <c r="Y110" s="37"/>
      <c r="Z110" s="72"/>
      <c r="AA110" s="72"/>
      <c r="AB110" s="72"/>
      <c r="AC110" s="72"/>
      <c r="AD110" s="72"/>
      <c r="AE110" s="37"/>
      <c r="AF110" s="133">
        <f t="shared" ref="AF110:AF111" si="192">+T110+Z110</f>
        <v>0</v>
      </c>
      <c r="AG110" s="134">
        <f t="shared" ref="AG110:AG111" si="193">+V110+AB110</f>
        <v>0</v>
      </c>
      <c r="AH110" s="135">
        <f t="shared" ref="AH110:AH111" si="194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5">+AJ110+AP110</f>
        <v>0</v>
      </c>
      <c r="AW110" s="134">
        <f t="shared" ref="AW110:AW111" si="196">+AL110+AR110</f>
        <v>0</v>
      </c>
      <c r="AX110" s="135">
        <f t="shared" ref="AX110:AX111" si="197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8">+AZ110+BF110</f>
        <v>0</v>
      </c>
      <c r="BM110" s="134">
        <f t="shared" ref="BM110:BM111" si="199">+BB110+BH110</f>
        <v>0</v>
      </c>
      <c r="BN110" s="135">
        <f t="shared" ref="BN110:BN111" si="200">+BL110+BM110</f>
        <v>0</v>
      </c>
      <c r="BO110" s="32"/>
      <c r="BP110" s="73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201">+BP110+BV110</f>
        <v>0</v>
      </c>
      <c r="CC110" s="134">
        <f t="shared" ref="CC110:CC111" si="202">+BR110+BX110</f>
        <v>0</v>
      </c>
      <c r="CD110" s="135">
        <f t="shared" ref="CD110:CD111" si="203">+CB110+CC110</f>
        <v>0</v>
      </c>
      <c r="CE110" s="32"/>
      <c r="CF110" s="38">
        <f t="shared" ref="CF110:CF111" si="204">+D110+T110+AJ110+AZ110+BP110</f>
        <v>0</v>
      </c>
      <c r="CG110" s="72"/>
      <c r="CH110" s="36">
        <f t="shared" ref="CH110:CH111" si="205">+F110+V110+AL110+BB110+BR110</f>
        <v>0</v>
      </c>
      <c r="CI110" s="72"/>
      <c r="CJ110" s="72">
        <f t="shared" ref="CJ110:CJ111" si="206">+CF110+CH110</f>
        <v>0</v>
      </c>
      <c r="CK110" s="74"/>
      <c r="CL110" s="38">
        <f t="shared" ref="CL110:CL111" si="207">+J110+Z110+AP110+BF110+BV110</f>
        <v>0</v>
      </c>
      <c r="CM110" s="72"/>
      <c r="CN110" s="36">
        <f t="shared" ref="CN110:CN111" si="208">+L110+AB110+AR110+BH110+BX110</f>
        <v>0</v>
      </c>
      <c r="CO110" s="72"/>
      <c r="CP110" s="72">
        <f t="shared" ref="CP110:CP111" si="209">+CL110+CN110</f>
        <v>0</v>
      </c>
      <c r="CQ110" s="74"/>
      <c r="CR110" s="155"/>
      <c r="CS110" s="161" t="s">
        <v>10</v>
      </c>
      <c r="CT110" s="73">
        <f t="shared" ref="CT110:CT111" si="210">+CJ110</f>
        <v>0</v>
      </c>
      <c r="CU110" s="72">
        <f t="shared" ref="CU110:CU111" si="211">+CP110</f>
        <v>0</v>
      </c>
      <c r="CV110" s="75">
        <f t="shared" ref="CV110:CV111" si="212">+CT110+CU110</f>
        <v>0</v>
      </c>
      <c r="CW110"/>
    </row>
    <row r="111" spans="1:103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244"/>
      <c r="K111" s="72"/>
      <c r="L111" s="72"/>
      <c r="M111" s="72"/>
      <c r="N111" s="72"/>
      <c r="O111" s="37"/>
      <c r="P111" s="133">
        <f t="shared" ref="P111" si="213">+D111+J111</f>
        <v>0</v>
      </c>
      <c r="Q111" s="134">
        <f t="shared" ref="Q111" si="214">+F111+L111</f>
        <v>0</v>
      </c>
      <c r="R111" s="135">
        <f t="shared" ref="R111" si="215"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si="192"/>
        <v>0</v>
      </c>
      <c r="AG111" s="134">
        <f t="shared" si="193"/>
        <v>0</v>
      </c>
      <c r="AH111" s="135">
        <f t="shared" si="194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5"/>
        <v>0</v>
      </c>
      <c r="AW111" s="134">
        <f t="shared" si="196"/>
        <v>0</v>
      </c>
      <c r="AX111" s="135">
        <f t="shared" si="197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8"/>
        <v>0</v>
      </c>
      <c r="BM111" s="134">
        <f t="shared" si="199"/>
        <v>0</v>
      </c>
      <c r="BN111" s="135">
        <f t="shared" si="200"/>
        <v>0</v>
      </c>
      <c r="BO111" s="32"/>
      <c r="BP111" s="73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201"/>
        <v>0</v>
      </c>
      <c r="CC111" s="134">
        <f t="shared" si="202"/>
        <v>0</v>
      </c>
      <c r="CD111" s="135">
        <f t="shared" si="203"/>
        <v>0</v>
      </c>
      <c r="CE111" s="32"/>
      <c r="CF111" s="38">
        <f t="shared" si="204"/>
        <v>0</v>
      </c>
      <c r="CG111" s="72"/>
      <c r="CH111" s="36">
        <f t="shared" si="205"/>
        <v>0</v>
      </c>
      <c r="CI111" s="72"/>
      <c r="CJ111" s="72">
        <f t="shared" si="206"/>
        <v>0</v>
      </c>
      <c r="CK111" s="74"/>
      <c r="CL111" s="38">
        <f t="shared" si="207"/>
        <v>0</v>
      </c>
      <c r="CM111" s="72"/>
      <c r="CN111" s="36">
        <f t="shared" si="208"/>
        <v>0</v>
      </c>
      <c r="CO111" s="72"/>
      <c r="CP111" s="72">
        <f t="shared" si="209"/>
        <v>0</v>
      </c>
      <c r="CQ111" s="74"/>
      <c r="CR111" s="155"/>
      <c r="CS111" s="161" t="s">
        <v>11</v>
      </c>
      <c r="CT111" s="73">
        <f t="shared" si="210"/>
        <v>0</v>
      </c>
      <c r="CU111" s="72">
        <f t="shared" si="211"/>
        <v>0</v>
      </c>
      <c r="CV111" s="75">
        <f t="shared" si="212"/>
        <v>0</v>
      </c>
      <c r="CW111"/>
    </row>
    <row r="112" spans="1:103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247"/>
      <c r="K112" s="78"/>
      <c r="L112" s="78"/>
      <c r="M112" s="78"/>
      <c r="N112" s="78"/>
      <c r="O112" s="81"/>
      <c r="P112" s="316" t="e">
        <f>+P10/P111</f>
        <v>#DIV/0!</v>
      </c>
      <c r="Q112" s="137" t="e">
        <f>+Q10/Q111</f>
        <v>#DIV/0!</v>
      </c>
      <c r="R112" s="199" t="e">
        <f>+R10/R111</f>
        <v>#DIV/0!</v>
      </c>
      <c r="S112" s="32"/>
      <c r="T112" s="80"/>
      <c r="U112" s="78"/>
      <c r="V112" s="78"/>
      <c r="W112" s="78"/>
      <c r="X112" s="78"/>
      <c r="Y112" s="81"/>
      <c r="Z112" s="80"/>
      <c r="AA112" s="78"/>
      <c r="AB112" s="78"/>
      <c r="AC112" s="78"/>
      <c r="AD112" s="78"/>
      <c r="AE112" s="81"/>
      <c r="AF112" s="136" t="e">
        <f>+AF10/AF111</f>
        <v>#DIV/0!</v>
      </c>
      <c r="AG112" s="136" t="e">
        <f>+AG10/AG111</f>
        <v>#DIV/0!</v>
      </c>
      <c r="AH112" s="199" t="e">
        <f>+AH10/AH111</f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>+AW10/AW111</f>
        <v>#DIV/0!</v>
      </c>
      <c r="AX112" s="138" t="e">
        <f>+AX10/AX111</f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>+BM10/BM111</f>
        <v>#DIV/0!</v>
      </c>
      <c r="BN112" s="138" t="e">
        <f>+BN10/BN111</f>
        <v>#DIV/0!</v>
      </c>
      <c r="BO112" s="32"/>
      <c r="BP112" s="80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>+CC10/CC111</f>
        <v>#DIV/0!</v>
      </c>
      <c r="CD112" s="138" t="e">
        <f>+CD10/CD111</f>
        <v>#DIV/0!</v>
      </c>
      <c r="CE112" s="32"/>
      <c r="CF112" s="80" t="e">
        <f>+CF10/CF111</f>
        <v>#DIV/0!</v>
      </c>
      <c r="CG112" s="78"/>
      <c r="CH112" s="78" t="e">
        <f>+CH10/CH111</f>
        <v>#DIV/0!</v>
      </c>
      <c r="CI112" s="77"/>
      <c r="CJ112" s="78" t="e">
        <f>+CJ10/CJ111</f>
        <v>#DIV/0!</v>
      </c>
      <c r="CK112" s="81"/>
      <c r="CL112" s="80" t="e">
        <f>+CL10/CL111</f>
        <v>#DIV/0!</v>
      </c>
      <c r="CM112" s="77"/>
      <c r="CN112" s="78" t="e">
        <f>+CN10/CN111</f>
        <v>#DIV/0!</v>
      </c>
      <c r="CO112" s="78"/>
      <c r="CP112" s="78" t="e">
        <f>+CP10/CP111</f>
        <v>#DIV/0!</v>
      </c>
      <c r="CQ112" s="81"/>
      <c r="CR112" s="156"/>
      <c r="CS112" s="161" t="s">
        <v>12</v>
      </c>
      <c r="CT112" s="80" t="e">
        <f>+CT10/CT111</f>
        <v>#DIV/0!</v>
      </c>
      <c r="CU112" s="78" t="e">
        <f>+CU10/CU111</f>
        <v>#DIV/0!</v>
      </c>
      <c r="CV112" s="79" t="e">
        <f>+CV10/CV111</f>
        <v>#DIV/0!</v>
      </c>
      <c r="CW112"/>
    </row>
    <row r="113" spans="1:101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1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244"/>
      <c r="K114" s="36"/>
      <c r="L114" s="72"/>
      <c r="M114" s="36"/>
      <c r="N114" s="72"/>
      <c r="O114" s="37"/>
      <c r="P114" s="116">
        <f>+P17-P102</f>
        <v>0</v>
      </c>
      <c r="Q114" s="140">
        <f>+Q17-Q102</f>
        <v>0</v>
      </c>
      <c r="R114" s="141">
        <f>+R17-R102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+AF17-AF102</f>
        <v>0</v>
      </c>
      <c r="AG114" s="140">
        <f>+AG17-AG102</f>
        <v>0</v>
      </c>
      <c r="AH114" s="141">
        <f>+AH17-AH102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+AV17-AV102</f>
        <v>0</v>
      </c>
      <c r="AW114" s="140">
        <f>+AW17-AW102</f>
        <v>0</v>
      </c>
      <c r="AX114" s="118">
        <f>+AX17-AX102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+BL17-BL102</f>
        <v>0</v>
      </c>
      <c r="BM114" s="140">
        <f>+BM17-BM102</f>
        <v>0</v>
      </c>
      <c r="BN114" s="141">
        <f>+BN17-BN102</f>
        <v>0</v>
      </c>
      <c r="BO114" s="32"/>
      <c r="BP114" s="73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+CB17-CB102</f>
        <v>0</v>
      </c>
      <c r="CC114" s="140">
        <f>+CC17-CC102</f>
        <v>0</v>
      </c>
      <c r="CD114" s="141">
        <f>+CD17-CD102</f>
        <v>0</v>
      </c>
      <c r="CE114" s="32"/>
      <c r="CF114" s="73">
        <f>+CF103</f>
        <v>0</v>
      </c>
      <c r="CG114" s="72"/>
      <c r="CH114" s="72">
        <f>+CH103</f>
        <v>0</v>
      </c>
      <c r="CI114" s="72"/>
      <c r="CJ114" s="72">
        <f>+CJ103</f>
        <v>0</v>
      </c>
      <c r="CK114" s="74"/>
      <c r="CL114" s="73">
        <f>+CL103</f>
        <v>0</v>
      </c>
      <c r="CM114" s="72"/>
      <c r="CN114" s="72">
        <f>+CN103</f>
        <v>0</v>
      </c>
      <c r="CO114" s="72"/>
      <c r="CP114" s="72">
        <f>+CP103</f>
        <v>0</v>
      </c>
      <c r="CQ114" s="74"/>
      <c r="CR114" s="155"/>
      <c r="CS114" s="162" t="s">
        <v>95</v>
      </c>
      <c r="CT114" s="73">
        <f>+CT103</f>
        <v>0</v>
      </c>
      <c r="CU114" s="72">
        <f>+CU103</f>
        <v>0</v>
      </c>
      <c r="CV114" s="74">
        <f>+CV103</f>
        <v>0</v>
      </c>
      <c r="CW114"/>
    </row>
    <row r="115" spans="1:101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1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249"/>
      <c r="K116" s="83"/>
      <c r="L116" s="84"/>
      <c r="M116" s="83"/>
      <c r="N116" s="84"/>
      <c r="O116" s="85"/>
      <c r="P116" s="142" t="e">
        <f>+P103/P17</f>
        <v>#DIV/0!</v>
      </c>
      <c r="Q116" s="143" t="e">
        <f>+Q103/Q17</f>
        <v>#DIV/0!</v>
      </c>
      <c r="R116" s="144" t="e">
        <f>+R103/R17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+AF103/AF17</f>
        <v>#DIV/0!</v>
      </c>
      <c r="AG116" s="143" t="e">
        <f>+AG103/AG17</f>
        <v>#DIV/0!</v>
      </c>
      <c r="AH116" s="144" t="e">
        <f>+AH103/AH17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+AV103/AV17</f>
        <v>#DIV/0!</v>
      </c>
      <c r="AW116" s="143" t="e">
        <f>+AW103/AW17</f>
        <v>#DIV/0!</v>
      </c>
      <c r="AX116" s="144" t="e">
        <f>+AX103/AX17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+BL103/BL17</f>
        <v>#DIV/0!</v>
      </c>
      <c r="BM116" s="143" t="e">
        <f>+BM103/BM17</f>
        <v>#DIV/0!</v>
      </c>
      <c r="BN116" s="144" t="e">
        <f>+BN103/BN17</f>
        <v>#DIV/0!</v>
      </c>
      <c r="BO116" s="32"/>
      <c r="BP116" s="86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+CB103/CB17</f>
        <v>#DIV/0!</v>
      </c>
      <c r="CC116" s="143" t="e">
        <f>+CC103/CC17</f>
        <v>#DIV/0!</v>
      </c>
      <c r="CD116" s="144" t="e">
        <f>+CD103/CD17</f>
        <v>#DIV/0!</v>
      </c>
      <c r="CE116" s="32"/>
      <c r="CF116" s="86" t="e">
        <f>+CF103/CF17</f>
        <v>#DIV/0!</v>
      </c>
      <c r="CG116" s="84"/>
      <c r="CH116" s="84" t="e">
        <f>+CH103/CH17</f>
        <v>#DIV/0!</v>
      </c>
      <c r="CI116" s="84"/>
      <c r="CJ116" s="168" t="e">
        <f>+CJ103/CJ17</f>
        <v>#DIV/0!</v>
      </c>
      <c r="CK116" s="85"/>
      <c r="CL116" s="87" t="e">
        <f>+CL103/CL17</f>
        <v>#DIV/0!</v>
      </c>
      <c r="CM116" s="83"/>
      <c r="CN116" s="83" t="e">
        <f>+CN103/CN17</f>
        <v>#DIV/0!</v>
      </c>
      <c r="CO116" s="83"/>
      <c r="CP116" s="172" t="e">
        <f>+CP103/CP17</f>
        <v>#DIV/0!</v>
      </c>
      <c r="CQ116" s="85"/>
      <c r="CR116" s="157"/>
      <c r="CS116" s="162" t="s">
        <v>97</v>
      </c>
      <c r="CT116" s="179" t="e">
        <f>+CT103/CT17</f>
        <v>#DIV/0!</v>
      </c>
      <c r="CU116" s="172" t="e">
        <f>+CU103/CU17</f>
        <v>#DIV/0!</v>
      </c>
      <c r="CV116" s="180" t="e">
        <f>+CV103/CV17</f>
        <v>#DIV/0!</v>
      </c>
      <c r="CW116"/>
    </row>
    <row r="117" spans="1:101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7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1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249"/>
      <c r="K118" s="83"/>
      <c r="L118" s="84"/>
      <c r="M118" s="83"/>
      <c r="N118" s="84"/>
      <c r="O118" s="85"/>
      <c r="P118" s="142" t="e">
        <f>+P64/P17</f>
        <v>#DIV/0!</v>
      </c>
      <c r="Q118" s="143" t="e">
        <f>+Q64/Q17</f>
        <v>#DIV/0!</v>
      </c>
      <c r="R118" s="144" t="e">
        <f>+R64/R17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+AF64/AF17</f>
        <v>#DIV/0!</v>
      </c>
      <c r="AG118" s="143" t="e">
        <f>+AG64/AG17</f>
        <v>#DIV/0!</v>
      </c>
      <c r="AH118" s="144" t="e">
        <f>+AH64/AH17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+AV64/AV17</f>
        <v>#DIV/0!</v>
      </c>
      <c r="AW118" s="143" t="e">
        <f>+AW64/AW17</f>
        <v>#DIV/0!</v>
      </c>
      <c r="AX118" s="144" t="e">
        <f>+AX64/AX17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+BL64/BL17</f>
        <v>#DIV/0!</v>
      </c>
      <c r="BM118" s="143" t="e">
        <f>+BM64/BM17</f>
        <v>#DIV/0!</v>
      </c>
      <c r="BN118" s="144" t="e">
        <f>+BN64/BN17</f>
        <v>#DIV/0!</v>
      </c>
      <c r="BO118" s="32"/>
      <c r="BP118" s="86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+CB64/CB17</f>
        <v>#DIV/0!</v>
      </c>
      <c r="CC118" s="143" t="e">
        <f>+CC64/CC17</f>
        <v>#DIV/0!</v>
      </c>
      <c r="CD118" s="144" t="e">
        <f>+CD64/CD17</f>
        <v>#DIV/0!</v>
      </c>
      <c r="CE118" s="32"/>
      <c r="CF118" s="86" t="e">
        <f>+CF64/CF17</f>
        <v>#DIV/0!</v>
      </c>
      <c r="CG118" s="84"/>
      <c r="CH118" s="84" t="e">
        <f>+CH64/CH17</f>
        <v>#DIV/0!</v>
      </c>
      <c r="CI118" s="84"/>
      <c r="CJ118" s="84" t="e">
        <f>+CJ64/CJ17</f>
        <v>#DIV/0!</v>
      </c>
      <c r="CK118" s="85"/>
      <c r="CL118" s="87" t="e">
        <f>+CL64/CL17</f>
        <v>#DIV/0!</v>
      </c>
      <c r="CM118" s="83"/>
      <c r="CN118" s="83" t="e">
        <f>+CN64/CN17</f>
        <v>#DIV/0!</v>
      </c>
      <c r="CO118" s="83"/>
      <c r="CP118" s="83" t="e">
        <f>+CP64/CP17</f>
        <v>#DIV/0!</v>
      </c>
      <c r="CQ118" s="85"/>
      <c r="CR118" s="157"/>
      <c r="CS118" s="162" t="s">
        <v>93</v>
      </c>
      <c r="CT118" s="179" t="e">
        <f>+CT64/CT17</f>
        <v>#DIV/0!</v>
      </c>
      <c r="CU118" s="172" t="e">
        <f>+CU64/CU17</f>
        <v>#DIV/0!</v>
      </c>
      <c r="CV118" s="180" t="e">
        <f>+CV64/CV17</f>
        <v>#DIV/0!</v>
      </c>
      <c r="CW118"/>
    </row>
    <row r="119" spans="1:101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7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</row>
    <row r="120" spans="1:101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249"/>
      <c r="K120" s="83"/>
      <c r="L120" s="84"/>
      <c r="M120" s="83"/>
      <c r="N120" s="84"/>
      <c r="O120" s="85"/>
      <c r="P120" s="142" t="e">
        <f>+P96/P17</f>
        <v>#DIV/0!</v>
      </c>
      <c r="Q120" s="143" t="e">
        <f>+Q96/Q17</f>
        <v>#DIV/0!</v>
      </c>
      <c r="R120" s="144" t="e">
        <f>+R96/R17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+AF96/AF17</f>
        <v>#DIV/0!</v>
      </c>
      <c r="AG120" s="143" t="e">
        <f>+AG96/AG17</f>
        <v>#DIV/0!</v>
      </c>
      <c r="AH120" s="144" t="e">
        <f>+AH96/AH17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+AV96/AV17</f>
        <v>#DIV/0!</v>
      </c>
      <c r="AW120" s="143" t="e">
        <f>+AW96/AW17</f>
        <v>#DIV/0!</v>
      </c>
      <c r="AX120" s="144" t="e">
        <f>+AX96/AX17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+BL96/BL17</f>
        <v>#DIV/0!</v>
      </c>
      <c r="BM120" s="143" t="e">
        <f>+BM96/BM17</f>
        <v>#DIV/0!</v>
      </c>
      <c r="BN120" s="144" t="e">
        <f>+BN96/BN17</f>
        <v>#DIV/0!</v>
      </c>
      <c r="BO120" s="32"/>
      <c r="BP120" s="86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+CB96/CB17</f>
        <v>#DIV/0!</v>
      </c>
      <c r="CC120" s="143" t="e">
        <f>+CC96/CC17</f>
        <v>#DIV/0!</v>
      </c>
      <c r="CD120" s="144" t="e">
        <f>+CD96/CD17</f>
        <v>#DIV/0!</v>
      </c>
      <c r="CE120" s="32"/>
      <c r="CF120" s="86" t="e">
        <f>+CF96/CF17</f>
        <v>#DIV/0!</v>
      </c>
      <c r="CG120" s="84"/>
      <c r="CH120" s="84" t="e">
        <f>+CH96/CH17</f>
        <v>#DIV/0!</v>
      </c>
      <c r="CI120" s="84"/>
      <c r="CJ120" s="84" t="e">
        <f>+CJ96/CJ17</f>
        <v>#DIV/0!</v>
      </c>
      <c r="CK120" s="85"/>
      <c r="CL120" s="87" t="e">
        <f>+CL96/CL17</f>
        <v>#DIV/0!</v>
      </c>
      <c r="CM120" s="83"/>
      <c r="CN120" s="83" t="e">
        <f>+CN96/CN17</f>
        <v>#DIV/0!</v>
      </c>
      <c r="CO120" s="83"/>
      <c r="CP120" s="83" t="e">
        <f>+CP96/CP17</f>
        <v>#DIV/0!</v>
      </c>
      <c r="CQ120" s="85"/>
      <c r="CR120" s="157"/>
      <c r="CS120" s="162" t="s">
        <v>94</v>
      </c>
      <c r="CT120" s="179" t="e">
        <f>+CT96/CT17</f>
        <v>#DIV/0!</v>
      </c>
      <c r="CU120" s="172" t="e">
        <f>+CU96/CU17</f>
        <v>#DIV/0!</v>
      </c>
      <c r="CV120" s="180" t="e">
        <f>+CV96/CV17</f>
        <v>#DIV/0!</v>
      </c>
      <c r="CW120"/>
    </row>
    <row r="121" spans="1:101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</row>
    <row r="122" spans="1:101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249"/>
      <c r="K122" s="36"/>
      <c r="L122" s="84"/>
      <c r="M122" s="36"/>
      <c r="N122" s="84"/>
      <c r="O122" s="37"/>
      <c r="P122" s="142" t="e">
        <f>+P74/P17</f>
        <v>#DIV/0!</v>
      </c>
      <c r="Q122" s="143" t="e">
        <f>+Q74/Q17</f>
        <v>#DIV/0!</v>
      </c>
      <c r="R122" s="144" t="e">
        <f>+R74/R17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+AF74/AF17</f>
        <v>#DIV/0!</v>
      </c>
      <c r="AG122" s="143" t="e">
        <f>+AG74/AG17</f>
        <v>#DIV/0!</v>
      </c>
      <c r="AH122" s="144" t="e">
        <f>+AH74/AH17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+AV74/AV17</f>
        <v>#DIV/0!</v>
      </c>
      <c r="AW122" s="143" t="e">
        <f>+AW74/AW17</f>
        <v>#DIV/0!</v>
      </c>
      <c r="AX122" s="144" t="e">
        <f>+AX74/AX17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+BL74/BL17</f>
        <v>#DIV/0!</v>
      </c>
      <c r="BM122" s="143" t="e">
        <f>+BM74/BM17</f>
        <v>#DIV/0!</v>
      </c>
      <c r="BN122" s="144" t="e">
        <f>+BN74/BN17</f>
        <v>#DIV/0!</v>
      </c>
      <c r="BO122" s="32"/>
      <c r="BP122" s="86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+CB74/CB17</f>
        <v>#DIV/0!</v>
      </c>
      <c r="CC122" s="143" t="e">
        <f>+CC74/CC17</f>
        <v>#DIV/0!</v>
      </c>
      <c r="CD122" s="144" t="e">
        <f>+CD74/CD17</f>
        <v>#DIV/0!</v>
      </c>
      <c r="CE122" s="32"/>
      <c r="CF122" s="86" t="e">
        <f>+CF74/CF17</f>
        <v>#DIV/0!</v>
      </c>
      <c r="CG122" s="84"/>
      <c r="CH122" s="84" t="e">
        <f>+CH74/CH17</f>
        <v>#DIV/0!</v>
      </c>
      <c r="CI122" s="84"/>
      <c r="CJ122" s="84" t="e">
        <f>+CJ74/CJ17</f>
        <v>#DIV/0!</v>
      </c>
      <c r="CK122" s="74"/>
      <c r="CL122" s="87" t="e">
        <f>+CL74/CL17</f>
        <v>#DIV/0!</v>
      </c>
      <c r="CM122" s="83"/>
      <c r="CN122" s="83" t="e">
        <f>+CN74/CN17</f>
        <v>#DIV/0!</v>
      </c>
      <c r="CO122" s="83"/>
      <c r="CP122" s="83" t="e">
        <f>+CP74/CP17</f>
        <v>#DIV/0!</v>
      </c>
      <c r="CQ122" s="74"/>
      <c r="CR122" s="155"/>
      <c r="CS122" s="162" t="s">
        <v>99</v>
      </c>
      <c r="CT122" s="179" t="e">
        <f>+CT74/CT17</f>
        <v>#DIV/0!</v>
      </c>
      <c r="CU122" s="172" t="e">
        <f>+CU74/CU17</f>
        <v>#DIV/0!</v>
      </c>
      <c r="CV122" s="180" t="e">
        <f>+CV74/CV17</f>
        <v>#DIV/0!</v>
      </c>
      <c r="CW122"/>
    </row>
    <row r="123" spans="1:101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3"/>
      <c r="CM123" s="94"/>
      <c r="CN123" s="94"/>
      <c r="CO123" s="94"/>
      <c r="CP123" s="94"/>
      <c r="CQ123" s="95"/>
      <c r="CR123" s="151"/>
      <c r="CS123" s="165"/>
      <c r="CT123" s="93"/>
      <c r="CU123" s="94"/>
      <c r="CV123" s="95"/>
      <c r="CW123"/>
    </row>
    <row r="124" spans="1:101" ht="13.8" thickBot="1" x14ac:dyDescent="0.3">
      <c r="AI124" s="15"/>
      <c r="CS124" s="166" t="s">
        <v>95</v>
      </c>
      <c r="CT124" s="169"/>
      <c r="CU124" s="169"/>
      <c r="CV124" s="259"/>
    </row>
    <row r="125" spans="1:101" ht="13.8" thickBot="1" x14ac:dyDescent="0.3">
      <c r="AI125" s="15"/>
      <c r="CS125" s="256"/>
      <c r="CT125" s="257">
        <f>+CT103</f>
        <v>0</v>
      </c>
      <c r="CU125" s="258">
        <f>+CU103</f>
        <v>0</v>
      </c>
      <c r="CV125" s="260">
        <f>+CV103</f>
        <v>0</v>
      </c>
    </row>
    <row r="126" spans="1:101" x14ac:dyDescent="0.25">
      <c r="A126" s="17" t="s">
        <v>258</v>
      </c>
      <c r="C126"/>
      <c r="AI126" s="15"/>
      <c r="CS126" s="166" t="s">
        <v>95</v>
      </c>
      <c r="CT126" s="169">
        <f>+CT103</f>
        <v>0</v>
      </c>
      <c r="CU126" s="169">
        <f>+CU103</f>
        <v>0</v>
      </c>
      <c r="CV126" s="170">
        <f>+CV103</f>
        <v>0</v>
      </c>
    </row>
    <row r="127" spans="1:101" ht="15.75" customHeight="1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S127" s="161" t="s">
        <v>125</v>
      </c>
      <c r="CT127" s="173">
        <f>+H114</f>
        <v>0</v>
      </c>
      <c r="CU127" s="173">
        <f>+N114</f>
        <v>0</v>
      </c>
      <c r="CV127" s="174">
        <f>+CT127+CU127</f>
        <v>0</v>
      </c>
    </row>
    <row r="128" spans="1:101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S128" s="161" t="s">
        <v>131</v>
      </c>
      <c r="CT128" s="173">
        <f>+X114</f>
        <v>0</v>
      </c>
      <c r="CU128" s="173">
        <f>+AD114</f>
        <v>0</v>
      </c>
      <c r="CV128" s="174">
        <f t="shared" ref="CV128:CV131" si="216">+CT128+CU128</f>
        <v>0</v>
      </c>
    </row>
    <row r="129" spans="1:100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S129" s="161" t="s">
        <v>201</v>
      </c>
      <c r="CT129" s="173">
        <f>+AN114</f>
        <v>0</v>
      </c>
      <c r="CU129" s="173">
        <f>+AT114</f>
        <v>0</v>
      </c>
      <c r="CV129" s="174">
        <f t="shared" si="216"/>
        <v>0</v>
      </c>
    </row>
    <row r="130" spans="1:100" ht="1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S130" s="161" t="s">
        <v>164</v>
      </c>
      <c r="CT130" s="173">
        <f>+BD114</f>
        <v>0</v>
      </c>
      <c r="CU130" s="173">
        <f>+BJ114</f>
        <v>0</v>
      </c>
      <c r="CV130" s="174">
        <f t="shared" si="216"/>
        <v>0</v>
      </c>
    </row>
    <row r="131" spans="1:100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S131" s="161" t="s">
        <v>166</v>
      </c>
      <c r="CT131" s="173">
        <f>+BT114</f>
        <v>0</v>
      </c>
      <c r="CU131" s="173">
        <f>+BZ114</f>
        <v>0</v>
      </c>
      <c r="CV131" s="174">
        <f t="shared" si="216"/>
        <v>0</v>
      </c>
    </row>
    <row r="132" spans="1:100" ht="4.9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S132" s="148"/>
      <c r="CT132" s="219"/>
      <c r="CU132" s="219"/>
      <c r="CV132" s="220"/>
    </row>
    <row r="133" spans="1:100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S133" s="167" t="s">
        <v>97</v>
      </c>
      <c r="CT133" s="171" t="e">
        <f>+CT126/CT17</f>
        <v>#DIV/0!</v>
      </c>
      <c r="CU133" s="171" t="e">
        <f>+CU126/CU17</f>
        <v>#DIV/0!</v>
      </c>
      <c r="CV133" s="181" t="e">
        <f>+CV126/CV17</f>
        <v>#DIV/0!</v>
      </c>
    </row>
    <row r="134" spans="1:100" ht="16.5" customHeight="1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S134" s="161" t="s">
        <v>125</v>
      </c>
      <c r="CT134" s="189">
        <f>+H116</f>
        <v>0</v>
      </c>
      <c r="CU134" s="189">
        <f>+N116</f>
        <v>0</v>
      </c>
      <c r="CV134" s="190" t="e">
        <f>+R116</f>
        <v>#DIV/0!</v>
      </c>
    </row>
    <row r="135" spans="1:100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S135" s="161" t="s">
        <v>131</v>
      </c>
      <c r="CT135" s="189">
        <f>+X116</f>
        <v>0</v>
      </c>
      <c r="CU135" s="189">
        <f>+AD116</f>
        <v>0</v>
      </c>
      <c r="CV135" s="190" t="e">
        <f>+AH116</f>
        <v>#DIV/0!</v>
      </c>
    </row>
    <row r="136" spans="1:100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S136" s="161" t="s">
        <v>201</v>
      </c>
      <c r="CT136" s="189">
        <f>+AN116</f>
        <v>0</v>
      </c>
      <c r="CU136" s="189">
        <f>+AT116</f>
        <v>0</v>
      </c>
      <c r="CV136" s="190" t="e">
        <f>+AX116</f>
        <v>#DIV/0!</v>
      </c>
    </row>
    <row r="137" spans="1:100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S137" s="161" t="s">
        <v>164</v>
      </c>
      <c r="CT137" s="189">
        <f>+BD116</f>
        <v>0</v>
      </c>
      <c r="CU137" s="189">
        <f>+BJ116</f>
        <v>0</v>
      </c>
      <c r="CV137" s="190" t="e">
        <f>+BN116</f>
        <v>#DIV/0!</v>
      </c>
    </row>
    <row r="138" spans="1:100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S138" s="161" t="s">
        <v>166</v>
      </c>
      <c r="CT138" s="189">
        <f>+BT116</f>
        <v>0</v>
      </c>
      <c r="CU138" s="189">
        <f>+BZ116</f>
        <v>0</v>
      </c>
      <c r="CV138" s="190" t="e">
        <f>+CD116</f>
        <v>#DIV/0!</v>
      </c>
    </row>
    <row r="139" spans="1:100" ht="4.9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S139" s="148"/>
      <c r="CT139" s="219"/>
      <c r="CU139" s="219"/>
      <c r="CV139" s="220"/>
    </row>
    <row r="140" spans="1:100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S140" s="167" t="s">
        <v>167</v>
      </c>
      <c r="CT140" s="191" t="e">
        <f>+CT64/CT17</f>
        <v>#DIV/0!</v>
      </c>
      <c r="CU140" s="191" t="e">
        <f t="shared" ref="CU140:CV140" si="217">+CU64/CU17</f>
        <v>#DIV/0!</v>
      </c>
      <c r="CV140" s="192" t="e">
        <f t="shared" si="217"/>
        <v>#DIV/0!</v>
      </c>
    </row>
    <row r="141" spans="1:100" ht="15" customHeigh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S141" s="161" t="s">
        <v>125</v>
      </c>
      <c r="CT141" s="189">
        <f>+H118</f>
        <v>0</v>
      </c>
      <c r="CU141" s="189">
        <f>+N118</f>
        <v>0</v>
      </c>
      <c r="CV141" s="190" t="e">
        <f>+R118</f>
        <v>#DIV/0!</v>
      </c>
    </row>
    <row r="142" spans="1:100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S142" s="161" t="s">
        <v>131</v>
      </c>
      <c r="CT142" s="189">
        <f>+X118</f>
        <v>0</v>
      </c>
      <c r="CU142" s="189">
        <f>+AD118</f>
        <v>0</v>
      </c>
      <c r="CV142" s="190" t="e">
        <f>+AH118</f>
        <v>#DIV/0!</v>
      </c>
    </row>
    <row r="143" spans="1:100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S143" s="161" t="s">
        <v>201</v>
      </c>
      <c r="CT143" s="189">
        <f>+AN118</f>
        <v>0</v>
      </c>
      <c r="CU143" s="189">
        <f>+AT118</f>
        <v>0</v>
      </c>
      <c r="CV143" s="190" t="e">
        <f>+AX118</f>
        <v>#DIV/0!</v>
      </c>
    </row>
    <row r="144" spans="1:100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S144" s="161" t="s">
        <v>164</v>
      </c>
      <c r="CT144" s="189">
        <f>+BD118</f>
        <v>0</v>
      </c>
      <c r="CU144" s="189">
        <f>+BJ118</f>
        <v>0</v>
      </c>
      <c r="CV144" s="190" t="e">
        <f>+BN118</f>
        <v>#DIV/0!</v>
      </c>
    </row>
    <row r="145" spans="1:100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S145" s="161" t="s">
        <v>166</v>
      </c>
      <c r="CT145" s="189">
        <f>+BT118</f>
        <v>0</v>
      </c>
      <c r="CU145" s="189">
        <f>+BZ118</f>
        <v>0</v>
      </c>
      <c r="CV145" s="190" t="e">
        <f>+CD118</f>
        <v>#DIV/0!</v>
      </c>
    </row>
    <row r="146" spans="1:100" ht="18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S146" s="148"/>
      <c r="CT146" s="219"/>
      <c r="CU146" s="219"/>
      <c r="CV146" s="220"/>
    </row>
    <row r="147" spans="1:100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S147" s="167" t="s">
        <v>94</v>
      </c>
      <c r="CT147" s="191" t="e">
        <f>+CT96/CT17</f>
        <v>#DIV/0!</v>
      </c>
      <c r="CU147" s="191" t="e">
        <f t="shared" ref="CU147:CV147" si="218">+CU96/CU17</f>
        <v>#DIV/0!</v>
      </c>
      <c r="CV147" s="192" t="e">
        <f t="shared" si="218"/>
        <v>#DIV/0!</v>
      </c>
    </row>
    <row r="148" spans="1:100" ht="15.75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S148" s="161" t="s">
        <v>125</v>
      </c>
      <c r="CT148" s="189">
        <f>+H120</f>
        <v>0</v>
      </c>
      <c r="CU148" s="189">
        <f>+N120</f>
        <v>0</v>
      </c>
      <c r="CV148" s="190" t="e">
        <f>+R120</f>
        <v>#DIV/0!</v>
      </c>
    </row>
    <row r="149" spans="1:100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S149" s="161" t="s">
        <v>131</v>
      </c>
      <c r="CT149" s="189">
        <f>+X120</f>
        <v>0</v>
      </c>
      <c r="CU149" s="189">
        <f>+AD120</f>
        <v>0</v>
      </c>
      <c r="CV149" s="190" t="e">
        <f>+AH120</f>
        <v>#DIV/0!</v>
      </c>
    </row>
    <row r="150" spans="1:100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S150" s="161" t="s">
        <v>201</v>
      </c>
      <c r="CT150" s="189">
        <f>+AN120</f>
        <v>0</v>
      </c>
      <c r="CU150" s="189">
        <f>+AT120</f>
        <v>0</v>
      </c>
      <c r="CV150" s="190" t="e">
        <f>+AX120</f>
        <v>#DIV/0!</v>
      </c>
    </row>
    <row r="151" spans="1:100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S151" s="161" t="s">
        <v>164</v>
      </c>
      <c r="CT151" s="189">
        <f>+BD120</f>
        <v>0</v>
      </c>
      <c r="CU151" s="189">
        <f>+BJ120</f>
        <v>0</v>
      </c>
      <c r="CV151" s="190" t="e">
        <f>+BN120</f>
        <v>#DIV/0!</v>
      </c>
    </row>
    <row r="152" spans="1:100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S152" s="161" t="s">
        <v>166</v>
      </c>
      <c r="CT152" s="189">
        <f>+BT120</f>
        <v>0</v>
      </c>
      <c r="CU152" s="189">
        <f>+BZ120</f>
        <v>0</v>
      </c>
      <c r="CV152" s="190" t="e">
        <f>+CD120</f>
        <v>#DIV/0!</v>
      </c>
    </row>
    <row r="153" spans="1:100" ht="1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S153" s="148"/>
      <c r="CT153" s="219"/>
      <c r="CU153" s="219"/>
      <c r="CV153" s="220"/>
    </row>
    <row r="154" spans="1:100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S154" s="167" t="s">
        <v>168</v>
      </c>
      <c r="CT154" s="191" t="e">
        <f>+CT74/CT17</f>
        <v>#DIV/0!</v>
      </c>
      <c r="CU154" s="191" t="e">
        <f>+CU74/CU17</f>
        <v>#DIV/0!</v>
      </c>
      <c r="CV154" s="192" t="e">
        <f>+CV74/CV17</f>
        <v>#DIV/0!</v>
      </c>
    </row>
    <row r="155" spans="1:100" ht="15.75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S155" s="161" t="s">
        <v>125</v>
      </c>
      <c r="CT155" s="189">
        <f>+H122</f>
        <v>0</v>
      </c>
      <c r="CU155" s="189">
        <f>+N122</f>
        <v>0</v>
      </c>
      <c r="CV155" s="190" t="e">
        <f>+R122</f>
        <v>#DIV/0!</v>
      </c>
    </row>
    <row r="156" spans="1:100" ht="15.75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S156" s="161" t="s">
        <v>131</v>
      </c>
      <c r="CT156" s="189">
        <f>+X122</f>
        <v>0</v>
      </c>
      <c r="CU156" s="189">
        <f>+AD122</f>
        <v>0</v>
      </c>
      <c r="CV156" s="190" t="e">
        <f>+AH122</f>
        <v>#DIV/0!</v>
      </c>
    </row>
    <row r="157" spans="1:100" ht="15.75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S157" s="161" t="s">
        <v>201</v>
      </c>
      <c r="CT157" s="189">
        <f>+AN122</f>
        <v>0</v>
      </c>
      <c r="CU157" s="189">
        <f>+AT122</f>
        <v>0</v>
      </c>
      <c r="CV157" s="190" t="e">
        <f>+AX122</f>
        <v>#DIV/0!</v>
      </c>
    </row>
    <row r="158" spans="1:100" ht="15.7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S158" s="161" t="s">
        <v>164</v>
      </c>
      <c r="CT158" s="189">
        <f>+BD122</f>
        <v>0</v>
      </c>
      <c r="CU158" s="189">
        <f>+BJ122</f>
        <v>0</v>
      </c>
      <c r="CV158" s="190" t="e">
        <f>+BN122</f>
        <v>#DIV/0!</v>
      </c>
    </row>
    <row r="159" spans="1:100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S159" s="161" t="s">
        <v>166</v>
      </c>
      <c r="CT159" s="189">
        <f>+BT122</f>
        <v>0</v>
      </c>
      <c r="CU159" s="189">
        <f>+BZ122</f>
        <v>0</v>
      </c>
      <c r="CV159" s="190" t="e">
        <f>+CD122</f>
        <v>#DIV/0!</v>
      </c>
    </row>
    <row r="160" spans="1:100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</row>
    <row r="161" spans="1:9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</row>
    <row r="162" spans="1:9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</row>
    <row r="163" spans="1:9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</row>
    <row r="164" spans="1:9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</row>
    <row r="165" spans="1:9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</row>
    <row r="166" spans="1:9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</row>
    <row r="167" spans="1:9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</row>
    <row r="168" spans="1:9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</row>
    <row r="169" spans="1:9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</row>
    <row r="170" spans="1:9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</row>
    <row r="171" spans="1:9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</row>
    <row r="172" spans="1:9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</row>
    <row r="173" spans="1:9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</row>
    <row r="174" spans="1:9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</row>
    <row r="175" spans="1:9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</row>
    <row r="176" spans="1:9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</row>
    <row r="177" spans="1:9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</row>
    <row r="178" spans="1:9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</row>
    <row r="179" spans="1:9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</row>
    <row r="180" spans="1:9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</row>
    <row r="181" spans="1:9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</row>
    <row r="182" spans="1:9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</row>
    <row r="183" spans="1:9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</row>
    <row r="184" spans="1:9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</row>
    <row r="185" spans="1:9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</row>
    <row r="186" spans="1:9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</row>
    <row r="187" spans="1:9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</row>
    <row r="188" spans="1:9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</row>
    <row r="189" spans="1:9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</row>
    <row r="190" spans="1:9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</row>
    <row r="191" spans="1:9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</row>
    <row r="192" spans="1:9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</row>
    <row r="193" spans="1:9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</row>
  </sheetData>
  <mergeCells count="24">
    <mergeCell ref="CS3:CV4"/>
    <mergeCell ref="C1:CK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CL3:CQ3"/>
    <mergeCell ref="BV3:CA3"/>
    <mergeCell ref="CF3:CK3"/>
    <mergeCell ref="CB3:CD3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126"/>
  <sheetViews>
    <sheetView zoomScale="99" zoomScaleNormal="99" workbookViewId="0">
      <pane xSplit="3" ySplit="5" topLeftCell="CP21" activePane="bottomRight" state="frozen"/>
      <selection activeCell="B21" sqref="B21"/>
      <selection pane="topRight" activeCell="B21" sqref="B21"/>
      <selection pane="bottomLeft" activeCell="B21" sqref="B21"/>
      <selection pane="bottomRight" activeCell="B105" sqref="B105"/>
    </sheetView>
  </sheetViews>
  <sheetFormatPr defaultColWidth="9.109375" defaultRowHeight="13.2" x14ac:dyDescent="0.25"/>
  <cols>
    <col min="1" max="1" width="3.33203125" style="1" customWidth="1"/>
    <col min="2" max="2" width="63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1.6640625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274</v>
      </c>
      <c r="B1" s="22"/>
      <c r="C1" s="417" t="s">
        <v>271</v>
      </c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418"/>
      <c r="BU1" s="418"/>
      <c r="BV1" s="418"/>
      <c r="BW1" s="418"/>
      <c r="BX1" s="418"/>
      <c r="BY1" s="418"/>
      <c r="BZ1" s="418"/>
      <c r="CA1" s="418"/>
      <c r="CB1" s="418"/>
      <c r="CC1" s="418"/>
      <c r="CD1" s="418"/>
      <c r="CE1" s="418"/>
      <c r="CF1" s="418"/>
      <c r="CG1" s="418"/>
      <c r="CH1" s="418"/>
      <c r="CI1" s="418"/>
      <c r="CJ1" s="418"/>
      <c r="CK1" s="419"/>
      <c r="CQ1" s="200"/>
    </row>
    <row r="2" spans="1:101" s="20" customFormat="1" ht="18" customHeight="1" thickBot="1" x14ac:dyDescent="0.45">
      <c r="A2" s="23" t="s">
        <v>14</v>
      </c>
      <c r="B2" s="22"/>
      <c r="D2" s="420" t="s">
        <v>150</v>
      </c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2"/>
      <c r="S2" s="185"/>
      <c r="T2" s="423" t="s">
        <v>151</v>
      </c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2"/>
      <c r="AI2" s="186"/>
      <c r="AJ2" s="423" t="s">
        <v>194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2"/>
      <c r="AY2" s="186"/>
      <c r="AZ2" s="423" t="s">
        <v>155</v>
      </c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2"/>
      <c r="BO2" s="186"/>
      <c r="BP2" s="423" t="s">
        <v>156</v>
      </c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2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427" t="s">
        <v>130</v>
      </c>
      <c r="E3" s="428"/>
      <c r="F3" s="428"/>
      <c r="G3" s="428"/>
      <c r="H3" s="428"/>
      <c r="I3" s="429"/>
      <c r="J3" s="428" t="s">
        <v>129</v>
      </c>
      <c r="K3" s="428"/>
      <c r="L3" s="428"/>
      <c r="M3" s="428"/>
      <c r="N3" s="428"/>
      <c r="O3" s="429"/>
      <c r="P3" s="424" t="s">
        <v>180</v>
      </c>
      <c r="Q3" s="425"/>
      <c r="R3" s="426"/>
      <c r="S3" s="187"/>
      <c r="T3" s="430" t="s">
        <v>128</v>
      </c>
      <c r="U3" s="428"/>
      <c r="V3" s="428"/>
      <c r="W3" s="428"/>
      <c r="X3" s="428"/>
      <c r="Y3" s="429"/>
      <c r="Z3" s="430" t="s">
        <v>127</v>
      </c>
      <c r="AA3" s="428"/>
      <c r="AB3" s="428"/>
      <c r="AC3" s="428"/>
      <c r="AD3" s="428"/>
      <c r="AE3" s="429"/>
      <c r="AF3" s="424" t="s">
        <v>181</v>
      </c>
      <c r="AG3" s="425"/>
      <c r="AH3" s="426"/>
      <c r="AI3" s="188"/>
      <c r="AJ3" s="427" t="s">
        <v>195</v>
      </c>
      <c r="AK3" s="428"/>
      <c r="AL3" s="428"/>
      <c r="AM3" s="428"/>
      <c r="AN3" s="428"/>
      <c r="AO3" s="429"/>
      <c r="AP3" s="428" t="s">
        <v>196</v>
      </c>
      <c r="AQ3" s="428"/>
      <c r="AR3" s="428"/>
      <c r="AS3" s="428"/>
      <c r="AT3" s="428"/>
      <c r="AU3" s="429"/>
      <c r="AV3" s="424" t="s">
        <v>250</v>
      </c>
      <c r="AW3" s="425"/>
      <c r="AX3" s="426"/>
      <c r="AY3" s="188"/>
      <c r="AZ3" s="427" t="s">
        <v>137</v>
      </c>
      <c r="BA3" s="428"/>
      <c r="BB3" s="428"/>
      <c r="BC3" s="428"/>
      <c r="BD3" s="428"/>
      <c r="BE3" s="429"/>
      <c r="BF3" s="428" t="s">
        <v>138</v>
      </c>
      <c r="BG3" s="428"/>
      <c r="BH3" s="428"/>
      <c r="BI3" s="428"/>
      <c r="BJ3" s="428"/>
      <c r="BK3" s="429"/>
      <c r="BL3" s="424" t="s">
        <v>182</v>
      </c>
      <c r="BM3" s="425"/>
      <c r="BN3" s="426"/>
      <c r="BO3" s="188"/>
      <c r="BP3" s="427" t="s">
        <v>135</v>
      </c>
      <c r="BQ3" s="428"/>
      <c r="BR3" s="428"/>
      <c r="BS3" s="428"/>
      <c r="BT3" s="428"/>
      <c r="BU3" s="429"/>
      <c r="BV3" s="428" t="s">
        <v>136</v>
      </c>
      <c r="BW3" s="428"/>
      <c r="BX3" s="428"/>
      <c r="BY3" s="428"/>
      <c r="BZ3" s="428"/>
      <c r="CA3" s="429"/>
      <c r="CB3" s="424" t="s">
        <v>183</v>
      </c>
      <c r="CC3" s="425"/>
      <c r="CD3" s="426"/>
      <c r="CF3" s="431" t="s">
        <v>141</v>
      </c>
      <c r="CG3" s="432"/>
      <c r="CH3" s="432"/>
      <c r="CI3" s="432"/>
      <c r="CJ3" s="432"/>
      <c r="CK3" s="433"/>
      <c r="CL3" s="434" t="s">
        <v>142</v>
      </c>
      <c r="CM3" s="432"/>
      <c r="CN3" s="432"/>
      <c r="CO3" s="432"/>
      <c r="CP3" s="432"/>
      <c r="CQ3" s="433"/>
      <c r="CR3" s="158"/>
      <c r="CS3" s="435" t="s">
        <v>283</v>
      </c>
      <c r="CT3" s="436"/>
      <c r="CU3" s="436"/>
      <c r="CV3" s="437"/>
      <c r="CW3"/>
    </row>
    <row r="4" spans="1:101" s="12" customFormat="1" ht="13.5" customHeight="1" thickBot="1" x14ac:dyDescent="0.3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7"/>
      <c r="CF4" s="149"/>
      <c r="CK4" s="14"/>
      <c r="CL4" s="13"/>
      <c r="CQ4" s="14"/>
      <c r="CS4" s="438"/>
      <c r="CT4" s="439"/>
      <c r="CU4" s="439"/>
      <c r="CV4" s="440"/>
      <c r="CW4"/>
    </row>
    <row r="5" spans="1:101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242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4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242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3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4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8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8"/>
      <c r="U8" s="36"/>
      <c r="V8" s="36"/>
      <c r="W8" s="36"/>
      <c r="X8" s="36"/>
      <c r="Y8" s="37"/>
      <c r="Z8" s="244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8"/>
      <c r="AK8" s="36"/>
      <c r="AL8" s="36"/>
      <c r="AM8" s="36"/>
      <c r="AN8" s="36"/>
      <c r="AO8" s="37"/>
      <c r="AP8" s="244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"/>
      <c r="BA8" s="3"/>
      <c r="BB8" s="3"/>
      <c r="BC8" s="3"/>
      <c r="BD8" s="3"/>
      <c r="BE8" s="3"/>
      <c r="BF8" s="244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244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2" customHeight="1" x14ac:dyDescent="0.3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8"/>
      <c r="AK9" s="36"/>
      <c r="AL9" s="36"/>
      <c r="AM9" s="36"/>
      <c r="AN9" s="36"/>
      <c r="AO9" s="37"/>
      <c r="AP9" s="244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"/>
      <c r="BA9" s="3"/>
      <c r="BB9" s="3"/>
      <c r="BC9" s="3"/>
      <c r="BD9" s="3"/>
      <c r="BE9" s="3"/>
      <c r="BF9" s="244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244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7" si="17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5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5"/>
      <c r="U10" s="43"/>
      <c r="V10" s="43"/>
      <c r="W10" s="43"/>
      <c r="X10" s="43"/>
      <c r="Y10" s="44"/>
      <c r="Z10" s="2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5"/>
      <c r="AK10" s="43"/>
      <c r="AL10" s="43"/>
      <c r="AM10" s="43"/>
      <c r="AN10" s="43"/>
      <c r="AO10" s="44"/>
      <c r="AP10" s="2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193"/>
      <c r="BA10" s="193"/>
      <c r="BB10" s="193"/>
      <c r="BC10" s="193"/>
      <c r="BD10" s="193"/>
      <c r="BE10" s="193"/>
      <c r="BF10" s="2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2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 t="shared" si="15"/>
        <v>0</v>
      </c>
      <c r="CG10" s="36"/>
      <c r="CH10" s="36">
        <f t="shared" si="16"/>
        <v>0</v>
      </c>
      <c r="CI10" s="46"/>
      <c r="CJ10" s="36">
        <f t="shared" si="17"/>
        <v>0</v>
      </c>
      <c r="CK10" s="47"/>
      <c r="CL10" s="45">
        <f>+CL8+CL9</f>
        <v>0</v>
      </c>
      <c r="CM10" s="46"/>
      <c r="CN10" s="43">
        <f>+CN8+CN9</f>
        <v>0</v>
      </c>
      <c r="CO10" s="46"/>
      <c r="CP10" s="43">
        <f>+CP8+CP9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6" x14ac:dyDescent="0.3">
      <c r="A11" s="26">
        <v>2</v>
      </c>
      <c r="B11" s="26" t="s">
        <v>272</v>
      </c>
      <c r="C11" s="34"/>
      <c r="D11" s="38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8"/>
      <c r="U11" s="36"/>
      <c r="V11" s="36"/>
      <c r="W11" s="36"/>
      <c r="X11" s="36"/>
      <c r="Y11" s="37"/>
      <c r="Z11" s="244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8"/>
      <c r="AK11" s="36"/>
      <c r="AL11" s="36"/>
      <c r="AM11" s="36"/>
      <c r="AN11" s="36"/>
      <c r="AO11" s="37"/>
      <c r="AP11" s="244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"/>
      <c r="BA11" s="3"/>
      <c r="BB11" s="3"/>
      <c r="BC11" s="3"/>
      <c r="BD11" s="3"/>
      <c r="BE11" s="3"/>
      <c r="BF11" s="244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244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161" t="s">
        <v>1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26" t="s">
        <v>273</v>
      </c>
      <c r="C12" s="34"/>
      <c r="D12" s="38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8"/>
      <c r="U12" s="36"/>
      <c r="V12" s="36"/>
      <c r="W12" s="36"/>
      <c r="X12" s="36"/>
      <c r="Y12" s="37"/>
      <c r="Z12" s="244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8"/>
      <c r="AK12" s="36"/>
      <c r="AL12" s="36"/>
      <c r="AM12" s="36"/>
      <c r="AN12" s="36"/>
      <c r="AO12" s="37"/>
      <c r="AP12" s="244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"/>
      <c r="BA12" s="3"/>
      <c r="BB12" s="3"/>
      <c r="BC12" s="3"/>
      <c r="BD12" s="3"/>
      <c r="BE12" s="3"/>
      <c r="BF12" s="244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244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5"/>
        <v>0</v>
      </c>
      <c r="CG12" s="36"/>
      <c r="CH12" s="36">
        <f t="shared" si="16"/>
        <v>0</v>
      </c>
      <c r="CI12" s="39"/>
      <c r="CJ12" s="36"/>
      <c r="CK12" s="40"/>
      <c r="CL12" s="38">
        <f t="shared" si="18"/>
        <v>0</v>
      </c>
      <c r="CM12" s="39"/>
      <c r="CN12" s="36">
        <f t="shared" si="19"/>
        <v>0</v>
      </c>
      <c r="CO12" s="39"/>
      <c r="CP12" s="36"/>
      <c r="CQ12" s="40"/>
      <c r="CR12" s="152"/>
      <c r="CS12" s="161"/>
      <c r="CT12" s="38"/>
      <c r="CU12" s="36"/>
      <c r="CV12" s="37"/>
      <c r="CW12"/>
    </row>
    <row r="13" spans="1:101" s="19" customFormat="1" ht="15.6" x14ac:dyDescent="0.3">
      <c r="A13" s="26">
        <v>3</v>
      </c>
      <c r="B13" s="26" t="s">
        <v>2</v>
      </c>
      <c r="C13" s="34"/>
      <c r="D13" s="38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8"/>
      <c r="U13" s="36"/>
      <c r="V13" s="36"/>
      <c r="W13" s="36"/>
      <c r="X13" s="36"/>
      <c r="Y13" s="37"/>
      <c r="Z13" s="244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8"/>
      <c r="AK13" s="36"/>
      <c r="AL13" s="36"/>
      <c r="AM13" s="36"/>
      <c r="AN13" s="36"/>
      <c r="AO13" s="37"/>
      <c r="AP13" s="244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"/>
      <c r="BA13" s="3"/>
      <c r="BB13" s="3"/>
      <c r="BC13" s="3"/>
      <c r="BD13" s="3"/>
      <c r="BE13" s="3"/>
      <c r="BF13" s="244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244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8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8"/>
      <c r="U14" s="36"/>
      <c r="V14" s="36"/>
      <c r="W14" s="36"/>
      <c r="X14" s="36"/>
      <c r="Y14" s="37"/>
      <c r="Z14" s="244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8"/>
      <c r="AK14" s="36"/>
      <c r="AL14" s="36"/>
      <c r="AM14" s="36"/>
      <c r="AN14" s="36"/>
      <c r="AO14" s="37"/>
      <c r="AP14" s="244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"/>
      <c r="BA14" s="3"/>
      <c r="BB14" s="3"/>
      <c r="BC14" s="3"/>
      <c r="BD14" s="3"/>
      <c r="BE14" s="3"/>
      <c r="BF14" s="244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244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8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8"/>
      <c r="U15" s="36"/>
      <c r="V15" s="36"/>
      <c r="W15" s="36"/>
      <c r="X15" s="36"/>
      <c r="Y15" s="37"/>
      <c r="Z15" s="244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8"/>
      <c r="AK15" s="36"/>
      <c r="AL15" s="36"/>
      <c r="AM15" s="36"/>
      <c r="AN15" s="36"/>
      <c r="AO15" s="37"/>
      <c r="AP15" s="244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"/>
      <c r="BA15" s="3"/>
      <c r="BB15" s="3"/>
      <c r="BC15" s="3"/>
      <c r="BD15" s="3"/>
      <c r="BE15" s="3"/>
      <c r="BF15" s="244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244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0</v>
      </c>
      <c r="CG15" s="36"/>
      <c r="CH15" s="36">
        <f t="shared" si="16"/>
        <v>0</v>
      </c>
      <c r="CI15" s="39"/>
      <c r="CJ15" s="36">
        <f t="shared" si="17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Q15" s="40"/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8"/>
      <c r="E16" s="36"/>
      <c r="F16" s="36"/>
      <c r="G16" s="36"/>
      <c r="H16" s="36"/>
      <c r="I16" s="37"/>
      <c r="J16" s="244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8"/>
      <c r="U16" s="36"/>
      <c r="V16" s="36"/>
      <c r="W16" s="36"/>
      <c r="X16" s="36"/>
      <c r="Y16" s="37"/>
      <c r="Z16" s="244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8"/>
      <c r="AK16" s="36"/>
      <c r="AL16" s="36"/>
      <c r="AM16" s="36"/>
      <c r="AN16" s="36"/>
      <c r="AO16" s="37"/>
      <c r="AP16" s="244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"/>
      <c r="BA16" s="3"/>
      <c r="BB16" s="3"/>
      <c r="BC16" s="3"/>
      <c r="BD16" s="3"/>
      <c r="BE16" s="3"/>
      <c r="BF16" s="244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244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5"/>
      <c r="E17" s="46"/>
      <c r="F17" s="43"/>
      <c r="G17" s="46"/>
      <c r="H17" s="43"/>
      <c r="I17" s="47"/>
      <c r="J17" s="2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5"/>
      <c r="U17" s="46"/>
      <c r="V17" s="43"/>
      <c r="W17" s="46"/>
      <c r="X17" s="43"/>
      <c r="Y17" s="47"/>
      <c r="Z17" s="2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5"/>
      <c r="AK17" s="46"/>
      <c r="AL17" s="43"/>
      <c r="AM17" s="46"/>
      <c r="AN17" s="43"/>
      <c r="AO17" s="47"/>
      <c r="AP17" s="2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193"/>
      <c r="BA17" s="194"/>
      <c r="BB17" s="193"/>
      <c r="BC17" s="194"/>
      <c r="BD17" s="193"/>
      <c r="BE17" s="194"/>
      <c r="BF17" s="2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245"/>
      <c r="BW17" s="46"/>
      <c r="BX17" s="45"/>
      <c r="BY17" s="46"/>
      <c r="BZ17" s="45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+CF17/$CF$111</f>
        <v>#DIV/0!</v>
      </c>
      <c r="CH17" s="43">
        <f>SUM(CH10:CH16)</f>
        <v>0</v>
      </c>
      <c r="CI17" s="46" t="e">
        <f>+CH17/$CH$111</f>
        <v>#DIV/0!</v>
      </c>
      <c r="CJ17" s="43">
        <f t="shared" si="17"/>
        <v>0</v>
      </c>
      <c r="CK17" s="47" t="e">
        <f>+CJ17/$CJ$111</f>
        <v>#DIV/0!</v>
      </c>
      <c r="CL17" s="45">
        <f>SUM(CL10:CL16)</f>
        <v>0</v>
      </c>
      <c r="CM17" s="46" t="e">
        <f>+CL17/$CL$111</f>
        <v>#DIV/0!</v>
      </c>
      <c r="CN17" s="43">
        <f>SUM(CN10:CN16)</f>
        <v>0</v>
      </c>
      <c r="CO17" s="46" t="e">
        <f>+CN17/$CN$111</f>
        <v>#DIV/0!</v>
      </c>
      <c r="CP17" s="43">
        <f>SUM(CP10:CP16)</f>
        <v>0</v>
      </c>
      <c r="CQ17" s="47" t="e">
        <f>+CP17/$CP$111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6" x14ac:dyDescent="0.3">
      <c r="A18" s="26"/>
      <c r="B18" s="26"/>
      <c r="C18" s="34"/>
      <c r="D18" s="38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244"/>
      <c r="AQ18" s="36"/>
      <c r="AR18" s="36"/>
      <c r="AS18" s="36"/>
      <c r="AT18" s="36"/>
      <c r="AU18" s="37"/>
      <c r="AV18" s="125"/>
      <c r="AW18" s="126"/>
      <c r="AX18" s="127"/>
      <c r="AY18" s="32"/>
      <c r="AZ18" s="3"/>
      <c r="BA18" s="3"/>
      <c r="BB18" s="3"/>
      <c r="BC18" s="3"/>
      <c r="BD18" s="3"/>
      <c r="BE18" s="3"/>
      <c r="BF18" s="244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244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8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244"/>
      <c r="AQ19" s="36"/>
      <c r="AR19" s="36"/>
      <c r="AS19" s="36"/>
      <c r="AT19" s="36"/>
      <c r="AU19" s="37"/>
      <c r="AV19" s="125"/>
      <c r="AW19" s="126"/>
      <c r="AX19" s="127"/>
      <c r="AY19" s="32"/>
      <c r="AZ19" s="3"/>
      <c r="BA19" s="3"/>
      <c r="BB19" s="3"/>
      <c r="BC19" s="3"/>
      <c r="BD19" s="3"/>
      <c r="BE19" s="3"/>
      <c r="BF19" s="244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244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8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8"/>
      <c r="AK20" s="36"/>
      <c r="AL20" s="36"/>
      <c r="AM20" s="36"/>
      <c r="AN20" s="36"/>
      <c r="AO20" s="37"/>
      <c r="AP20" s="244"/>
      <c r="AQ20" s="36"/>
      <c r="AR20" s="36"/>
      <c r="AS20" s="36"/>
      <c r="AT20" s="36"/>
      <c r="AU20" s="37"/>
      <c r="AV20" s="125"/>
      <c r="AW20" s="126"/>
      <c r="AX20" s="127"/>
      <c r="AY20" s="32"/>
      <c r="AZ20" s="3"/>
      <c r="BA20" s="3"/>
      <c r="BB20" s="3"/>
      <c r="BC20" s="3"/>
      <c r="BD20" s="3"/>
      <c r="BE20" s="3"/>
      <c r="BF20" s="244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244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8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ref="P21:P64" si="39">+D21+J21</f>
        <v>0</v>
      </c>
      <c r="Q21" s="117">
        <f t="shared" ref="Q21:Q64" si="40">+F21+L21</f>
        <v>0</v>
      </c>
      <c r="R21" s="118">
        <f t="shared" ref="R21:R64" si="41">+P21+Q21</f>
        <v>0</v>
      </c>
      <c r="S21" s="32"/>
      <c r="T21" s="38"/>
      <c r="U21" s="39"/>
      <c r="V21" s="36"/>
      <c r="W21" s="39"/>
      <c r="X21" s="36"/>
      <c r="Y21" s="40"/>
      <c r="Z21" s="244"/>
      <c r="AA21" s="39"/>
      <c r="AB21" s="36"/>
      <c r="AC21" s="39"/>
      <c r="AD21" s="36"/>
      <c r="AE21" s="40"/>
      <c r="AF21" s="116">
        <f t="shared" ref="AF21:AF64" si="42">+T21+Z21</f>
        <v>0</v>
      </c>
      <c r="AG21" s="117">
        <f t="shared" ref="AG21:AG62" si="43">+V21+AB21</f>
        <v>0</v>
      </c>
      <c r="AH21" s="118">
        <f t="shared" ref="AH21:AH63" si="44">+AF21+AG21</f>
        <v>0</v>
      </c>
      <c r="AI21" s="32"/>
      <c r="AJ21" s="38"/>
      <c r="AK21" s="39"/>
      <c r="AL21" s="36"/>
      <c r="AM21" s="39"/>
      <c r="AN21" s="36"/>
      <c r="AO21" s="40"/>
      <c r="AP21" s="244"/>
      <c r="AQ21" s="39"/>
      <c r="AR21" s="36"/>
      <c r="AS21" s="39"/>
      <c r="AT21" s="36"/>
      <c r="AU21" s="40"/>
      <c r="AV21" s="116">
        <f t="shared" ref="AV21:AV64" si="45">+AJ21+AP21</f>
        <v>0</v>
      </c>
      <c r="AW21" s="117">
        <f t="shared" ref="AW21:AW64" si="46">+AL21+AR21</f>
        <v>0</v>
      </c>
      <c r="AX21" s="118">
        <f t="shared" ref="AX21:AX64" si="47">+AV21+AW21</f>
        <v>0</v>
      </c>
      <c r="AY21" s="32"/>
      <c r="AZ21" s="3"/>
      <c r="BA21" s="5"/>
      <c r="BB21" s="3"/>
      <c r="BC21" s="5"/>
      <c r="BD21" s="3"/>
      <c r="BE21" s="5"/>
      <c r="BF21" s="244"/>
      <c r="BG21" s="39"/>
      <c r="BH21" s="36"/>
      <c r="BI21" s="39"/>
      <c r="BJ21" s="36"/>
      <c r="BK21" s="40"/>
      <c r="BL21" s="116">
        <f t="shared" ref="BL21:BL64" si="48">+AZ21+BF21</f>
        <v>0</v>
      </c>
      <c r="BM21" s="117">
        <f t="shared" ref="BM21:BM64" si="49">+BB21+BH21</f>
        <v>0</v>
      </c>
      <c r="BN21" s="118">
        <f t="shared" ref="BN21:BN64" si="50">+BL21+BM21</f>
        <v>0</v>
      </c>
      <c r="BO21" s="32"/>
      <c r="BP21" s="38"/>
      <c r="BQ21" s="39"/>
      <c r="BR21" s="36"/>
      <c r="BS21" s="39"/>
      <c r="BT21" s="36"/>
      <c r="BU21" s="40"/>
      <c r="BV21" s="244"/>
      <c r="BW21" s="39"/>
      <c r="BX21" s="36"/>
      <c r="BY21" s="39"/>
      <c r="BZ21" s="36"/>
      <c r="CA21" s="40"/>
      <c r="CB21" s="116">
        <f t="shared" ref="CB21:CB64" si="51">+BP21+BV21</f>
        <v>0</v>
      </c>
      <c r="CC21" s="117">
        <f t="shared" ref="CC21:CC64" si="52">+BR21+BX21</f>
        <v>0</v>
      </c>
      <c r="CD21" s="118">
        <f t="shared" ref="CD21:CD64" si="53">+CB21+CC21</f>
        <v>0</v>
      </c>
      <c r="CE21" s="32"/>
      <c r="CF21" s="38">
        <f t="shared" ref="CF21:CF61" si="54">+D21+T21+AJ21+AZ21+BP21</f>
        <v>0</v>
      </c>
      <c r="CG21" s="39" t="e">
        <f t="shared" ref="CG21:CG64" si="55">+CF21/$CF$111</f>
        <v>#DIV/0!</v>
      </c>
      <c r="CH21" s="36">
        <f t="shared" ref="CH21:CH61" si="56">+F21+V21+AL21+BB21+BR21</f>
        <v>0</v>
      </c>
      <c r="CI21" s="39" t="e">
        <f t="shared" ref="CI21:CI64" si="57">+CH21/$CH$111</f>
        <v>#DIV/0!</v>
      </c>
      <c r="CJ21" s="36">
        <f t="shared" ref="CJ21:CJ64" si="58">+CF21+CH21</f>
        <v>0</v>
      </c>
      <c r="CK21" s="40" t="e">
        <f t="shared" ref="CK21:CK64" si="59">+CJ21/$CJ$111</f>
        <v>#DIV/0!</v>
      </c>
      <c r="CL21" s="38">
        <f t="shared" ref="CL21:CL61" si="60">+J21+Z21+AP21+BF21+BV21</f>
        <v>0</v>
      </c>
      <c r="CM21" s="39" t="e">
        <f t="shared" ref="CM21:CM64" si="61">+CL21/$CL$111</f>
        <v>#DIV/0!</v>
      </c>
      <c r="CN21" s="36">
        <f t="shared" ref="CN21:CN61" si="62">+L21+AB21+AR21+BH21+BX21</f>
        <v>0</v>
      </c>
      <c r="CO21" s="39" t="e">
        <f t="shared" ref="CO21:CO64" si="63">+CN21/$CN$111</f>
        <v>#DIV/0!</v>
      </c>
      <c r="CP21" s="36">
        <f t="shared" ref="CP21:CP61" si="64">+CL21+CN21</f>
        <v>0</v>
      </c>
      <c r="CQ21" s="40" t="e">
        <f t="shared" ref="CQ21:CQ64" si="65">+CP21/$CP$111</f>
        <v>#DIV/0!</v>
      </c>
      <c r="CR21" s="152"/>
      <c r="CS21" s="161" t="s">
        <v>19</v>
      </c>
      <c r="CT21" s="38">
        <f t="shared" ref="CT21:CT61" si="66">+CJ21</f>
        <v>0</v>
      </c>
      <c r="CU21" s="36">
        <f t="shared" ref="CU21:CU61" si="67">+CP21</f>
        <v>0</v>
      </c>
      <c r="CV21" s="37">
        <f t="shared" ref="CV21:CV63" si="68">+CT21+CU21</f>
        <v>0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8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39"/>
        <v>0</v>
      </c>
      <c r="Q22" s="117">
        <f t="shared" si="40"/>
        <v>0</v>
      </c>
      <c r="R22" s="118">
        <f t="shared" si="41"/>
        <v>0</v>
      </c>
      <c r="S22" s="32"/>
      <c r="T22" s="38"/>
      <c r="U22" s="39"/>
      <c r="V22" s="36"/>
      <c r="W22" s="39"/>
      <c r="X22" s="36"/>
      <c r="Y22" s="40"/>
      <c r="Z22" s="244"/>
      <c r="AA22" s="39"/>
      <c r="AB22" s="36"/>
      <c r="AC22" s="39"/>
      <c r="AD22" s="36"/>
      <c r="AE22" s="40"/>
      <c r="AF22" s="116">
        <f t="shared" si="42"/>
        <v>0</v>
      </c>
      <c r="AG22" s="117">
        <f t="shared" si="43"/>
        <v>0</v>
      </c>
      <c r="AH22" s="118">
        <f t="shared" si="44"/>
        <v>0</v>
      </c>
      <c r="AI22" s="32"/>
      <c r="AJ22" s="38"/>
      <c r="AK22" s="39"/>
      <c r="AL22" s="36"/>
      <c r="AM22" s="39"/>
      <c r="AN22" s="36"/>
      <c r="AO22" s="40"/>
      <c r="AP22" s="244"/>
      <c r="AQ22" s="39"/>
      <c r="AR22" s="36"/>
      <c r="AS22" s="39"/>
      <c r="AT22" s="36"/>
      <c r="AU22" s="40"/>
      <c r="AV22" s="116">
        <f t="shared" si="45"/>
        <v>0</v>
      </c>
      <c r="AW22" s="117">
        <f t="shared" si="46"/>
        <v>0</v>
      </c>
      <c r="AX22" s="118">
        <f t="shared" si="47"/>
        <v>0</v>
      </c>
      <c r="AY22" s="32"/>
      <c r="AZ22" s="3"/>
      <c r="BA22" s="5"/>
      <c r="BB22" s="3"/>
      <c r="BC22" s="5"/>
      <c r="BD22" s="3"/>
      <c r="BE22" s="5"/>
      <c r="BF22" s="244"/>
      <c r="BG22" s="39"/>
      <c r="BH22" s="36"/>
      <c r="BI22" s="39"/>
      <c r="BJ22" s="36"/>
      <c r="BK22" s="40"/>
      <c r="BL22" s="116">
        <f t="shared" si="48"/>
        <v>0</v>
      </c>
      <c r="BM22" s="117">
        <f t="shared" si="49"/>
        <v>0</v>
      </c>
      <c r="BN22" s="118">
        <f t="shared" si="50"/>
        <v>0</v>
      </c>
      <c r="BO22" s="32"/>
      <c r="BP22" s="38"/>
      <c r="BQ22" s="39"/>
      <c r="BR22" s="36"/>
      <c r="BS22" s="39"/>
      <c r="BT22" s="36"/>
      <c r="BU22" s="40"/>
      <c r="BV22" s="244"/>
      <c r="BW22" s="39"/>
      <c r="BX22" s="36"/>
      <c r="BY22" s="39"/>
      <c r="BZ22" s="36"/>
      <c r="CA22" s="40"/>
      <c r="CB22" s="116">
        <f t="shared" si="51"/>
        <v>0</v>
      </c>
      <c r="CC22" s="117">
        <f t="shared" si="52"/>
        <v>0</v>
      </c>
      <c r="CD22" s="118">
        <f t="shared" si="53"/>
        <v>0</v>
      </c>
      <c r="CE22" s="32"/>
      <c r="CF22" s="38">
        <f t="shared" si="54"/>
        <v>0</v>
      </c>
      <c r="CG22" s="39" t="e">
        <f t="shared" si="55"/>
        <v>#DIV/0!</v>
      </c>
      <c r="CH22" s="36">
        <f t="shared" si="56"/>
        <v>0</v>
      </c>
      <c r="CI22" s="39" t="e">
        <f t="shared" si="57"/>
        <v>#DIV/0!</v>
      </c>
      <c r="CJ22" s="36">
        <f t="shared" si="58"/>
        <v>0</v>
      </c>
      <c r="CK22" s="40" t="e">
        <f t="shared" si="59"/>
        <v>#DIV/0!</v>
      </c>
      <c r="CL22" s="38">
        <f t="shared" si="60"/>
        <v>0</v>
      </c>
      <c r="CM22" s="39" t="e">
        <f t="shared" si="61"/>
        <v>#DIV/0!</v>
      </c>
      <c r="CN22" s="36">
        <f t="shared" si="62"/>
        <v>0</v>
      </c>
      <c r="CO22" s="39" t="e">
        <f t="shared" si="63"/>
        <v>#DIV/0!</v>
      </c>
      <c r="CP22" s="36">
        <f t="shared" si="64"/>
        <v>0</v>
      </c>
      <c r="CQ22" s="40" t="e">
        <f t="shared" si="65"/>
        <v>#DIV/0!</v>
      </c>
      <c r="CR22" s="152"/>
      <c r="CS22" s="161" t="s">
        <v>20</v>
      </c>
      <c r="CT22" s="38">
        <f t="shared" si="66"/>
        <v>0</v>
      </c>
      <c r="CU22" s="36">
        <f t="shared" si="67"/>
        <v>0</v>
      </c>
      <c r="CV22" s="37">
        <f t="shared" si="68"/>
        <v>0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8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39"/>
        <v>0</v>
      </c>
      <c r="Q23" s="117">
        <f t="shared" si="40"/>
        <v>0</v>
      </c>
      <c r="R23" s="118">
        <f t="shared" si="41"/>
        <v>0</v>
      </c>
      <c r="S23" s="32"/>
      <c r="T23" s="38"/>
      <c r="U23" s="39"/>
      <c r="V23" s="36"/>
      <c r="W23" s="39"/>
      <c r="X23" s="36"/>
      <c r="Y23" s="40"/>
      <c r="Z23" s="244"/>
      <c r="AA23" s="39"/>
      <c r="AB23" s="36"/>
      <c r="AC23" s="39"/>
      <c r="AD23" s="36"/>
      <c r="AE23" s="40"/>
      <c r="AF23" s="116">
        <f t="shared" si="42"/>
        <v>0</v>
      </c>
      <c r="AG23" s="117">
        <f t="shared" si="43"/>
        <v>0</v>
      </c>
      <c r="AH23" s="118">
        <f t="shared" si="44"/>
        <v>0</v>
      </c>
      <c r="AI23" s="32"/>
      <c r="AJ23" s="38"/>
      <c r="AK23" s="39"/>
      <c r="AL23" s="36"/>
      <c r="AM23" s="39"/>
      <c r="AN23" s="36"/>
      <c r="AO23" s="40"/>
      <c r="AP23" s="244"/>
      <c r="AQ23" s="39"/>
      <c r="AR23" s="36"/>
      <c r="AS23" s="39"/>
      <c r="AT23" s="36"/>
      <c r="AU23" s="40"/>
      <c r="AV23" s="116">
        <f t="shared" si="45"/>
        <v>0</v>
      </c>
      <c r="AW23" s="117">
        <f t="shared" si="46"/>
        <v>0</v>
      </c>
      <c r="AX23" s="118">
        <f t="shared" si="47"/>
        <v>0</v>
      </c>
      <c r="AY23" s="32"/>
      <c r="AZ23" s="3"/>
      <c r="BA23" s="5"/>
      <c r="BB23" s="3"/>
      <c r="BC23" s="5"/>
      <c r="BD23" s="3"/>
      <c r="BE23" s="5"/>
      <c r="BF23" s="244"/>
      <c r="BG23" s="39"/>
      <c r="BH23" s="36"/>
      <c r="BI23" s="39"/>
      <c r="BJ23" s="36"/>
      <c r="BK23" s="40"/>
      <c r="BL23" s="116">
        <f t="shared" si="48"/>
        <v>0</v>
      </c>
      <c r="BM23" s="117">
        <f t="shared" si="49"/>
        <v>0</v>
      </c>
      <c r="BN23" s="118">
        <f t="shared" si="50"/>
        <v>0</v>
      </c>
      <c r="BO23" s="32"/>
      <c r="BP23" s="38"/>
      <c r="BQ23" s="39"/>
      <c r="BR23" s="36"/>
      <c r="BS23" s="39"/>
      <c r="BT23" s="36"/>
      <c r="BU23" s="40"/>
      <c r="BV23" s="244"/>
      <c r="BW23" s="39"/>
      <c r="BX23" s="36"/>
      <c r="BY23" s="39"/>
      <c r="BZ23" s="36"/>
      <c r="CA23" s="40"/>
      <c r="CB23" s="116">
        <f t="shared" si="51"/>
        <v>0</v>
      </c>
      <c r="CC23" s="117">
        <f t="shared" si="52"/>
        <v>0</v>
      </c>
      <c r="CD23" s="118">
        <f t="shared" si="53"/>
        <v>0</v>
      </c>
      <c r="CE23" s="32"/>
      <c r="CF23" s="38">
        <f t="shared" si="54"/>
        <v>0</v>
      </c>
      <c r="CG23" s="39" t="e">
        <f t="shared" si="55"/>
        <v>#DIV/0!</v>
      </c>
      <c r="CH23" s="36">
        <f t="shared" si="56"/>
        <v>0</v>
      </c>
      <c r="CI23" s="39" t="e">
        <f t="shared" si="57"/>
        <v>#DIV/0!</v>
      </c>
      <c r="CJ23" s="36">
        <f t="shared" si="58"/>
        <v>0</v>
      </c>
      <c r="CK23" s="40" t="e">
        <f t="shared" si="59"/>
        <v>#DIV/0!</v>
      </c>
      <c r="CL23" s="38">
        <f t="shared" si="60"/>
        <v>0</v>
      </c>
      <c r="CM23" s="39" t="e">
        <f t="shared" si="61"/>
        <v>#DIV/0!</v>
      </c>
      <c r="CN23" s="36">
        <f t="shared" si="62"/>
        <v>0</v>
      </c>
      <c r="CO23" s="39" t="e">
        <f t="shared" si="63"/>
        <v>#DIV/0!</v>
      </c>
      <c r="CP23" s="36">
        <f t="shared" si="64"/>
        <v>0</v>
      </c>
      <c r="CQ23" s="40" t="e">
        <f t="shared" si="65"/>
        <v>#DIV/0!</v>
      </c>
      <c r="CR23" s="152"/>
      <c r="CS23" s="161" t="s">
        <v>21</v>
      </c>
      <c r="CT23" s="38">
        <f t="shared" si="66"/>
        <v>0</v>
      </c>
      <c r="CU23" s="36">
        <f t="shared" si="67"/>
        <v>0</v>
      </c>
      <c r="CV23" s="37">
        <f t="shared" si="68"/>
        <v>0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8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39"/>
        <v>0</v>
      </c>
      <c r="Q24" s="117">
        <f t="shared" si="40"/>
        <v>0</v>
      </c>
      <c r="R24" s="118">
        <f t="shared" si="41"/>
        <v>0</v>
      </c>
      <c r="S24" s="32"/>
      <c r="T24" s="38"/>
      <c r="U24" s="39"/>
      <c r="V24" s="36"/>
      <c r="W24" s="39"/>
      <c r="X24" s="36"/>
      <c r="Y24" s="40"/>
      <c r="Z24" s="244"/>
      <c r="AA24" s="39"/>
      <c r="AB24" s="36"/>
      <c r="AC24" s="39"/>
      <c r="AD24" s="36"/>
      <c r="AE24" s="40"/>
      <c r="AF24" s="116">
        <f t="shared" si="42"/>
        <v>0</v>
      </c>
      <c r="AG24" s="117">
        <f t="shared" si="43"/>
        <v>0</v>
      </c>
      <c r="AH24" s="118">
        <f t="shared" si="44"/>
        <v>0</v>
      </c>
      <c r="AI24" s="32"/>
      <c r="AJ24" s="38"/>
      <c r="AK24" s="39"/>
      <c r="AL24" s="36"/>
      <c r="AM24" s="39"/>
      <c r="AN24" s="36"/>
      <c r="AO24" s="40"/>
      <c r="AP24" s="244"/>
      <c r="AQ24" s="39"/>
      <c r="AR24" s="36"/>
      <c r="AS24" s="39"/>
      <c r="AT24" s="36"/>
      <c r="AU24" s="40"/>
      <c r="AV24" s="116">
        <f t="shared" si="45"/>
        <v>0</v>
      </c>
      <c r="AW24" s="117">
        <f t="shared" si="46"/>
        <v>0</v>
      </c>
      <c r="AX24" s="118">
        <f t="shared" si="47"/>
        <v>0</v>
      </c>
      <c r="AY24" s="32"/>
      <c r="AZ24" s="3"/>
      <c r="BA24" s="5"/>
      <c r="BB24" s="3"/>
      <c r="BC24" s="5"/>
      <c r="BD24" s="3"/>
      <c r="BE24" s="5"/>
      <c r="BF24" s="244"/>
      <c r="BG24" s="39"/>
      <c r="BH24" s="36"/>
      <c r="BI24" s="39"/>
      <c r="BJ24" s="36"/>
      <c r="BK24" s="40"/>
      <c r="BL24" s="116">
        <f t="shared" si="48"/>
        <v>0</v>
      </c>
      <c r="BM24" s="117">
        <f t="shared" si="49"/>
        <v>0</v>
      </c>
      <c r="BN24" s="118">
        <f t="shared" si="50"/>
        <v>0</v>
      </c>
      <c r="BO24" s="32"/>
      <c r="BP24" s="38"/>
      <c r="BQ24" s="39"/>
      <c r="BR24" s="36"/>
      <c r="BS24" s="39"/>
      <c r="BT24" s="36"/>
      <c r="BU24" s="40"/>
      <c r="BV24" s="244"/>
      <c r="BW24" s="39"/>
      <c r="BX24" s="36"/>
      <c r="BY24" s="39"/>
      <c r="BZ24" s="36"/>
      <c r="CA24" s="40"/>
      <c r="CB24" s="116">
        <f t="shared" si="51"/>
        <v>0</v>
      </c>
      <c r="CC24" s="117">
        <f t="shared" si="52"/>
        <v>0</v>
      </c>
      <c r="CD24" s="118">
        <f t="shared" si="53"/>
        <v>0</v>
      </c>
      <c r="CE24" s="32"/>
      <c r="CF24" s="38">
        <f t="shared" si="54"/>
        <v>0</v>
      </c>
      <c r="CG24" s="39" t="e">
        <f t="shared" si="55"/>
        <v>#DIV/0!</v>
      </c>
      <c r="CH24" s="36">
        <f t="shared" si="56"/>
        <v>0</v>
      </c>
      <c r="CI24" s="39" t="e">
        <f t="shared" si="57"/>
        <v>#DIV/0!</v>
      </c>
      <c r="CJ24" s="36">
        <f t="shared" si="58"/>
        <v>0</v>
      </c>
      <c r="CK24" s="40" t="e">
        <f t="shared" si="59"/>
        <v>#DIV/0!</v>
      </c>
      <c r="CL24" s="38">
        <f t="shared" si="60"/>
        <v>0</v>
      </c>
      <c r="CM24" s="39" t="e">
        <f t="shared" si="61"/>
        <v>#DIV/0!</v>
      </c>
      <c r="CN24" s="36">
        <f t="shared" si="62"/>
        <v>0</v>
      </c>
      <c r="CO24" s="39" t="e">
        <f t="shared" si="63"/>
        <v>#DIV/0!</v>
      </c>
      <c r="CP24" s="36">
        <f t="shared" si="64"/>
        <v>0</v>
      </c>
      <c r="CQ24" s="40" t="e">
        <f t="shared" si="65"/>
        <v>#DIV/0!</v>
      </c>
      <c r="CR24" s="152"/>
      <c r="CS24" s="161" t="s">
        <v>22</v>
      </c>
      <c r="CT24" s="38">
        <f t="shared" si="66"/>
        <v>0</v>
      </c>
      <c r="CU24" s="36">
        <f t="shared" si="67"/>
        <v>0</v>
      </c>
      <c r="CV24" s="37">
        <f t="shared" si="68"/>
        <v>0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8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39"/>
        <v>0</v>
      </c>
      <c r="Q25" s="117">
        <f t="shared" si="40"/>
        <v>0</v>
      </c>
      <c r="R25" s="118">
        <f t="shared" si="41"/>
        <v>0</v>
      </c>
      <c r="S25" s="32"/>
      <c r="T25" s="38"/>
      <c r="U25" s="39"/>
      <c r="V25" s="36"/>
      <c r="W25" s="39"/>
      <c r="X25" s="36"/>
      <c r="Y25" s="40"/>
      <c r="Z25" s="244"/>
      <c r="AA25" s="39"/>
      <c r="AB25" s="36"/>
      <c r="AC25" s="39"/>
      <c r="AD25" s="36"/>
      <c r="AE25" s="40"/>
      <c r="AF25" s="116">
        <f t="shared" si="42"/>
        <v>0</v>
      </c>
      <c r="AG25" s="117">
        <f t="shared" si="43"/>
        <v>0</v>
      </c>
      <c r="AH25" s="118">
        <f t="shared" si="44"/>
        <v>0</v>
      </c>
      <c r="AI25" s="32"/>
      <c r="AJ25" s="38"/>
      <c r="AK25" s="39"/>
      <c r="AL25" s="36"/>
      <c r="AM25" s="39"/>
      <c r="AN25" s="36"/>
      <c r="AO25" s="40"/>
      <c r="AP25" s="244"/>
      <c r="AQ25" s="39"/>
      <c r="AR25" s="36"/>
      <c r="AS25" s="39"/>
      <c r="AT25" s="36"/>
      <c r="AU25" s="40"/>
      <c r="AV25" s="116">
        <f t="shared" si="45"/>
        <v>0</v>
      </c>
      <c r="AW25" s="117">
        <f t="shared" si="46"/>
        <v>0</v>
      </c>
      <c r="AX25" s="118">
        <f t="shared" si="47"/>
        <v>0</v>
      </c>
      <c r="AY25" s="32"/>
      <c r="AZ25" s="3"/>
      <c r="BA25" s="5"/>
      <c r="BB25" s="3"/>
      <c r="BC25" s="5"/>
      <c r="BD25" s="3"/>
      <c r="BE25" s="5"/>
      <c r="BF25" s="244"/>
      <c r="BG25" s="39"/>
      <c r="BH25" s="36"/>
      <c r="BI25" s="39"/>
      <c r="BJ25" s="36"/>
      <c r="BK25" s="40"/>
      <c r="BL25" s="116">
        <f t="shared" si="48"/>
        <v>0</v>
      </c>
      <c r="BM25" s="117">
        <f t="shared" si="49"/>
        <v>0</v>
      </c>
      <c r="BN25" s="118">
        <f t="shared" si="50"/>
        <v>0</v>
      </c>
      <c r="BO25" s="32"/>
      <c r="BP25" s="38"/>
      <c r="BQ25" s="39"/>
      <c r="BR25" s="36"/>
      <c r="BS25" s="39"/>
      <c r="BT25" s="36"/>
      <c r="BU25" s="40"/>
      <c r="BV25" s="244"/>
      <c r="BW25" s="39"/>
      <c r="BX25" s="36"/>
      <c r="BY25" s="39"/>
      <c r="BZ25" s="36"/>
      <c r="CA25" s="40"/>
      <c r="CB25" s="116">
        <f t="shared" si="51"/>
        <v>0</v>
      </c>
      <c r="CC25" s="117">
        <f t="shared" si="52"/>
        <v>0</v>
      </c>
      <c r="CD25" s="118">
        <f t="shared" si="53"/>
        <v>0</v>
      </c>
      <c r="CE25" s="32"/>
      <c r="CF25" s="38">
        <f t="shared" si="54"/>
        <v>0</v>
      </c>
      <c r="CG25" s="39" t="e">
        <f t="shared" si="55"/>
        <v>#DIV/0!</v>
      </c>
      <c r="CH25" s="36">
        <f t="shared" si="56"/>
        <v>0</v>
      </c>
      <c r="CI25" s="39" t="e">
        <f t="shared" si="57"/>
        <v>#DIV/0!</v>
      </c>
      <c r="CJ25" s="36">
        <f t="shared" si="58"/>
        <v>0</v>
      </c>
      <c r="CK25" s="40" t="e">
        <f t="shared" si="59"/>
        <v>#DIV/0!</v>
      </c>
      <c r="CL25" s="38">
        <f t="shared" si="60"/>
        <v>0</v>
      </c>
      <c r="CM25" s="39" t="e">
        <f t="shared" si="61"/>
        <v>#DIV/0!</v>
      </c>
      <c r="CN25" s="36">
        <f t="shared" si="62"/>
        <v>0</v>
      </c>
      <c r="CO25" s="39" t="e">
        <f t="shared" si="63"/>
        <v>#DIV/0!</v>
      </c>
      <c r="CP25" s="36">
        <f t="shared" si="64"/>
        <v>0</v>
      </c>
      <c r="CQ25" s="40" t="e">
        <f t="shared" si="65"/>
        <v>#DIV/0!</v>
      </c>
      <c r="CR25" s="152"/>
      <c r="CS25" s="161" t="s">
        <v>23</v>
      </c>
      <c r="CT25" s="38">
        <f t="shared" si="66"/>
        <v>0</v>
      </c>
      <c r="CU25" s="36">
        <f t="shared" si="67"/>
        <v>0</v>
      </c>
      <c r="CV25" s="37">
        <f t="shared" si="68"/>
        <v>0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8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39"/>
        <v>0</v>
      </c>
      <c r="Q26" s="117">
        <f t="shared" si="40"/>
        <v>0</v>
      </c>
      <c r="R26" s="118">
        <f t="shared" si="41"/>
        <v>0</v>
      </c>
      <c r="S26" s="32"/>
      <c r="T26" s="38"/>
      <c r="U26" s="39"/>
      <c r="V26" s="36"/>
      <c r="W26" s="39"/>
      <c r="X26" s="36"/>
      <c r="Y26" s="40"/>
      <c r="Z26" s="244"/>
      <c r="AA26" s="39"/>
      <c r="AB26" s="36"/>
      <c r="AC26" s="39"/>
      <c r="AD26" s="36"/>
      <c r="AE26" s="40"/>
      <c r="AF26" s="116">
        <f t="shared" si="42"/>
        <v>0</v>
      </c>
      <c r="AG26" s="117">
        <f t="shared" si="43"/>
        <v>0</v>
      </c>
      <c r="AH26" s="118">
        <f t="shared" si="44"/>
        <v>0</v>
      </c>
      <c r="AI26" s="32"/>
      <c r="AJ26" s="38"/>
      <c r="AK26" s="39"/>
      <c r="AL26" s="36"/>
      <c r="AM26" s="39"/>
      <c r="AN26" s="36"/>
      <c r="AO26" s="40"/>
      <c r="AP26" s="244"/>
      <c r="AQ26" s="39"/>
      <c r="AR26" s="36"/>
      <c r="AS26" s="39"/>
      <c r="AT26" s="36"/>
      <c r="AU26" s="40"/>
      <c r="AV26" s="116">
        <f t="shared" si="45"/>
        <v>0</v>
      </c>
      <c r="AW26" s="117">
        <f t="shared" si="46"/>
        <v>0</v>
      </c>
      <c r="AX26" s="118">
        <f t="shared" si="47"/>
        <v>0</v>
      </c>
      <c r="AY26" s="32"/>
      <c r="AZ26" s="3"/>
      <c r="BA26" s="5"/>
      <c r="BB26" s="3"/>
      <c r="BC26" s="5"/>
      <c r="BD26" s="3"/>
      <c r="BE26" s="5"/>
      <c r="BF26" s="244"/>
      <c r="BG26" s="39"/>
      <c r="BH26" s="36"/>
      <c r="BI26" s="39"/>
      <c r="BJ26" s="36"/>
      <c r="BK26" s="40"/>
      <c r="BL26" s="116">
        <f t="shared" si="48"/>
        <v>0</v>
      </c>
      <c r="BM26" s="117">
        <f t="shared" si="49"/>
        <v>0</v>
      </c>
      <c r="BN26" s="118">
        <f t="shared" si="50"/>
        <v>0</v>
      </c>
      <c r="BO26" s="32"/>
      <c r="BP26" s="38"/>
      <c r="BQ26" s="39"/>
      <c r="BR26" s="36"/>
      <c r="BS26" s="39"/>
      <c r="BT26" s="36"/>
      <c r="BU26" s="40"/>
      <c r="BV26" s="244"/>
      <c r="BW26" s="39"/>
      <c r="BX26" s="36"/>
      <c r="BY26" s="39"/>
      <c r="BZ26" s="36"/>
      <c r="CA26" s="40"/>
      <c r="CB26" s="116">
        <f t="shared" si="51"/>
        <v>0</v>
      </c>
      <c r="CC26" s="117">
        <f t="shared" si="52"/>
        <v>0</v>
      </c>
      <c r="CD26" s="118">
        <f t="shared" si="53"/>
        <v>0</v>
      </c>
      <c r="CE26" s="32"/>
      <c r="CF26" s="38">
        <f t="shared" si="54"/>
        <v>0</v>
      </c>
      <c r="CG26" s="39" t="e">
        <f t="shared" si="55"/>
        <v>#DIV/0!</v>
      </c>
      <c r="CH26" s="36">
        <f t="shared" si="56"/>
        <v>0</v>
      </c>
      <c r="CI26" s="39" t="e">
        <f t="shared" si="57"/>
        <v>#DIV/0!</v>
      </c>
      <c r="CJ26" s="36">
        <f t="shared" si="58"/>
        <v>0</v>
      </c>
      <c r="CK26" s="40" t="e">
        <f t="shared" si="59"/>
        <v>#DIV/0!</v>
      </c>
      <c r="CL26" s="38">
        <f t="shared" si="60"/>
        <v>0</v>
      </c>
      <c r="CM26" s="39" t="e">
        <f t="shared" si="61"/>
        <v>#DIV/0!</v>
      </c>
      <c r="CN26" s="36">
        <f t="shared" si="62"/>
        <v>0</v>
      </c>
      <c r="CO26" s="39" t="e">
        <f t="shared" si="63"/>
        <v>#DIV/0!</v>
      </c>
      <c r="CP26" s="36">
        <f t="shared" si="64"/>
        <v>0</v>
      </c>
      <c r="CQ26" s="40" t="e">
        <f t="shared" si="65"/>
        <v>#DIV/0!</v>
      </c>
      <c r="CR26" s="152"/>
      <c r="CS26" s="161" t="s">
        <v>24</v>
      </c>
      <c r="CT26" s="38">
        <f t="shared" si="66"/>
        <v>0</v>
      </c>
      <c r="CU26" s="36">
        <f t="shared" si="67"/>
        <v>0</v>
      </c>
      <c r="CV26" s="37">
        <f t="shared" si="68"/>
        <v>0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8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39"/>
        <v>0</v>
      </c>
      <c r="Q27" s="117">
        <f t="shared" si="40"/>
        <v>0</v>
      </c>
      <c r="R27" s="118">
        <f t="shared" si="41"/>
        <v>0</v>
      </c>
      <c r="S27" s="32"/>
      <c r="T27" s="38"/>
      <c r="U27" s="39"/>
      <c r="V27" s="36"/>
      <c r="W27" s="39"/>
      <c r="X27" s="36"/>
      <c r="Y27" s="40"/>
      <c r="Z27" s="244"/>
      <c r="AA27" s="39"/>
      <c r="AB27" s="36"/>
      <c r="AC27" s="39"/>
      <c r="AD27" s="36"/>
      <c r="AE27" s="40"/>
      <c r="AF27" s="116">
        <f t="shared" si="42"/>
        <v>0</v>
      </c>
      <c r="AG27" s="117">
        <f t="shared" si="43"/>
        <v>0</v>
      </c>
      <c r="AH27" s="118">
        <f t="shared" si="44"/>
        <v>0</v>
      </c>
      <c r="AI27" s="32"/>
      <c r="AJ27" s="38"/>
      <c r="AK27" s="39"/>
      <c r="AL27" s="36"/>
      <c r="AM27" s="39"/>
      <c r="AN27" s="36"/>
      <c r="AO27" s="40"/>
      <c r="AP27" s="244"/>
      <c r="AQ27" s="39"/>
      <c r="AR27" s="36"/>
      <c r="AS27" s="39"/>
      <c r="AT27" s="36"/>
      <c r="AU27" s="40"/>
      <c r="AV27" s="116">
        <f t="shared" si="45"/>
        <v>0</v>
      </c>
      <c r="AW27" s="117">
        <f t="shared" si="46"/>
        <v>0</v>
      </c>
      <c r="AX27" s="118">
        <f t="shared" si="47"/>
        <v>0</v>
      </c>
      <c r="AY27" s="32"/>
      <c r="AZ27" s="3"/>
      <c r="BA27" s="5"/>
      <c r="BB27" s="3"/>
      <c r="BC27" s="5"/>
      <c r="BD27" s="3"/>
      <c r="BE27" s="5"/>
      <c r="BF27" s="244"/>
      <c r="BG27" s="39"/>
      <c r="BH27" s="36"/>
      <c r="BI27" s="39"/>
      <c r="BJ27" s="36"/>
      <c r="BK27" s="40"/>
      <c r="BL27" s="116">
        <f t="shared" si="48"/>
        <v>0</v>
      </c>
      <c r="BM27" s="117">
        <f t="shared" si="49"/>
        <v>0</v>
      </c>
      <c r="BN27" s="118">
        <f t="shared" si="50"/>
        <v>0</v>
      </c>
      <c r="BO27" s="32"/>
      <c r="BP27" s="38"/>
      <c r="BQ27" s="39"/>
      <c r="BR27" s="36"/>
      <c r="BS27" s="39"/>
      <c r="BT27" s="36"/>
      <c r="BU27" s="40"/>
      <c r="BV27" s="244"/>
      <c r="BW27" s="39"/>
      <c r="BX27" s="36"/>
      <c r="BY27" s="39"/>
      <c r="BZ27" s="36"/>
      <c r="CA27" s="40"/>
      <c r="CB27" s="116">
        <f t="shared" si="51"/>
        <v>0</v>
      </c>
      <c r="CC27" s="117">
        <f t="shared" si="52"/>
        <v>0</v>
      </c>
      <c r="CD27" s="118">
        <f t="shared" si="53"/>
        <v>0</v>
      </c>
      <c r="CE27" s="32"/>
      <c r="CF27" s="38">
        <f t="shared" si="54"/>
        <v>0</v>
      </c>
      <c r="CG27" s="39" t="e">
        <f t="shared" si="55"/>
        <v>#DIV/0!</v>
      </c>
      <c r="CH27" s="36">
        <f t="shared" si="56"/>
        <v>0</v>
      </c>
      <c r="CI27" s="39" t="e">
        <f t="shared" si="57"/>
        <v>#DIV/0!</v>
      </c>
      <c r="CJ27" s="36">
        <f t="shared" si="58"/>
        <v>0</v>
      </c>
      <c r="CK27" s="40" t="e">
        <f t="shared" si="59"/>
        <v>#DIV/0!</v>
      </c>
      <c r="CL27" s="38">
        <f t="shared" si="60"/>
        <v>0</v>
      </c>
      <c r="CM27" s="39" t="e">
        <f t="shared" si="61"/>
        <v>#DIV/0!</v>
      </c>
      <c r="CN27" s="36">
        <f t="shared" si="62"/>
        <v>0</v>
      </c>
      <c r="CO27" s="39" t="e">
        <f t="shared" si="63"/>
        <v>#DIV/0!</v>
      </c>
      <c r="CP27" s="36">
        <f t="shared" si="64"/>
        <v>0</v>
      </c>
      <c r="CQ27" s="40" t="e">
        <f t="shared" si="65"/>
        <v>#DIV/0!</v>
      </c>
      <c r="CR27" s="152"/>
      <c r="CS27" s="161" t="s">
        <v>25</v>
      </c>
      <c r="CT27" s="38">
        <f t="shared" si="66"/>
        <v>0</v>
      </c>
      <c r="CU27" s="36">
        <f t="shared" si="67"/>
        <v>0</v>
      </c>
      <c r="CV27" s="37">
        <f t="shared" si="68"/>
        <v>0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8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39"/>
        <v>0</v>
      </c>
      <c r="Q28" s="117">
        <f t="shared" si="40"/>
        <v>0</v>
      </c>
      <c r="R28" s="118">
        <f t="shared" si="41"/>
        <v>0</v>
      </c>
      <c r="S28" s="32"/>
      <c r="T28" s="38"/>
      <c r="U28" s="39"/>
      <c r="V28" s="36"/>
      <c r="W28" s="39"/>
      <c r="X28" s="36"/>
      <c r="Y28" s="40"/>
      <c r="Z28" s="244"/>
      <c r="AA28" s="39"/>
      <c r="AB28" s="36"/>
      <c r="AC28" s="39"/>
      <c r="AD28" s="36"/>
      <c r="AE28" s="40"/>
      <c r="AF28" s="116">
        <f t="shared" si="42"/>
        <v>0</v>
      </c>
      <c r="AG28" s="117">
        <f t="shared" si="43"/>
        <v>0</v>
      </c>
      <c r="AH28" s="118">
        <f t="shared" si="44"/>
        <v>0</v>
      </c>
      <c r="AI28" s="32"/>
      <c r="AJ28" s="38"/>
      <c r="AK28" s="39"/>
      <c r="AL28" s="36"/>
      <c r="AM28" s="39"/>
      <c r="AN28" s="36"/>
      <c r="AO28" s="40"/>
      <c r="AP28" s="244"/>
      <c r="AQ28" s="39"/>
      <c r="AR28" s="36"/>
      <c r="AS28" s="39"/>
      <c r="AT28" s="36"/>
      <c r="AU28" s="40"/>
      <c r="AV28" s="116">
        <f t="shared" si="45"/>
        <v>0</v>
      </c>
      <c r="AW28" s="117">
        <f t="shared" si="46"/>
        <v>0</v>
      </c>
      <c r="AX28" s="118">
        <f t="shared" si="47"/>
        <v>0</v>
      </c>
      <c r="AY28" s="32"/>
      <c r="AZ28" s="3"/>
      <c r="BA28" s="5"/>
      <c r="BB28" s="3"/>
      <c r="BC28" s="5"/>
      <c r="BD28" s="3"/>
      <c r="BE28" s="5"/>
      <c r="BF28" s="244"/>
      <c r="BG28" s="39"/>
      <c r="BH28" s="36"/>
      <c r="BI28" s="39"/>
      <c r="BJ28" s="36"/>
      <c r="BK28" s="40"/>
      <c r="BL28" s="116">
        <f t="shared" si="48"/>
        <v>0</v>
      </c>
      <c r="BM28" s="117">
        <f t="shared" si="49"/>
        <v>0</v>
      </c>
      <c r="BN28" s="118">
        <f t="shared" si="50"/>
        <v>0</v>
      </c>
      <c r="BO28" s="32"/>
      <c r="BP28" s="38"/>
      <c r="BQ28" s="39"/>
      <c r="BR28" s="36"/>
      <c r="BS28" s="39"/>
      <c r="BT28" s="36"/>
      <c r="BU28" s="40"/>
      <c r="BV28" s="244"/>
      <c r="BW28" s="39"/>
      <c r="BX28" s="36"/>
      <c r="BY28" s="39"/>
      <c r="BZ28" s="36"/>
      <c r="CA28" s="40"/>
      <c r="CB28" s="116">
        <f t="shared" si="51"/>
        <v>0</v>
      </c>
      <c r="CC28" s="117">
        <f t="shared" si="52"/>
        <v>0</v>
      </c>
      <c r="CD28" s="118">
        <f t="shared" si="53"/>
        <v>0</v>
      </c>
      <c r="CE28" s="32"/>
      <c r="CF28" s="38">
        <f t="shared" si="54"/>
        <v>0</v>
      </c>
      <c r="CG28" s="39" t="e">
        <f t="shared" si="55"/>
        <v>#DIV/0!</v>
      </c>
      <c r="CH28" s="36">
        <f t="shared" si="56"/>
        <v>0</v>
      </c>
      <c r="CI28" s="39" t="e">
        <f t="shared" si="57"/>
        <v>#DIV/0!</v>
      </c>
      <c r="CJ28" s="36">
        <f t="shared" si="58"/>
        <v>0</v>
      </c>
      <c r="CK28" s="40" t="e">
        <f t="shared" si="59"/>
        <v>#DIV/0!</v>
      </c>
      <c r="CL28" s="38">
        <f t="shared" si="60"/>
        <v>0</v>
      </c>
      <c r="CM28" s="39" t="e">
        <f t="shared" si="61"/>
        <v>#DIV/0!</v>
      </c>
      <c r="CN28" s="36">
        <f t="shared" si="62"/>
        <v>0</v>
      </c>
      <c r="CO28" s="39" t="e">
        <f t="shared" si="63"/>
        <v>#DIV/0!</v>
      </c>
      <c r="CP28" s="36">
        <f t="shared" si="64"/>
        <v>0</v>
      </c>
      <c r="CQ28" s="40" t="e">
        <f t="shared" si="65"/>
        <v>#DIV/0!</v>
      </c>
      <c r="CR28" s="152"/>
      <c r="CS28" s="161" t="s">
        <v>26</v>
      </c>
      <c r="CT28" s="38">
        <f t="shared" si="66"/>
        <v>0</v>
      </c>
      <c r="CU28" s="36">
        <f t="shared" si="67"/>
        <v>0</v>
      </c>
      <c r="CV28" s="37">
        <f t="shared" si="68"/>
        <v>0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8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39"/>
        <v>0</v>
      </c>
      <c r="Q29" s="117">
        <f t="shared" si="40"/>
        <v>0</v>
      </c>
      <c r="R29" s="118">
        <f t="shared" si="41"/>
        <v>0</v>
      </c>
      <c r="S29" s="32"/>
      <c r="T29" s="38"/>
      <c r="U29" s="39"/>
      <c r="V29" s="36"/>
      <c r="W29" s="39"/>
      <c r="X29" s="36"/>
      <c r="Y29" s="40"/>
      <c r="Z29" s="244"/>
      <c r="AA29" s="39"/>
      <c r="AB29" s="36"/>
      <c r="AC29" s="39"/>
      <c r="AD29" s="36"/>
      <c r="AE29" s="40"/>
      <c r="AF29" s="116">
        <f t="shared" si="42"/>
        <v>0</v>
      </c>
      <c r="AG29" s="117">
        <f t="shared" si="43"/>
        <v>0</v>
      </c>
      <c r="AH29" s="118">
        <f t="shared" si="44"/>
        <v>0</v>
      </c>
      <c r="AI29" s="32"/>
      <c r="AJ29" s="38"/>
      <c r="AK29" s="39"/>
      <c r="AL29" s="36"/>
      <c r="AM29" s="39"/>
      <c r="AN29" s="36"/>
      <c r="AO29" s="40"/>
      <c r="AP29" s="244"/>
      <c r="AQ29" s="39"/>
      <c r="AR29" s="36"/>
      <c r="AS29" s="39"/>
      <c r="AT29" s="36"/>
      <c r="AU29" s="40"/>
      <c r="AV29" s="116">
        <f t="shared" si="45"/>
        <v>0</v>
      </c>
      <c r="AW29" s="117">
        <f t="shared" si="46"/>
        <v>0</v>
      </c>
      <c r="AX29" s="118">
        <f t="shared" si="47"/>
        <v>0</v>
      </c>
      <c r="AY29" s="32"/>
      <c r="AZ29" s="3"/>
      <c r="BA29" s="5"/>
      <c r="BB29" s="3"/>
      <c r="BC29" s="5"/>
      <c r="BD29" s="3"/>
      <c r="BE29" s="5"/>
      <c r="BF29" s="244"/>
      <c r="BG29" s="39"/>
      <c r="BH29" s="36"/>
      <c r="BI29" s="39"/>
      <c r="BJ29" s="36"/>
      <c r="BK29" s="40"/>
      <c r="BL29" s="116">
        <f t="shared" si="48"/>
        <v>0</v>
      </c>
      <c r="BM29" s="117">
        <f t="shared" si="49"/>
        <v>0</v>
      </c>
      <c r="BN29" s="118">
        <f t="shared" si="50"/>
        <v>0</v>
      </c>
      <c r="BO29" s="32"/>
      <c r="BP29" s="38"/>
      <c r="BQ29" s="39"/>
      <c r="BR29" s="36"/>
      <c r="BS29" s="39"/>
      <c r="BT29" s="36"/>
      <c r="BU29" s="40"/>
      <c r="BV29" s="244"/>
      <c r="BW29" s="39"/>
      <c r="BX29" s="36"/>
      <c r="BY29" s="39"/>
      <c r="BZ29" s="36"/>
      <c r="CA29" s="40"/>
      <c r="CB29" s="116">
        <f t="shared" si="51"/>
        <v>0</v>
      </c>
      <c r="CC29" s="117">
        <f t="shared" si="52"/>
        <v>0</v>
      </c>
      <c r="CD29" s="118">
        <f t="shared" si="53"/>
        <v>0</v>
      </c>
      <c r="CE29" s="32"/>
      <c r="CF29" s="38">
        <f t="shared" si="54"/>
        <v>0</v>
      </c>
      <c r="CG29" s="39" t="e">
        <f t="shared" si="55"/>
        <v>#DIV/0!</v>
      </c>
      <c r="CH29" s="36">
        <f t="shared" si="56"/>
        <v>0</v>
      </c>
      <c r="CI29" s="39" t="e">
        <f t="shared" si="57"/>
        <v>#DIV/0!</v>
      </c>
      <c r="CJ29" s="36">
        <f t="shared" si="58"/>
        <v>0</v>
      </c>
      <c r="CK29" s="40" t="e">
        <f t="shared" si="59"/>
        <v>#DIV/0!</v>
      </c>
      <c r="CL29" s="38">
        <f t="shared" si="60"/>
        <v>0</v>
      </c>
      <c r="CM29" s="39" t="e">
        <f t="shared" si="61"/>
        <v>#DIV/0!</v>
      </c>
      <c r="CN29" s="36">
        <f t="shared" si="62"/>
        <v>0</v>
      </c>
      <c r="CO29" s="39" t="e">
        <f t="shared" si="63"/>
        <v>#DIV/0!</v>
      </c>
      <c r="CP29" s="36">
        <f t="shared" si="64"/>
        <v>0</v>
      </c>
      <c r="CQ29" s="40" t="e">
        <f t="shared" si="65"/>
        <v>#DIV/0!</v>
      </c>
      <c r="CR29" s="152"/>
      <c r="CS29" s="161" t="s">
        <v>27</v>
      </c>
      <c r="CT29" s="38">
        <f t="shared" si="66"/>
        <v>0</v>
      </c>
      <c r="CU29" s="36">
        <f t="shared" si="67"/>
        <v>0</v>
      </c>
      <c r="CV29" s="37">
        <f t="shared" si="68"/>
        <v>0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8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39"/>
        <v>0</v>
      </c>
      <c r="Q30" s="117">
        <f t="shared" si="40"/>
        <v>0</v>
      </c>
      <c r="R30" s="118">
        <f t="shared" si="41"/>
        <v>0</v>
      </c>
      <c r="S30" s="32"/>
      <c r="T30" s="38"/>
      <c r="U30" s="39"/>
      <c r="V30" s="36"/>
      <c r="W30" s="39"/>
      <c r="X30" s="36"/>
      <c r="Y30" s="40"/>
      <c r="Z30" s="244"/>
      <c r="AA30" s="39"/>
      <c r="AB30" s="36"/>
      <c r="AC30" s="39"/>
      <c r="AD30" s="36"/>
      <c r="AE30" s="40"/>
      <c r="AF30" s="116">
        <f t="shared" si="42"/>
        <v>0</v>
      </c>
      <c r="AG30" s="117">
        <f t="shared" si="43"/>
        <v>0</v>
      </c>
      <c r="AH30" s="118">
        <f t="shared" si="44"/>
        <v>0</v>
      </c>
      <c r="AI30" s="32"/>
      <c r="AJ30" s="38"/>
      <c r="AK30" s="39"/>
      <c r="AL30" s="36"/>
      <c r="AM30" s="39"/>
      <c r="AN30" s="36"/>
      <c r="AO30" s="40"/>
      <c r="AP30" s="244"/>
      <c r="AQ30" s="39"/>
      <c r="AR30" s="36"/>
      <c r="AS30" s="39"/>
      <c r="AT30" s="36"/>
      <c r="AU30" s="40"/>
      <c r="AV30" s="116">
        <f t="shared" si="45"/>
        <v>0</v>
      </c>
      <c r="AW30" s="117">
        <f t="shared" si="46"/>
        <v>0</v>
      </c>
      <c r="AX30" s="118">
        <f t="shared" si="47"/>
        <v>0</v>
      </c>
      <c r="AY30" s="32"/>
      <c r="AZ30" s="3"/>
      <c r="BA30" s="5"/>
      <c r="BB30" s="3"/>
      <c r="BC30" s="5"/>
      <c r="BD30" s="3"/>
      <c r="BE30" s="5"/>
      <c r="BF30" s="244"/>
      <c r="BG30" s="39"/>
      <c r="BH30" s="36"/>
      <c r="BI30" s="39"/>
      <c r="BJ30" s="36"/>
      <c r="BK30" s="40"/>
      <c r="BL30" s="116">
        <f t="shared" si="48"/>
        <v>0</v>
      </c>
      <c r="BM30" s="117">
        <f t="shared" si="49"/>
        <v>0</v>
      </c>
      <c r="BN30" s="118">
        <f t="shared" si="50"/>
        <v>0</v>
      </c>
      <c r="BO30" s="32"/>
      <c r="BP30" s="38"/>
      <c r="BQ30" s="39"/>
      <c r="BR30" s="36"/>
      <c r="BS30" s="39"/>
      <c r="BT30" s="36"/>
      <c r="BU30" s="40"/>
      <c r="BV30" s="244"/>
      <c r="BW30" s="39"/>
      <c r="BX30" s="36"/>
      <c r="BY30" s="39"/>
      <c r="BZ30" s="36"/>
      <c r="CA30" s="40"/>
      <c r="CB30" s="116">
        <f t="shared" si="51"/>
        <v>0</v>
      </c>
      <c r="CC30" s="117">
        <f t="shared" si="52"/>
        <v>0</v>
      </c>
      <c r="CD30" s="118">
        <f t="shared" si="53"/>
        <v>0</v>
      </c>
      <c r="CE30" s="32"/>
      <c r="CF30" s="38">
        <f t="shared" si="54"/>
        <v>0</v>
      </c>
      <c r="CG30" s="39" t="e">
        <f t="shared" si="55"/>
        <v>#DIV/0!</v>
      </c>
      <c r="CH30" s="36">
        <f t="shared" si="56"/>
        <v>0</v>
      </c>
      <c r="CI30" s="39" t="e">
        <f t="shared" si="57"/>
        <v>#DIV/0!</v>
      </c>
      <c r="CJ30" s="36">
        <f t="shared" si="58"/>
        <v>0</v>
      </c>
      <c r="CK30" s="40" t="e">
        <f t="shared" si="59"/>
        <v>#DIV/0!</v>
      </c>
      <c r="CL30" s="38">
        <f t="shared" si="60"/>
        <v>0</v>
      </c>
      <c r="CM30" s="39" t="e">
        <f t="shared" si="61"/>
        <v>#DIV/0!</v>
      </c>
      <c r="CN30" s="36">
        <f t="shared" si="62"/>
        <v>0</v>
      </c>
      <c r="CO30" s="39" t="e">
        <f t="shared" si="63"/>
        <v>#DIV/0!</v>
      </c>
      <c r="CP30" s="36">
        <f t="shared" si="64"/>
        <v>0</v>
      </c>
      <c r="CQ30" s="40" t="e">
        <f t="shared" si="65"/>
        <v>#DIV/0!</v>
      </c>
      <c r="CR30" s="152"/>
      <c r="CS30" s="161" t="s">
        <v>28</v>
      </c>
      <c r="CT30" s="38">
        <f t="shared" si="66"/>
        <v>0</v>
      </c>
      <c r="CU30" s="36">
        <f t="shared" si="67"/>
        <v>0</v>
      </c>
      <c r="CV30" s="37">
        <f t="shared" si="68"/>
        <v>0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8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39"/>
        <v>0</v>
      </c>
      <c r="Q31" s="117">
        <f t="shared" si="40"/>
        <v>0</v>
      </c>
      <c r="R31" s="118">
        <f t="shared" si="41"/>
        <v>0</v>
      </c>
      <c r="S31" s="32"/>
      <c r="T31" s="38"/>
      <c r="U31" s="39"/>
      <c r="V31" s="36"/>
      <c r="W31" s="39"/>
      <c r="X31" s="36"/>
      <c r="Y31" s="40"/>
      <c r="Z31" s="244"/>
      <c r="AA31" s="39"/>
      <c r="AB31" s="36"/>
      <c r="AC31" s="39"/>
      <c r="AD31" s="36"/>
      <c r="AE31" s="40"/>
      <c r="AF31" s="116">
        <f t="shared" si="42"/>
        <v>0</v>
      </c>
      <c r="AG31" s="117">
        <f t="shared" si="43"/>
        <v>0</v>
      </c>
      <c r="AH31" s="118">
        <f t="shared" si="44"/>
        <v>0</v>
      </c>
      <c r="AI31" s="32"/>
      <c r="AJ31" s="38"/>
      <c r="AK31" s="39"/>
      <c r="AL31" s="36"/>
      <c r="AM31" s="39"/>
      <c r="AN31" s="36"/>
      <c r="AO31" s="40"/>
      <c r="AP31" s="244"/>
      <c r="AQ31" s="39"/>
      <c r="AR31" s="36"/>
      <c r="AS31" s="39"/>
      <c r="AT31" s="36"/>
      <c r="AU31" s="40"/>
      <c r="AV31" s="116">
        <f t="shared" si="45"/>
        <v>0</v>
      </c>
      <c r="AW31" s="117">
        <f t="shared" si="46"/>
        <v>0</v>
      </c>
      <c r="AX31" s="118">
        <f t="shared" si="47"/>
        <v>0</v>
      </c>
      <c r="AY31" s="32"/>
      <c r="AZ31" s="3"/>
      <c r="BA31" s="5"/>
      <c r="BB31" s="3"/>
      <c r="BC31" s="5"/>
      <c r="BD31" s="3"/>
      <c r="BE31" s="5"/>
      <c r="BF31" s="244"/>
      <c r="BG31" s="39"/>
      <c r="BH31" s="36"/>
      <c r="BI31" s="39"/>
      <c r="BJ31" s="36"/>
      <c r="BK31" s="40"/>
      <c r="BL31" s="116">
        <f t="shared" si="48"/>
        <v>0</v>
      </c>
      <c r="BM31" s="117">
        <f t="shared" si="49"/>
        <v>0</v>
      </c>
      <c r="BN31" s="118">
        <f t="shared" si="50"/>
        <v>0</v>
      </c>
      <c r="BO31" s="32"/>
      <c r="BP31" s="38"/>
      <c r="BQ31" s="39"/>
      <c r="BR31" s="36"/>
      <c r="BS31" s="39"/>
      <c r="BT31" s="36"/>
      <c r="BU31" s="40"/>
      <c r="BV31" s="244"/>
      <c r="BW31" s="39"/>
      <c r="BX31" s="36"/>
      <c r="BY31" s="39"/>
      <c r="BZ31" s="36"/>
      <c r="CA31" s="40"/>
      <c r="CB31" s="116">
        <f t="shared" si="51"/>
        <v>0</v>
      </c>
      <c r="CC31" s="117">
        <f t="shared" si="52"/>
        <v>0</v>
      </c>
      <c r="CD31" s="118">
        <f t="shared" si="53"/>
        <v>0</v>
      </c>
      <c r="CE31" s="32"/>
      <c r="CF31" s="38">
        <f t="shared" si="54"/>
        <v>0</v>
      </c>
      <c r="CG31" s="39" t="e">
        <f t="shared" si="55"/>
        <v>#DIV/0!</v>
      </c>
      <c r="CH31" s="36">
        <f t="shared" si="56"/>
        <v>0</v>
      </c>
      <c r="CI31" s="39" t="e">
        <f t="shared" si="57"/>
        <v>#DIV/0!</v>
      </c>
      <c r="CJ31" s="36">
        <f t="shared" si="58"/>
        <v>0</v>
      </c>
      <c r="CK31" s="40" t="e">
        <f t="shared" si="59"/>
        <v>#DIV/0!</v>
      </c>
      <c r="CL31" s="38">
        <f t="shared" si="60"/>
        <v>0</v>
      </c>
      <c r="CM31" s="39" t="e">
        <f t="shared" si="61"/>
        <v>#DIV/0!</v>
      </c>
      <c r="CN31" s="36">
        <f t="shared" si="62"/>
        <v>0</v>
      </c>
      <c r="CO31" s="39" t="e">
        <f t="shared" si="63"/>
        <v>#DIV/0!</v>
      </c>
      <c r="CP31" s="36">
        <f t="shared" si="64"/>
        <v>0</v>
      </c>
      <c r="CQ31" s="40" t="e">
        <f t="shared" si="65"/>
        <v>#DIV/0!</v>
      </c>
      <c r="CR31" s="152"/>
      <c r="CS31" s="161" t="s">
        <v>29</v>
      </c>
      <c r="CT31" s="38">
        <f t="shared" si="66"/>
        <v>0</v>
      </c>
      <c r="CU31" s="36">
        <f t="shared" si="67"/>
        <v>0</v>
      </c>
      <c r="CV31" s="37">
        <f t="shared" si="68"/>
        <v>0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8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39"/>
        <v>0</v>
      </c>
      <c r="Q32" s="117">
        <f t="shared" si="40"/>
        <v>0</v>
      </c>
      <c r="R32" s="118">
        <f t="shared" si="41"/>
        <v>0</v>
      </c>
      <c r="S32" s="32"/>
      <c r="T32" s="38"/>
      <c r="U32" s="39"/>
      <c r="V32" s="36"/>
      <c r="W32" s="39"/>
      <c r="X32" s="36"/>
      <c r="Y32" s="40"/>
      <c r="Z32" s="244"/>
      <c r="AA32" s="39"/>
      <c r="AB32" s="36"/>
      <c r="AC32" s="39"/>
      <c r="AD32" s="36"/>
      <c r="AE32" s="40"/>
      <c r="AF32" s="116">
        <f t="shared" si="42"/>
        <v>0</v>
      </c>
      <c r="AG32" s="117">
        <f t="shared" si="43"/>
        <v>0</v>
      </c>
      <c r="AH32" s="118">
        <f t="shared" si="44"/>
        <v>0</v>
      </c>
      <c r="AI32" s="32"/>
      <c r="AJ32" s="38"/>
      <c r="AK32" s="39"/>
      <c r="AL32" s="36"/>
      <c r="AM32" s="39"/>
      <c r="AN32" s="36"/>
      <c r="AO32" s="40"/>
      <c r="AP32" s="244"/>
      <c r="AQ32" s="39"/>
      <c r="AR32" s="36"/>
      <c r="AS32" s="39"/>
      <c r="AT32" s="36"/>
      <c r="AU32" s="40"/>
      <c r="AV32" s="116">
        <f t="shared" si="45"/>
        <v>0</v>
      </c>
      <c r="AW32" s="117">
        <f t="shared" si="46"/>
        <v>0</v>
      </c>
      <c r="AX32" s="118">
        <f t="shared" si="47"/>
        <v>0</v>
      </c>
      <c r="AY32" s="32"/>
      <c r="AZ32" s="3"/>
      <c r="BA32" s="5"/>
      <c r="BB32" s="3"/>
      <c r="BC32" s="5"/>
      <c r="BD32" s="3"/>
      <c r="BE32" s="5"/>
      <c r="BF32" s="244"/>
      <c r="BG32" s="39"/>
      <c r="BH32" s="36"/>
      <c r="BI32" s="39"/>
      <c r="BJ32" s="36"/>
      <c r="BK32" s="40"/>
      <c r="BL32" s="116">
        <f t="shared" si="48"/>
        <v>0</v>
      </c>
      <c r="BM32" s="117">
        <f t="shared" si="49"/>
        <v>0</v>
      </c>
      <c r="BN32" s="118">
        <f t="shared" si="50"/>
        <v>0</v>
      </c>
      <c r="BO32" s="32"/>
      <c r="BP32" s="38"/>
      <c r="BQ32" s="39"/>
      <c r="BR32" s="36"/>
      <c r="BS32" s="39"/>
      <c r="BT32" s="36"/>
      <c r="BU32" s="40"/>
      <c r="BV32" s="244"/>
      <c r="BW32" s="39"/>
      <c r="BX32" s="36"/>
      <c r="BY32" s="39"/>
      <c r="BZ32" s="36"/>
      <c r="CA32" s="40"/>
      <c r="CB32" s="116">
        <f t="shared" si="51"/>
        <v>0</v>
      </c>
      <c r="CC32" s="117">
        <f t="shared" si="52"/>
        <v>0</v>
      </c>
      <c r="CD32" s="118">
        <f t="shared" si="53"/>
        <v>0</v>
      </c>
      <c r="CE32" s="32"/>
      <c r="CF32" s="38">
        <f t="shared" si="54"/>
        <v>0</v>
      </c>
      <c r="CG32" s="39" t="e">
        <f t="shared" si="55"/>
        <v>#DIV/0!</v>
      </c>
      <c r="CH32" s="36">
        <f t="shared" si="56"/>
        <v>0</v>
      </c>
      <c r="CI32" s="39" t="e">
        <f t="shared" si="57"/>
        <v>#DIV/0!</v>
      </c>
      <c r="CJ32" s="36">
        <f t="shared" si="58"/>
        <v>0</v>
      </c>
      <c r="CK32" s="40" t="e">
        <f t="shared" si="59"/>
        <v>#DIV/0!</v>
      </c>
      <c r="CL32" s="38">
        <f t="shared" si="60"/>
        <v>0</v>
      </c>
      <c r="CM32" s="39" t="e">
        <f t="shared" si="61"/>
        <v>#DIV/0!</v>
      </c>
      <c r="CN32" s="36">
        <f t="shared" si="62"/>
        <v>0</v>
      </c>
      <c r="CO32" s="39" t="e">
        <f t="shared" si="63"/>
        <v>#DIV/0!</v>
      </c>
      <c r="CP32" s="36">
        <f t="shared" si="64"/>
        <v>0</v>
      </c>
      <c r="CQ32" s="40" t="e">
        <f t="shared" si="65"/>
        <v>#DIV/0!</v>
      </c>
      <c r="CR32" s="152"/>
      <c r="CS32" s="161" t="s">
        <v>59</v>
      </c>
      <c r="CT32" s="38">
        <f t="shared" si="66"/>
        <v>0</v>
      </c>
      <c r="CU32" s="36">
        <f t="shared" si="67"/>
        <v>0</v>
      </c>
      <c r="CV32" s="37">
        <f t="shared" si="68"/>
        <v>0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8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39"/>
        <v>0</v>
      </c>
      <c r="Q33" s="117">
        <f t="shared" si="40"/>
        <v>0</v>
      </c>
      <c r="R33" s="118">
        <f t="shared" si="41"/>
        <v>0</v>
      </c>
      <c r="S33" s="32"/>
      <c r="T33" s="38"/>
      <c r="U33" s="39"/>
      <c r="V33" s="36"/>
      <c r="W33" s="39"/>
      <c r="X33" s="36"/>
      <c r="Y33" s="40"/>
      <c r="Z33" s="244"/>
      <c r="AA33" s="39"/>
      <c r="AB33" s="36"/>
      <c r="AC33" s="39"/>
      <c r="AD33" s="36"/>
      <c r="AE33" s="40"/>
      <c r="AF33" s="116">
        <f t="shared" si="42"/>
        <v>0</v>
      </c>
      <c r="AG33" s="117">
        <f t="shared" si="43"/>
        <v>0</v>
      </c>
      <c r="AH33" s="118">
        <f t="shared" si="44"/>
        <v>0</v>
      </c>
      <c r="AI33" s="32"/>
      <c r="AJ33" s="38"/>
      <c r="AK33" s="39"/>
      <c r="AL33" s="36"/>
      <c r="AM33" s="39"/>
      <c r="AN33" s="36"/>
      <c r="AO33" s="40"/>
      <c r="AP33" s="244"/>
      <c r="AQ33" s="39"/>
      <c r="AR33" s="36"/>
      <c r="AS33" s="39"/>
      <c r="AT33" s="36"/>
      <c r="AU33" s="40"/>
      <c r="AV33" s="116">
        <f t="shared" si="45"/>
        <v>0</v>
      </c>
      <c r="AW33" s="117">
        <f t="shared" si="46"/>
        <v>0</v>
      </c>
      <c r="AX33" s="118">
        <f t="shared" si="47"/>
        <v>0</v>
      </c>
      <c r="AY33" s="32"/>
      <c r="AZ33" s="3"/>
      <c r="BA33" s="5"/>
      <c r="BB33" s="3"/>
      <c r="BC33" s="5"/>
      <c r="BD33" s="3"/>
      <c r="BE33" s="5"/>
      <c r="BF33" s="244"/>
      <c r="BG33" s="39"/>
      <c r="BH33" s="36"/>
      <c r="BI33" s="39"/>
      <c r="BJ33" s="36"/>
      <c r="BK33" s="40"/>
      <c r="BL33" s="116">
        <f t="shared" si="48"/>
        <v>0</v>
      </c>
      <c r="BM33" s="117">
        <f t="shared" si="49"/>
        <v>0</v>
      </c>
      <c r="BN33" s="118">
        <f t="shared" si="50"/>
        <v>0</v>
      </c>
      <c r="BO33" s="32"/>
      <c r="BP33" s="38"/>
      <c r="BQ33" s="39"/>
      <c r="BR33" s="36"/>
      <c r="BS33" s="39"/>
      <c r="BT33" s="36"/>
      <c r="BU33" s="40"/>
      <c r="BV33" s="244"/>
      <c r="BW33" s="39"/>
      <c r="BX33" s="36"/>
      <c r="BY33" s="39"/>
      <c r="BZ33" s="36"/>
      <c r="CA33" s="40"/>
      <c r="CB33" s="116">
        <f t="shared" si="51"/>
        <v>0</v>
      </c>
      <c r="CC33" s="117">
        <f t="shared" si="52"/>
        <v>0</v>
      </c>
      <c r="CD33" s="118">
        <f t="shared" si="53"/>
        <v>0</v>
      </c>
      <c r="CE33" s="32"/>
      <c r="CF33" s="38">
        <f t="shared" si="54"/>
        <v>0</v>
      </c>
      <c r="CG33" s="39" t="e">
        <f t="shared" si="55"/>
        <v>#DIV/0!</v>
      </c>
      <c r="CH33" s="36">
        <f t="shared" si="56"/>
        <v>0</v>
      </c>
      <c r="CI33" s="39" t="e">
        <f t="shared" si="57"/>
        <v>#DIV/0!</v>
      </c>
      <c r="CJ33" s="36">
        <f t="shared" si="58"/>
        <v>0</v>
      </c>
      <c r="CK33" s="40" t="e">
        <f t="shared" si="59"/>
        <v>#DIV/0!</v>
      </c>
      <c r="CL33" s="38">
        <f t="shared" si="60"/>
        <v>0</v>
      </c>
      <c r="CM33" s="39" t="e">
        <f t="shared" si="61"/>
        <v>#DIV/0!</v>
      </c>
      <c r="CN33" s="36">
        <f t="shared" si="62"/>
        <v>0</v>
      </c>
      <c r="CO33" s="39" t="e">
        <f t="shared" si="63"/>
        <v>#DIV/0!</v>
      </c>
      <c r="CP33" s="36">
        <f t="shared" si="64"/>
        <v>0</v>
      </c>
      <c r="CQ33" s="40" t="e">
        <f t="shared" si="65"/>
        <v>#DIV/0!</v>
      </c>
      <c r="CR33" s="152"/>
      <c r="CS33" s="161" t="s">
        <v>30</v>
      </c>
      <c r="CT33" s="38">
        <f t="shared" si="66"/>
        <v>0</v>
      </c>
      <c r="CU33" s="36">
        <f t="shared" si="67"/>
        <v>0</v>
      </c>
      <c r="CV33" s="37">
        <f t="shared" si="68"/>
        <v>0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8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39"/>
        <v>0</v>
      </c>
      <c r="Q34" s="117">
        <f t="shared" si="40"/>
        <v>0</v>
      </c>
      <c r="R34" s="118">
        <f t="shared" si="41"/>
        <v>0</v>
      </c>
      <c r="S34" s="32"/>
      <c r="T34" s="38"/>
      <c r="U34" s="39"/>
      <c r="V34" s="36"/>
      <c r="W34" s="39"/>
      <c r="X34" s="36"/>
      <c r="Y34" s="40"/>
      <c r="Z34" s="244"/>
      <c r="AA34" s="39"/>
      <c r="AB34" s="36"/>
      <c r="AC34" s="39"/>
      <c r="AD34" s="36"/>
      <c r="AE34" s="40"/>
      <c r="AF34" s="116">
        <f t="shared" si="42"/>
        <v>0</v>
      </c>
      <c r="AG34" s="117">
        <f t="shared" si="43"/>
        <v>0</v>
      </c>
      <c r="AH34" s="118">
        <f t="shared" si="44"/>
        <v>0</v>
      </c>
      <c r="AI34" s="32"/>
      <c r="AJ34" s="38"/>
      <c r="AK34" s="39"/>
      <c r="AL34" s="36"/>
      <c r="AM34" s="39"/>
      <c r="AN34" s="36"/>
      <c r="AO34" s="40"/>
      <c r="AP34" s="244"/>
      <c r="AQ34" s="39"/>
      <c r="AR34" s="36"/>
      <c r="AS34" s="39"/>
      <c r="AT34" s="36"/>
      <c r="AU34" s="40"/>
      <c r="AV34" s="116">
        <f t="shared" si="45"/>
        <v>0</v>
      </c>
      <c r="AW34" s="117">
        <f t="shared" si="46"/>
        <v>0</v>
      </c>
      <c r="AX34" s="118">
        <f t="shared" si="47"/>
        <v>0</v>
      </c>
      <c r="AY34" s="32"/>
      <c r="AZ34" s="3"/>
      <c r="BA34" s="5"/>
      <c r="BB34" s="3"/>
      <c r="BC34" s="5"/>
      <c r="BD34" s="3"/>
      <c r="BE34" s="5"/>
      <c r="BF34" s="244"/>
      <c r="BG34" s="39"/>
      <c r="BH34" s="36"/>
      <c r="BI34" s="39"/>
      <c r="BJ34" s="36"/>
      <c r="BK34" s="40"/>
      <c r="BL34" s="116">
        <f t="shared" si="48"/>
        <v>0</v>
      </c>
      <c r="BM34" s="117">
        <f t="shared" si="49"/>
        <v>0</v>
      </c>
      <c r="BN34" s="118">
        <f t="shared" si="50"/>
        <v>0</v>
      </c>
      <c r="BO34" s="32"/>
      <c r="BP34" s="38"/>
      <c r="BQ34" s="39"/>
      <c r="BR34" s="36"/>
      <c r="BS34" s="39"/>
      <c r="BT34" s="36"/>
      <c r="BU34" s="40"/>
      <c r="BV34" s="244"/>
      <c r="BW34" s="39"/>
      <c r="BX34" s="36"/>
      <c r="BY34" s="39"/>
      <c r="BZ34" s="36"/>
      <c r="CA34" s="40"/>
      <c r="CB34" s="116">
        <f t="shared" si="51"/>
        <v>0</v>
      </c>
      <c r="CC34" s="117">
        <f t="shared" si="52"/>
        <v>0</v>
      </c>
      <c r="CD34" s="118">
        <f t="shared" si="53"/>
        <v>0</v>
      </c>
      <c r="CE34" s="32"/>
      <c r="CF34" s="38">
        <f t="shared" si="54"/>
        <v>0</v>
      </c>
      <c r="CG34" s="39" t="e">
        <f t="shared" si="55"/>
        <v>#DIV/0!</v>
      </c>
      <c r="CH34" s="36">
        <f t="shared" si="56"/>
        <v>0</v>
      </c>
      <c r="CI34" s="39" t="e">
        <f t="shared" si="57"/>
        <v>#DIV/0!</v>
      </c>
      <c r="CJ34" s="36">
        <f t="shared" si="58"/>
        <v>0</v>
      </c>
      <c r="CK34" s="40" t="e">
        <f t="shared" si="59"/>
        <v>#DIV/0!</v>
      </c>
      <c r="CL34" s="38">
        <f t="shared" si="60"/>
        <v>0</v>
      </c>
      <c r="CM34" s="39" t="e">
        <f t="shared" si="61"/>
        <v>#DIV/0!</v>
      </c>
      <c r="CN34" s="36">
        <f t="shared" si="62"/>
        <v>0</v>
      </c>
      <c r="CO34" s="39" t="e">
        <f t="shared" si="63"/>
        <v>#DIV/0!</v>
      </c>
      <c r="CP34" s="36">
        <f t="shared" si="64"/>
        <v>0</v>
      </c>
      <c r="CQ34" s="40" t="e">
        <f t="shared" si="65"/>
        <v>#DIV/0!</v>
      </c>
      <c r="CR34" s="152"/>
      <c r="CS34" s="161" t="s">
        <v>31</v>
      </c>
      <c r="CT34" s="38">
        <f t="shared" si="66"/>
        <v>0</v>
      </c>
      <c r="CU34" s="36">
        <f t="shared" si="67"/>
        <v>0</v>
      </c>
      <c r="CV34" s="37">
        <f t="shared" si="68"/>
        <v>0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8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39"/>
        <v>0</v>
      </c>
      <c r="Q35" s="117">
        <f t="shared" si="40"/>
        <v>0</v>
      </c>
      <c r="R35" s="118">
        <f t="shared" si="41"/>
        <v>0</v>
      </c>
      <c r="S35" s="32"/>
      <c r="T35" s="38"/>
      <c r="U35" s="39"/>
      <c r="V35" s="36"/>
      <c r="W35" s="39"/>
      <c r="X35" s="36"/>
      <c r="Y35" s="40"/>
      <c r="Z35" s="244"/>
      <c r="AA35" s="39"/>
      <c r="AB35" s="36"/>
      <c r="AC35" s="39"/>
      <c r="AD35" s="36"/>
      <c r="AE35" s="40"/>
      <c r="AF35" s="116">
        <f t="shared" si="42"/>
        <v>0</v>
      </c>
      <c r="AG35" s="117">
        <f t="shared" si="43"/>
        <v>0</v>
      </c>
      <c r="AH35" s="118">
        <f t="shared" si="44"/>
        <v>0</v>
      </c>
      <c r="AI35" s="32"/>
      <c r="AJ35" s="38"/>
      <c r="AK35" s="39"/>
      <c r="AL35" s="36"/>
      <c r="AM35" s="39"/>
      <c r="AN35" s="36"/>
      <c r="AO35" s="40"/>
      <c r="AP35" s="244"/>
      <c r="AQ35" s="39"/>
      <c r="AR35" s="36"/>
      <c r="AS35" s="39"/>
      <c r="AT35" s="36"/>
      <c r="AU35" s="40"/>
      <c r="AV35" s="116">
        <f t="shared" si="45"/>
        <v>0</v>
      </c>
      <c r="AW35" s="117">
        <f t="shared" si="46"/>
        <v>0</v>
      </c>
      <c r="AX35" s="118">
        <f t="shared" si="47"/>
        <v>0</v>
      </c>
      <c r="AY35" s="32"/>
      <c r="AZ35" s="3"/>
      <c r="BA35" s="5"/>
      <c r="BB35" s="3"/>
      <c r="BC35" s="5"/>
      <c r="BD35" s="3"/>
      <c r="BE35" s="5"/>
      <c r="BF35" s="244"/>
      <c r="BG35" s="39"/>
      <c r="BH35" s="36"/>
      <c r="BI35" s="39"/>
      <c r="BJ35" s="36"/>
      <c r="BK35" s="40"/>
      <c r="BL35" s="116">
        <f t="shared" si="48"/>
        <v>0</v>
      </c>
      <c r="BM35" s="117">
        <f t="shared" si="49"/>
        <v>0</v>
      </c>
      <c r="BN35" s="118">
        <f t="shared" si="50"/>
        <v>0</v>
      </c>
      <c r="BO35" s="32"/>
      <c r="BP35" s="38"/>
      <c r="BQ35" s="39"/>
      <c r="BR35" s="36"/>
      <c r="BS35" s="39"/>
      <c r="BT35" s="36"/>
      <c r="BU35" s="40"/>
      <c r="BV35" s="244"/>
      <c r="BW35" s="39"/>
      <c r="BX35" s="36"/>
      <c r="BY35" s="39"/>
      <c r="BZ35" s="36"/>
      <c r="CA35" s="40"/>
      <c r="CB35" s="116">
        <f t="shared" si="51"/>
        <v>0</v>
      </c>
      <c r="CC35" s="117">
        <f t="shared" si="52"/>
        <v>0</v>
      </c>
      <c r="CD35" s="118">
        <f t="shared" si="53"/>
        <v>0</v>
      </c>
      <c r="CE35" s="32"/>
      <c r="CF35" s="38">
        <f t="shared" si="54"/>
        <v>0</v>
      </c>
      <c r="CG35" s="39" t="e">
        <f t="shared" si="55"/>
        <v>#DIV/0!</v>
      </c>
      <c r="CH35" s="36">
        <f t="shared" si="56"/>
        <v>0</v>
      </c>
      <c r="CI35" s="39" t="e">
        <f t="shared" si="57"/>
        <v>#DIV/0!</v>
      </c>
      <c r="CJ35" s="36">
        <f t="shared" si="58"/>
        <v>0</v>
      </c>
      <c r="CK35" s="40" t="e">
        <f t="shared" si="59"/>
        <v>#DIV/0!</v>
      </c>
      <c r="CL35" s="38">
        <f t="shared" si="60"/>
        <v>0</v>
      </c>
      <c r="CM35" s="39" t="e">
        <f t="shared" si="61"/>
        <v>#DIV/0!</v>
      </c>
      <c r="CN35" s="36">
        <f t="shared" si="62"/>
        <v>0</v>
      </c>
      <c r="CO35" s="39" t="e">
        <f t="shared" si="63"/>
        <v>#DIV/0!</v>
      </c>
      <c r="CP35" s="36">
        <f t="shared" si="64"/>
        <v>0</v>
      </c>
      <c r="CQ35" s="40" t="e">
        <f t="shared" si="65"/>
        <v>#DIV/0!</v>
      </c>
      <c r="CR35" s="152"/>
      <c r="CS35" s="161" t="s">
        <v>32</v>
      </c>
      <c r="CT35" s="38">
        <f t="shared" si="66"/>
        <v>0</v>
      </c>
      <c r="CU35" s="36">
        <f t="shared" si="67"/>
        <v>0</v>
      </c>
      <c r="CV35" s="37">
        <f t="shared" si="68"/>
        <v>0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8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39"/>
        <v>0</v>
      </c>
      <c r="Q36" s="117">
        <f t="shared" si="40"/>
        <v>0</v>
      </c>
      <c r="R36" s="118">
        <f t="shared" si="41"/>
        <v>0</v>
      </c>
      <c r="S36" s="32"/>
      <c r="T36" s="38"/>
      <c r="U36" s="39"/>
      <c r="V36" s="36"/>
      <c r="W36" s="39"/>
      <c r="X36" s="36"/>
      <c r="Y36" s="40"/>
      <c r="Z36" s="244"/>
      <c r="AA36" s="39"/>
      <c r="AB36" s="36"/>
      <c r="AC36" s="39"/>
      <c r="AD36" s="36"/>
      <c r="AE36" s="40"/>
      <c r="AF36" s="116">
        <f t="shared" si="42"/>
        <v>0</v>
      </c>
      <c r="AG36" s="117">
        <f t="shared" si="43"/>
        <v>0</v>
      </c>
      <c r="AH36" s="118">
        <f t="shared" si="44"/>
        <v>0</v>
      </c>
      <c r="AI36" s="32"/>
      <c r="AJ36" s="38"/>
      <c r="AK36" s="39"/>
      <c r="AL36" s="36"/>
      <c r="AM36" s="39"/>
      <c r="AN36" s="36"/>
      <c r="AO36" s="40"/>
      <c r="AP36" s="244"/>
      <c r="AQ36" s="39"/>
      <c r="AR36" s="36"/>
      <c r="AS36" s="39"/>
      <c r="AT36" s="36"/>
      <c r="AU36" s="40"/>
      <c r="AV36" s="116">
        <f t="shared" si="45"/>
        <v>0</v>
      </c>
      <c r="AW36" s="117">
        <f t="shared" si="46"/>
        <v>0</v>
      </c>
      <c r="AX36" s="118">
        <f t="shared" si="47"/>
        <v>0</v>
      </c>
      <c r="AY36" s="32"/>
      <c r="AZ36" s="3"/>
      <c r="BA36" s="5"/>
      <c r="BB36" s="3"/>
      <c r="BC36" s="5"/>
      <c r="BD36" s="3"/>
      <c r="BE36" s="5"/>
      <c r="BF36" s="244"/>
      <c r="BG36" s="39"/>
      <c r="BH36" s="36"/>
      <c r="BI36" s="39"/>
      <c r="BJ36" s="36"/>
      <c r="BK36" s="40"/>
      <c r="BL36" s="116">
        <f t="shared" si="48"/>
        <v>0</v>
      </c>
      <c r="BM36" s="117">
        <f t="shared" si="49"/>
        <v>0</v>
      </c>
      <c r="BN36" s="118">
        <f t="shared" si="50"/>
        <v>0</v>
      </c>
      <c r="BO36" s="32"/>
      <c r="BP36" s="38"/>
      <c r="BQ36" s="39"/>
      <c r="BR36" s="36"/>
      <c r="BS36" s="39"/>
      <c r="BT36" s="36"/>
      <c r="BU36" s="40"/>
      <c r="BV36" s="244"/>
      <c r="BW36" s="39"/>
      <c r="BX36" s="36"/>
      <c r="BY36" s="39"/>
      <c r="BZ36" s="36"/>
      <c r="CA36" s="40"/>
      <c r="CB36" s="116">
        <f t="shared" si="51"/>
        <v>0</v>
      </c>
      <c r="CC36" s="117">
        <f t="shared" si="52"/>
        <v>0</v>
      </c>
      <c r="CD36" s="118">
        <f t="shared" si="53"/>
        <v>0</v>
      </c>
      <c r="CE36" s="32"/>
      <c r="CF36" s="38">
        <f t="shared" si="54"/>
        <v>0</v>
      </c>
      <c r="CG36" s="39" t="e">
        <f t="shared" si="55"/>
        <v>#DIV/0!</v>
      </c>
      <c r="CH36" s="36">
        <f t="shared" si="56"/>
        <v>0</v>
      </c>
      <c r="CI36" s="39" t="e">
        <f t="shared" si="57"/>
        <v>#DIV/0!</v>
      </c>
      <c r="CJ36" s="36">
        <f t="shared" si="58"/>
        <v>0</v>
      </c>
      <c r="CK36" s="40" t="e">
        <f t="shared" si="59"/>
        <v>#DIV/0!</v>
      </c>
      <c r="CL36" s="38">
        <f t="shared" si="60"/>
        <v>0</v>
      </c>
      <c r="CM36" s="39" t="e">
        <f t="shared" si="61"/>
        <v>#DIV/0!</v>
      </c>
      <c r="CN36" s="36">
        <f t="shared" si="62"/>
        <v>0</v>
      </c>
      <c r="CO36" s="39" t="e">
        <f t="shared" si="63"/>
        <v>#DIV/0!</v>
      </c>
      <c r="CP36" s="36">
        <f t="shared" si="64"/>
        <v>0</v>
      </c>
      <c r="CQ36" s="40" t="e">
        <f t="shared" si="65"/>
        <v>#DIV/0!</v>
      </c>
      <c r="CR36" s="152"/>
      <c r="CS36" s="161" t="s">
        <v>33</v>
      </c>
      <c r="CT36" s="38">
        <f t="shared" si="66"/>
        <v>0</v>
      </c>
      <c r="CU36" s="36">
        <f t="shared" si="67"/>
        <v>0</v>
      </c>
      <c r="CV36" s="37">
        <f t="shared" si="68"/>
        <v>0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8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39"/>
        <v>0</v>
      </c>
      <c r="Q37" s="117">
        <f t="shared" si="40"/>
        <v>0</v>
      </c>
      <c r="R37" s="118">
        <f t="shared" si="41"/>
        <v>0</v>
      </c>
      <c r="S37" s="32"/>
      <c r="T37" s="38"/>
      <c r="U37" s="39"/>
      <c r="V37" s="36"/>
      <c r="W37" s="39"/>
      <c r="X37" s="36"/>
      <c r="Y37" s="40"/>
      <c r="Z37" s="244"/>
      <c r="AA37" s="39"/>
      <c r="AB37" s="36"/>
      <c r="AC37" s="39"/>
      <c r="AD37" s="36"/>
      <c r="AE37" s="40"/>
      <c r="AF37" s="116">
        <f t="shared" si="42"/>
        <v>0</v>
      </c>
      <c r="AG37" s="117">
        <f t="shared" si="43"/>
        <v>0</v>
      </c>
      <c r="AH37" s="118">
        <f t="shared" si="44"/>
        <v>0</v>
      </c>
      <c r="AI37" s="32"/>
      <c r="AJ37" s="38"/>
      <c r="AK37" s="39"/>
      <c r="AL37" s="36"/>
      <c r="AM37" s="39"/>
      <c r="AN37" s="36"/>
      <c r="AO37" s="40"/>
      <c r="AP37" s="244"/>
      <c r="AQ37" s="39"/>
      <c r="AR37" s="36"/>
      <c r="AS37" s="39"/>
      <c r="AT37" s="36"/>
      <c r="AU37" s="40"/>
      <c r="AV37" s="116">
        <f t="shared" si="45"/>
        <v>0</v>
      </c>
      <c r="AW37" s="117">
        <f t="shared" si="46"/>
        <v>0</v>
      </c>
      <c r="AX37" s="118">
        <f t="shared" si="47"/>
        <v>0</v>
      </c>
      <c r="AY37" s="32"/>
      <c r="AZ37" s="3"/>
      <c r="BA37" s="5"/>
      <c r="BB37" s="3"/>
      <c r="BC37" s="5"/>
      <c r="BD37" s="3"/>
      <c r="BE37" s="5"/>
      <c r="BF37" s="244"/>
      <c r="BG37" s="39"/>
      <c r="BH37" s="36"/>
      <c r="BI37" s="39"/>
      <c r="BJ37" s="36"/>
      <c r="BK37" s="40"/>
      <c r="BL37" s="116">
        <f t="shared" si="48"/>
        <v>0</v>
      </c>
      <c r="BM37" s="117">
        <f t="shared" si="49"/>
        <v>0</v>
      </c>
      <c r="BN37" s="118">
        <f t="shared" si="50"/>
        <v>0</v>
      </c>
      <c r="BO37" s="32"/>
      <c r="BP37" s="38"/>
      <c r="BQ37" s="39"/>
      <c r="BR37" s="36"/>
      <c r="BS37" s="39"/>
      <c r="BT37" s="36"/>
      <c r="BU37" s="40"/>
      <c r="BV37" s="244"/>
      <c r="BW37" s="39"/>
      <c r="BX37" s="36"/>
      <c r="BY37" s="39"/>
      <c r="BZ37" s="36"/>
      <c r="CA37" s="40"/>
      <c r="CB37" s="116">
        <f t="shared" si="51"/>
        <v>0</v>
      </c>
      <c r="CC37" s="117">
        <f t="shared" si="52"/>
        <v>0</v>
      </c>
      <c r="CD37" s="118">
        <f t="shared" si="53"/>
        <v>0</v>
      </c>
      <c r="CE37" s="32"/>
      <c r="CF37" s="38">
        <f t="shared" si="54"/>
        <v>0</v>
      </c>
      <c r="CG37" s="39" t="e">
        <f t="shared" si="55"/>
        <v>#DIV/0!</v>
      </c>
      <c r="CH37" s="36">
        <f t="shared" si="56"/>
        <v>0</v>
      </c>
      <c r="CI37" s="39" t="e">
        <f t="shared" si="57"/>
        <v>#DIV/0!</v>
      </c>
      <c r="CJ37" s="36">
        <f t="shared" si="58"/>
        <v>0</v>
      </c>
      <c r="CK37" s="40" t="e">
        <f t="shared" si="59"/>
        <v>#DIV/0!</v>
      </c>
      <c r="CL37" s="38">
        <f t="shared" si="60"/>
        <v>0</v>
      </c>
      <c r="CM37" s="39" t="e">
        <f t="shared" si="61"/>
        <v>#DIV/0!</v>
      </c>
      <c r="CN37" s="36">
        <f t="shared" si="62"/>
        <v>0</v>
      </c>
      <c r="CO37" s="39" t="e">
        <f t="shared" si="63"/>
        <v>#DIV/0!</v>
      </c>
      <c r="CP37" s="36">
        <f t="shared" si="64"/>
        <v>0</v>
      </c>
      <c r="CQ37" s="40" t="e">
        <f t="shared" si="65"/>
        <v>#DIV/0!</v>
      </c>
      <c r="CR37" s="152"/>
      <c r="CS37" s="161" t="s">
        <v>34</v>
      </c>
      <c r="CT37" s="38">
        <f t="shared" si="66"/>
        <v>0</v>
      </c>
      <c r="CU37" s="36">
        <f t="shared" si="67"/>
        <v>0</v>
      </c>
      <c r="CV37" s="37">
        <f t="shared" si="68"/>
        <v>0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8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39"/>
        <v>0</v>
      </c>
      <c r="Q38" s="117">
        <f t="shared" si="40"/>
        <v>0</v>
      </c>
      <c r="R38" s="118">
        <f t="shared" si="41"/>
        <v>0</v>
      </c>
      <c r="S38" s="32"/>
      <c r="T38" s="38"/>
      <c r="U38" s="39"/>
      <c r="V38" s="36"/>
      <c r="W38" s="39"/>
      <c r="X38" s="36"/>
      <c r="Y38" s="40"/>
      <c r="Z38" s="244"/>
      <c r="AA38" s="39"/>
      <c r="AB38" s="36"/>
      <c r="AC38" s="39"/>
      <c r="AD38" s="36"/>
      <c r="AE38" s="40"/>
      <c r="AF38" s="116">
        <f t="shared" si="42"/>
        <v>0</v>
      </c>
      <c r="AG38" s="117">
        <f t="shared" si="43"/>
        <v>0</v>
      </c>
      <c r="AH38" s="118">
        <f t="shared" si="44"/>
        <v>0</v>
      </c>
      <c r="AI38" s="32"/>
      <c r="AJ38" s="38"/>
      <c r="AK38" s="39"/>
      <c r="AL38" s="36"/>
      <c r="AM38" s="39"/>
      <c r="AN38" s="36"/>
      <c r="AO38" s="40"/>
      <c r="AP38" s="244"/>
      <c r="AQ38" s="39"/>
      <c r="AR38" s="36"/>
      <c r="AS38" s="39"/>
      <c r="AT38" s="36"/>
      <c r="AU38" s="40"/>
      <c r="AV38" s="116">
        <f t="shared" si="45"/>
        <v>0</v>
      </c>
      <c r="AW38" s="117">
        <f t="shared" si="46"/>
        <v>0</v>
      </c>
      <c r="AX38" s="118">
        <f t="shared" si="47"/>
        <v>0</v>
      </c>
      <c r="AY38" s="32"/>
      <c r="AZ38" s="3"/>
      <c r="BA38" s="5"/>
      <c r="BB38" s="3"/>
      <c r="BC38" s="5"/>
      <c r="BD38" s="3"/>
      <c r="BE38" s="5"/>
      <c r="BF38" s="244"/>
      <c r="BG38" s="39"/>
      <c r="BH38" s="36"/>
      <c r="BI38" s="39"/>
      <c r="BJ38" s="36"/>
      <c r="BK38" s="40"/>
      <c r="BL38" s="116">
        <f t="shared" si="48"/>
        <v>0</v>
      </c>
      <c r="BM38" s="117">
        <f t="shared" si="49"/>
        <v>0</v>
      </c>
      <c r="BN38" s="118">
        <f t="shared" si="50"/>
        <v>0</v>
      </c>
      <c r="BO38" s="32"/>
      <c r="BP38" s="38"/>
      <c r="BQ38" s="39"/>
      <c r="BR38" s="36"/>
      <c r="BS38" s="39"/>
      <c r="BT38" s="36"/>
      <c r="BU38" s="40"/>
      <c r="BV38" s="244"/>
      <c r="BW38" s="39"/>
      <c r="BX38" s="36"/>
      <c r="BY38" s="39"/>
      <c r="BZ38" s="36"/>
      <c r="CA38" s="40"/>
      <c r="CB38" s="116">
        <f t="shared" si="51"/>
        <v>0</v>
      </c>
      <c r="CC38" s="117">
        <f t="shared" si="52"/>
        <v>0</v>
      </c>
      <c r="CD38" s="118">
        <f t="shared" si="53"/>
        <v>0</v>
      </c>
      <c r="CE38" s="32"/>
      <c r="CF38" s="38">
        <f t="shared" si="54"/>
        <v>0</v>
      </c>
      <c r="CG38" s="39" t="e">
        <f t="shared" si="55"/>
        <v>#DIV/0!</v>
      </c>
      <c r="CH38" s="36">
        <f t="shared" si="56"/>
        <v>0</v>
      </c>
      <c r="CI38" s="39" t="e">
        <f t="shared" si="57"/>
        <v>#DIV/0!</v>
      </c>
      <c r="CJ38" s="36">
        <f t="shared" si="58"/>
        <v>0</v>
      </c>
      <c r="CK38" s="40" t="e">
        <f t="shared" si="59"/>
        <v>#DIV/0!</v>
      </c>
      <c r="CL38" s="38">
        <f t="shared" si="60"/>
        <v>0</v>
      </c>
      <c r="CM38" s="39" t="e">
        <f t="shared" si="61"/>
        <v>#DIV/0!</v>
      </c>
      <c r="CN38" s="36">
        <f t="shared" si="62"/>
        <v>0</v>
      </c>
      <c r="CO38" s="39" t="e">
        <f t="shared" si="63"/>
        <v>#DIV/0!</v>
      </c>
      <c r="CP38" s="36">
        <f t="shared" si="64"/>
        <v>0</v>
      </c>
      <c r="CQ38" s="40" t="e">
        <f t="shared" si="65"/>
        <v>#DIV/0!</v>
      </c>
      <c r="CR38" s="152"/>
      <c r="CS38" s="161" t="s">
        <v>35</v>
      </c>
      <c r="CT38" s="38">
        <f t="shared" si="66"/>
        <v>0</v>
      </c>
      <c r="CU38" s="36">
        <f t="shared" si="67"/>
        <v>0</v>
      </c>
      <c r="CV38" s="37">
        <f t="shared" si="68"/>
        <v>0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8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39"/>
        <v>0</v>
      </c>
      <c r="Q39" s="117">
        <f t="shared" si="40"/>
        <v>0</v>
      </c>
      <c r="R39" s="118">
        <f t="shared" si="41"/>
        <v>0</v>
      </c>
      <c r="S39" s="32"/>
      <c r="T39" s="38"/>
      <c r="U39" s="39"/>
      <c r="V39" s="36"/>
      <c r="W39" s="39"/>
      <c r="X39" s="36"/>
      <c r="Y39" s="40"/>
      <c r="Z39" s="244"/>
      <c r="AA39" s="39"/>
      <c r="AB39" s="36"/>
      <c r="AC39" s="39"/>
      <c r="AD39" s="36"/>
      <c r="AE39" s="40"/>
      <c r="AF39" s="116">
        <f t="shared" si="42"/>
        <v>0</v>
      </c>
      <c r="AG39" s="117">
        <f t="shared" si="43"/>
        <v>0</v>
      </c>
      <c r="AH39" s="118">
        <f t="shared" si="44"/>
        <v>0</v>
      </c>
      <c r="AI39" s="32"/>
      <c r="AJ39" s="38"/>
      <c r="AK39" s="39"/>
      <c r="AL39" s="36"/>
      <c r="AM39" s="39"/>
      <c r="AN39" s="36"/>
      <c r="AO39" s="40"/>
      <c r="AP39" s="244"/>
      <c r="AQ39" s="39"/>
      <c r="AR39" s="36"/>
      <c r="AS39" s="39"/>
      <c r="AT39" s="36"/>
      <c r="AU39" s="40"/>
      <c r="AV39" s="116">
        <f t="shared" si="45"/>
        <v>0</v>
      </c>
      <c r="AW39" s="117">
        <f t="shared" si="46"/>
        <v>0</v>
      </c>
      <c r="AX39" s="118">
        <f t="shared" si="47"/>
        <v>0</v>
      </c>
      <c r="AY39" s="32"/>
      <c r="AZ39" s="3"/>
      <c r="BA39" s="5"/>
      <c r="BB39" s="3"/>
      <c r="BC39" s="5"/>
      <c r="BD39" s="3"/>
      <c r="BE39" s="5"/>
      <c r="BF39" s="244"/>
      <c r="BG39" s="39"/>
      <c r="BH39" s="36"/>
      <c r="BI39" s="39"/>
      <c r="BJ39" s="36"/>
      <c r="BK39" s="40"/>
      <c r="BL39" s="116">
        <f t="shared" si="48"/>
        <v>0</v>
      </c>
      <c r="BM39" s="117">
        <f t="shared" si="49"/>
        <v>0</v>
      </c>
      <c r="BN39" s="118">
        <f t="shared" si="50"/>
        <v>0</v>
      </c>
      <c r="BO39" s="32"/>
      <c r="BP39" s="38"/>
      <c r="BQ39" s="39"/>
      <c r="BR39" s="36"/>
      <c r="BS39" s="39"/>
      <c r="BT39" s="36"/>
      <c r="BU39" s="40"/>
      <c r="BV39" s="244"/>
      <c r="BW39" s="39"/>
      <c r="BX39" s="36"/>
      <c r="BY39" s="39"/>
      <c r="BZ39" s="36"/>
      <c r="CA39" s="40"/>
      <c r="CB39" s="116">
        <f t="shared" si="51"/>
        <v>0</v>
      </c>
      <c r="CC39" s="117">
        <f t="shared" si="52"/>
        <v>0</v>
      </c>
      <c r="CD39" s="118">
        <f t="shared" si="53"/>
        <v>0</v>
      </c>
      <c r="CE39" s="32"/>
      <c r="CF39" s="38">
        <f t="shared" si="54"/>
        <v>0</v>
      </c>
      <c r="CG39" s="39" t="e">
        <f t="shared" si="55"/>
        <v>#DIV/0!</v>
      </c>
      <c r="CH39" s="36">
        <f t="shared" si="56"/>
        <v>0</v>
      </c>
      <c r="CI39" s="39" t="e">
        <f t="shared" si="57"/>
        <v>#DIV/0!</v>
      </c>
      <c r="CJ39" s="36">
        <f t="shared" si="58"/>
        <v>0</v>
      </c>
      <c r="CK39" s="40" t="e">
        <f t="shared" si="59"/>
        <v>#DIV/0!</v>
      </c>
      <c r="CL39" s="38">
        <f t="shared" si="60"/>
        <v>0</v>
      </c>
      <c r="CM39" s="39" t="e">
        <f t="shared" si="61"/>
        <v>#DIV/0!</v>
      </c>
      <c r="CN39" s="36">
        <f t="shared" si="62"/>
        <v>0</v>
      </c>
      <c r="CO39" s="39" t="e">
        <f t="shared" si="63"/>
        <v>#DIV/0!</v>
      </c>
      <c r="CP39" s="36">
        <f t="shared" si="64"/>
        <v>0</v>
      </c>
      <c r="CQ39" s="40" t="e">
        <f t="shared" si="65"/>
        <v>#DIV/0!</v>
      </c>
      <c r="CR39" s="152"/>
      <c r="CS39" s="161" t="s">
        <v>36</v>
      </c>
      <c r="CT39" s="38">
        <f t="shared" si="66"/>
        <v>0</v>
      </c>
      <c r="CU39" s="36">
        <f t="shared" si="67"/>
        <v>0</v>
      </c>
      <c r="CV39" s="37">
        <f t="shared" si="68"/>
        <v>0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8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39"/>
        <v>0</v>
      </c>
      <c r="Q40" s="117">
        <f t="shared" si="40"/>
        <v>0</v>
      </c>
      <c r="R40" s="118">
        <f t="shared" si="41"/>
        <v>0</v>
      </c>
      <c r="S40" s="32"/>
      <c r="T40" s="38"/>
      <c r="U40" s="39"/>
      <c r="V40" s="36"/>
      <c r="W40" s="39"/>
      <c r="X40" s="36"/>
      <c r="Y40" s="40"/>
      <c r="Z40" s="244"/>
      <c r="AA40" s="39"/>
      <c r="AB40" s="36"/>
      <c r="AC40" s="39"/>
      <c r="AD40" s="36"/>
      <c r="AE40" s="40"/>
      <c r="AF40" s="116">
        <f t="shared" si="42"/>
        <v>0</v>
      </c>
      <c r="AG40" s="117">
        <f t="shared" si="43"/>
        <v>0</v>
      </c>
      <c r="AH40" s="118">
        <f t="shared" si="44"/>
        <v>0</v>
      </c>
      <c r="AI40" s="32"/>
      <c r="AJ40" s="38"/>
      <c r="AK40" s="39"/>
      <c r="AL40" s="36"/>
      <c r="AM40" s="39"/>
      <c r="AN40" s="36"/>
      <c r="AO40" s="40"/>
      <c r="AP40" s="244"/>
      <c r="AQ40" s="39"/>
      <c r="AR40" s="36"/>
      <c r="AS40" s="39"/>
      <c r="AT40" s="36"/>
      <c r="AU40" s="40"/>
      <c r="AV40" s="116">
        <f t="shared" si="45"/>
        <v>0</v>
      </c>
      <c r="AW40" s="117">
        <f t="shared" si="46"/>
        <v>0</v>
      </c>
      <c r="AX40" s="118">
        <f t="shared" si="47"/>
        <v>0</v>
      </c>
      <c r="AY40" s="32"/>
      <c r="AZ40" s="3"/>
      <c r="BA40" s="5"/>
      <c r="BB40" s="3"/>
      <c r="BC40" s="5"/>
      <c r="BD40" s="3"/>
      <c r="BE40" s="5"/>
      <c r="BF40" s="244"/>
      <c r="BG40" s="39"/>
      <c r="BH40" s="36"/>
      <c r="BI40" s="39"/>
      <c r="BJ40" s="36"/>
      <c r="BK40" s="40"/>
      <c r="BL40" s="116">
        <f t="shared" si="48"/>
        <v>0</v>
      </c>
      <c r="BM40" s="117">
        <f t="shared" si="49"/>
        <v>0</v>
      </c>
      <c r="BN40" s="118">
        <f t="shared" si="50"/>
        <v>0</v>
      </c>
      <c r="BO40" s="32"/>
      <c r="BP40" s="38"/>
      <c r="BQ40" s="39"/>
      <c r="BR40" s="36"/>
      <c r="BS40" s="39"/>
      <c r="BT40" s="36"/>
      <c r="BU40" s="40"/>
      <c r="BV40" s="244"/>
      <c r="BW40" s="39"/>
      <c r="BX40" s="36"/>
      <c r="BY40" s="39"/>
      <c r="BZ40" s="36"/>
      <c r="CA40" s="40"/>
      <c r="CB40" s="116">
        <f t="shared" si="51"/>
        <v>0</v>
      </c>
      <c r="CC40" s="117">
        <f t="shared" si="52"/>
        <v>0</v>
      </c>
      <c r="CD40" s="118">
        <f t="shared" si="53"/>
        <v>0</v>
      </c>
      <c r="CE40" s="32"/>
      <c r="CF40" s="38">
        <f t="shared" si="54"/>
        <v>0</v>
      </c>
      <c r="CG40" s="39" t="e">
        <f t="shared" si="55"/>
        <v>#DIV/0!</v>
      </c>
      <c r="CH40" s="36">
        <f t="shared" si="56"/>
        <v>0</v>
      </c>
      <c r="CI40" s="39" t="e">
        <f t="shared" si="57"/>
        <v>#DIV/0!</v>
      </c>
      <c r="CJ40" s="36">
        <f t="shared" si="58"/>
        <v>0</v>
      </c>
      <c r="CK40" s="40" t="e">
        <f t="shared" si="59"/>
        <v>#DIV/0!</v>
      </c>
      <c r="CL40" s="38">
        <f t="shared" si="60"/>
        <v>0</v>
      </c>
      <c r="CM40" s="39" t="e">
        <f t="shared" si="61"/>
        <v>#DIV/0!</v>
      </c>
      <c r="CN40" s="36">
        <f t="shared" si="62"/>
        <v>0</v>
      </c>
      <c r="CO40" s="39" t="e">
        <f t="shared" si="63"/>
        <v>#DIV/0!</v>
      </c>
      <c r="CP40" s="36">
        <f t="shared" si="64"/>
        <v>0</v>
      </c>
      <c r="CQ40" s="40" t="e">
        <f t="shared" si="65"/>
        <v>#DIV/0!</v>
      </c>
      <c r="CR40" s="152"/>
      <c r="CS40" s="161" t="s">
        <v>37</v>
      </c>
      <c r="CT40" s="38">
        <f t="shared" si="66"/>
        <v>0</v>
      </c>
      <c r="CU40" s="36">
        <f t="shared" si="67"/>
        <v>0</v>
      </c>
      <c r="CV40" s="37">
        <f t="shared" si="68"/>
        <v>0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8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39"/>
        <v>0</v>
      </c>
      <c r="Q41" s="117">
        <f t="shared" si="40"/>
        <v>0</v>
      </c>
      <c r="R41" s="118">
        <f t="shared" si="41"/>
        <v>0</v>
      </c>
      <c r="S41" s="32"/>
      <c r="T41" s="38"/>
      <c r="U41" s="39"/>
      <c r="V41" s="36"/>
      <c r="W41" s="39"/>
      <c r="X41" s="36"/>
      <c r="Y41" s="40"/>
      <c r="Z41" s="244"/>
      <c r="AA41" s="39"/>
      <c r="AB41" s="36"/>
      <c r="AC41" s="39"/>
      <c r="AD41" s="36"/>
      <c r="AE41" s="40"/>
      <c r="AF41" s="116">
        <f t="shared" si="42"/>
        <v>0</v>
      </c>
      <c r="AG41" s="117">
        <f t="shared" si="43"/>
        <v>0</v>
      </c>
      <c r="AH41" s="118">
        <f t="shared" si="44"/>
        <v>0</v>
      </c>
      <c r="AI41" s="32"/>
      <c r="AJ41" s="38"/>
      <c r="AK41" s="39"/>
      <c r="AL41" s="36"/>
      <c r="AM41" s="39"/>
      <c r="AN41" s="36"/>
      <c r="AO41" s="40"/>
      <c r="AP41" s="244"/>
      <c r="AQ41" s="39"/>
      <c r="AR41" s="36"/>
      <c r="AS41" s="39"/>
      <c r="AT41" s="36"/>
      <c r="AU41" s="40"/>
      <c r="AV41" s="116">
        <f t="shared" si="45"/>
        <v>0</v>
      </c>
      <c r="AW41" s="117">
        <f t="shared" si="46"/>
        <v>0</v>
      </c>
      <c r="AX41" s="118">
        <f t="shared" si="47"/>
        <v>0</v>
      </c>
      <c r="AY41" s="32"/>
      <c r="AZ41" s="3"/>
      <c r="BA41" s="5"/>
      <c r="BB41" s="3"/>
      <c r="BC41" s="5"/>
      <c r="BD41" s="3"/>
      <c r="BE41" s="5"/>
      <c r="BF41" s="244"/>
      <c r="BG41" s="39"/>
      <c r="BH41" s="36"/>
      <c r="BI41" s="39"/>
      <c r="BJ41" s="36"/>
      <c r="BK41" s="40"/>
      <c r="BL41" s="116">
        <f t="shared" si="48"/>
        <v>0</v>
      </c>
      <c r="BM41" s="117">
        <f t="shared" si="49"/>
        <v>0</v>
      </c>
      <c r="BN41" s="118">
        <f t="shared" si="50"/>
        <v>0</v>
      </c>
      <c r="BO41" s="32"/>
      <c r="BP41" s="38"/>
      <c r="BQ41" s="39"/>
      <c r="BR41" s="36"/>
      <c r="BS41" s="39"/>
      <c r="BT41" s="36"/>
      <c r="BU41" s="40"/>
      <c r="BV41" s="244"/>
      <c r="BW41" s="39"/>
      <c r="BX41" s="36"/>
      <c r="BY41" s="39"/>
      <c r="BZ41" s="36"/>
      <c r="CA41" s="40"/>
      <c r="CB41" s="116">
        <f t="shared" si="51"/>
        <v>0</v>
      </c>
      <c r="CC41" s="117">
        <f t="shared" si="52"/>
        <v>0</v>
      </c>
      <c r="CD41" s="118">
        <f t="shared" si="53"/>
        <v>0</v>
      </c>
      <c r="CE41" s="32"/>
      <c r="CF41" s="38">
        <f t="shared" si="54"/>
        <v>0</v>
      </c>
      <c r="CG41" s="39" t="e">
        <f t="shared" si="55"/>
        <v>#DIV/0!</v>
      </c>
      <c r="CH41" s="36">
        <f t="shared" si="56"/>
        <v>0</v>
      </c>
      <c r="CI41" s="39" t="e">
        <f t="shared" si="57"/>
        <v>#DIV/0!</v>
      </c>
      <c r="CJ41" s="36">
        <f t="shared" si="58"/>
        <v>0</v>
      </c>
      <c r="CK41" s="40" t="e">
        <f t="shared" si="59"/>
        <v>#DIV/0!</v>
      </c>
      <c r="CL41" s="38">
        <f t="shared" si="60"/>
        <v>0</v>
      </c>
      <c r="CM41" s="39" t="e">
        <f t="shared" si="61"/>
        <v>#DIV/0!</v>
      </c>
      <c r="CN41" s="36">
        <f t="shared" si="62"/>
        <v>0</v>
      </c>
      <c r="CO41" s="39" t="e">
        <f t="shared" si="63"/>
        <v>#DIV/0!</v>
      </c>
      <c r="CP41" s="36">
        <f t="shared" si="64"/>
        <v>0</v>
      </c>
      <c r="CQ41" s="40" t="e">
        <f t="shared" si="65"/>
        <v>#DIV/0!</v>
      </c>
      <c r="CR41" s="152"/>
      <c r="CS41" s="161" t="s">
        <v>38</v>
      </c>
      <c r="CT41" s="38">
        <f t="shared" si="66"/>
        <v>0</v>
      </c>
      <c r="CU41" s="36">
        <f t="shared" si="67"/>
        <v>0</v>
      </c>
      <c r="CV41" s="37">
        <f t="shared" si="68"/>
        <v>0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8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39"/>
        <v>0</v>
      </c>
      <c r="Q42" s="117">
        <f t="shared" si="40"/>
        <v>0</v>
      </c>
      <c r="R42" s="118">
        <f t="shared" si="41"/>
        <v>0</v>
      </c>
      <c r="S42" s="32"/>
      <c r="T42" s="38"/>
      <c r="U42" s="39"/>
      <c r="V42" s="36"/>
      <c r="W42" s="39"/>
      <c r="X42" s="36"/>
      <c r="Y42" s="40"/>
      <c r="Z42" s="244"/>
      <c r="AA42" s="39"/>
      <c r="AB42" s="36"/>
      <c r="AC42" s="39"/>
      <c r="AD42" s="36"/>
      <c r="AE42" s="40"/>
      <c r="AF42" s="116">
        <f t="shared" si="42"/>
        <v>0</v>
      </c>
      <c r="AG42" s="117">
        <f t="shared" si="43"/>
        <v>0</v>
      </c>
      <c r="AH42" s="118">
        <f t="shared" si="44"/>
        <v>0</v>
      </c>
      <c r="AI42" s="32"/>
      <c r="AJ42" s="38"/>
      <c r="AK42" s="39"/>
      <c r="AL42" s="36"/>
      <c r="AM42" s="39"/>
      <c r="AN42" s="36"/>
      <c r="AO42" s="40"/>
      <c r="AP42" s="244"/>
      <c r="AQ42" s="39"/>
      <c r="AR42" s="36"/>
      <c r="AS42" s="39"/>
      <c r="AT42" s="36"/>
      <c r="AU42" s="40"/>
      <c r="AV42" s="116">
        <f t="shared" si="45"/>
        <v>0</v>
      </c>
      <c r="AW42" s="117">
        <f t="shared" si="46"/>
        <v>0</v>
      </c>
      <c r="AX42" s="118">
        <f t="shared" si="47"/>
        <v>0</v>
      </c>
      <c r="AY42" s="32"/>
      <c r="AZ42" s="3"/>
      <c r="BA42" s="5"/>
      <c r="BB42" s="3"/>
      <c r="BC42" s="5"/>
      <c r="BD42" s="3"/>
      <c r="BE42" s="5"/>
      <c r="BF42" s="244"/>
      <c r="BG42" s="39"/>
      <c r="BH42" s="36"/>
      <c r="BI42" s="39"/>
      <c r="BJ42" s="36"/>
      <c r="BK42" s="40"/>
      <c r="BL42" s="116">
        <f t="shared" si="48"/>
        <v>0</v>
      </c>
      <c r="BM42" s="117">
        <f t="shared" si="49"/>
        <v>0</v>
      </c>
      <c r="BN42" s="118">
        <f t="shared" si="50"/>
        <v>0</v>
      </c>
      <c r="BO42" s="32"/>
      <c r="BP42" s="38"/>
      <c r="BQ42" s="39"/>
      <c r="BR42" s="36"/>
      <c r="BS42" s="39"/>
      <c r="BT42" s="36"/>
      <c r="BU42" s="40"/>
      <c r="BV42" s="244"/>
      <c r="BW42" s="39"/>
      <c r="BX42" s="36"/>
      <c r="BY42" s="39"/>
      <c r="BZ42" s="36"/>
      <c r="CA42" s="40"/>
      <c r="CB42" s="116">
        <f t="shared" si="51"/>
        <v>0</v>
      </c>
      <c r="CC42" s="117">
        <f t="shared" si="52"/>
        <v>0</v>
      </c>
      <c r="CD42" s="118">
        <f t="shared" si="53"/>
        <v>0</v>
      </c>
      <c r="CE42" s="32"/>
      <c r="CF42" s="38">
        <f t="shared" si="54"/>
        <v>0</v>
      </c>
      <c r="CG42" s="39" t="e">
        <f t="shared" si="55"/>
        <v>#DIV/0!</v>
      </c>
      <c r="CH42" s="36">
        <f t="shared" si="56"/>
        <v>0</v>
      </c>
      <c r="CI42" s="39" t="e">
        <f t="shared" si="57"/>
        <v>#DIV/0!</v>
      </c>
      <c r="CJ42" s="36">
        <f t="shared" si="58"/>
        <v>0</v>
      </c>
      <c r="CK42" s="40" t="e">
        <f t="shared" si="59"/>
        <v>#DIV/0!</v>
      </c>
      <c r="CL42" s="38">
        <f t="shared" si="60"/>
        <v>0</v>
      </c>
      <c r="CM42" s="39" t="e">
        <f t="shared" si="61"/>
        <v>#DIV/0!</v>
      </c>
      <c r="CN42" s="36">
        <f t="shared" si="62"/>
        <v>0</v>
      </c>
      <c r="CO42" s="39" t="e">
        <f t="shared" si="63"/>
        <v>#DIV/0!</v>
      </c>
      <c r="CP42" s="36">
        <f t="shared" si="64"/>
        <v>0</v>
      </c>
      <c r="CQ42" s="40" t="e">
        <f t="shared" si="65"/>
        <v>#DIV/0!</v>
      </c>
      <c r="CR42" s="152"/>
      <c r="CS42" s="161" t="s">
        <v>39</v>
      </c>
      <c r="CT42" s="38">
        <f t="shared" si="66"/>
        <v>0</v>
      </c>
      <c r="CU42" s="36">
        <f t="shared" si="67"/>
        <v>0</v>
      </c>
      <c r="CV42" s="37">
        <f t="shared" si="68"/>
        <v>0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8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39"/>
        <v>0</v>
      </c>
      <c r="Q43" s="117">
        <f t="shared" si="40"/>
        <v>0</v>
      </c>
      <c r="R43" s="118">
        <f t="shared" si="41"/>
        <v>0</v>
      </c>
      <c r="S43" s="32"/>
      <c r="T43" s="38"/>
      <c r="U43" s="39"/>
      <c r="V43" s="36"/>
      <c r="W43" s="39"/>
      <c r="X43" s="36"/>
      <c r="Y43" s="40"/>
      <c r="Z43" s="244"/>
      <c r="AA43" s="39"/>
      <c r="AB43" s="36"/>
      <c r="AC43" s="39"/>
      <c r="AD43" s="36"/>
      <c r="AE43" s="40"/>
      <c r="AF43" s="116">
        <f t="shared" si="42"/>
        <v>0</v>
      </c>
      <c r="AG43" s="117">
        <f t="shared" si="43"/>
        <v>0</v>
      </c>
      <c r="AH43" s="118">
        <f t="shared" si="44"/>
        <v>0</v>
      </c>
      <c r="AI43" s="32"/>
      <c r="AJ43" s="38"/>
      <c r="AK43" s="39"/>
      <c r="AL43" s="36"/>
      <c r="AM43" s="39"/>
      <c r="AN43" s="36"/>
      <c r="AO43" s="40"/>
      <c r="AP43" s="244"/>
      <c r="AQ43" s="39"/>
      <c r="AR43" s="36"/>
      <c r="AS43" s="39"/>
      <c r="AT43" s="36"/>
      <c r="AU43" s="40"/>
      <c r="AV43" s="116">
        <f t="shared" si="45"/>
        <v>0</v>
      </c>
      <c r="AW43" s="117">
        <f t="shared" si="46"/>
        <v>0</v>
      </c>
      <c r="AX43" s="118">
        <f t="shared" si="47"/>
        <v>0</v>
      </c>
      <c r="AY43" s="32"/>
      <c r="AZ43" s="3"/>
      <c r="BA43" s="5"/>
      <c r="BB43" s="3"/>
      <c r="BC43" s="5"/>
      <c r="BD43" s="3"/>
      <c r="BE43" s="5"/>
      <c r="BF43" s="244"/>
      <c r="BG43" s="39"/>
      <c r="BH43" s="36"/>
      <c r="BI43" s="39"/>
      <c r="BJ43" s="36"/>
      <c r="BK43" s="40"/>
      <c r="BL43" s="116">
        <f t="shared" si="48"/>
        <v>0</v>
      </c>
      <c r="BM43" s="117">
        <f t="shared" si="49"/>
        <v>0</v>
      </c>
      <c r="BN43" s="118">
        <f t="shared" si="50"/>
        <v>0</v>
      </c>
      <c r="BO43" s="32"/>
      <c r="BP43" s="38"/>
      <c r="BQ43" s="39"/>
      <c r="BR43" s="36"/>
      <c r="BS43" s="39"/>
      <c r="BT43" s="36"/>
      <c r="BU43" s="40"/>
      <c r="BV43" s="244"/>
      <c r="BW43" s="39"/>
      <c r="BX43" s="36"/>
      <c r="BY43" s="39"/>
      <c r="BZ43" s="36"/>
      <c r="CA43" s="40"/>
      <c r="CB43" s="116">
        <f t="shared" si="51"/>
        <v>0</v>
      </c>
      <c r="CC43" s="117">
        <f t="shared" si="52"/>
        <v>0</v>
      </c>
      <c r="CD43" s="118">
        <f t="shared" si="53"/>
        <v>0</v>
      </c>
      <c r="CE43" s="32"/>
      <c r="CF43" s="38">
        <f t="shared" si="54"/>
        <v>0</v>
      </c>
      <c r="CG43" s="39" t="e">
        <f t="shared" si="55"/>
        <v>#DIV/0!</v>
      </c>
      <c r="CH43" s="36">
        <f t="shared" si="56"/>
        <v>0</v>
      </c>
      <c r="CI43" s="39" t="e">
        <f t="shared" si="57"/>
        <v>#DIV/0!</v>
      </c>
      <c r="CJ43" s="36">
        <f t="shared" si="58"/>
        <v>0</v>
      </c>
      <c r="CK43" s="40" t="e">
        <f t="shared" si="59"/>
        <v>#DIV/0!</v>
      </c>
      <c r="CL43" s="38">
        <f t="shared" si="60"/>
        <v>0</v>
      </c>
      <c r="CM43" s="39" t="e">
        <f t="shared" si="61"/>
        <v>#DIV/0!</v>
      </c>
      <c r="CN43" s="36">
        <f t="shared" si="62"/>
        <v>0</v>
      </c>
      <c r="CO43" s="39" t="e">
        <f t="shared" si="63"/>
        <v>#DIV/0!</v>
      </c>
      <c r="CP43" s="36">
        <f t="shared" si="64"/>
        <v>0</v>
      </c>
      <c r="CQ43" s="40" t="e">
        <f t="shared" si="65"/>
        <v>#DIV/0!</v>
      </c>
      <c r="CR43" s="152"/>
      <c r="CS43" s="161" t="s">
        <v>55</v>
      </c>
      <c r="CT43" s="38">
        <f t="shared" si="66"/>
        <v>0</v>
      </c>
      <c r="CU43" s="36">
        <f t="shared" si="67"/>
        <v>0</v>
      </c>
      <c r="CV43" s="37">
        <f t="shared" si="68"/>
        <v>0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8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39"/>
        <v>0</v>
      </c>
      <c r="Q44" s="117">
        <f t="shared" si="40"/>
        <v>0</v>
      </c>
      <c r="R44" s="118">
        <f t="shared" si="41"/>
        <v>0</v>
      </c>
      <c r="S44" s="32"/>
      <c r="T44" s="38"/>
      <c r="U44" s="39"/>
      <c r="V44" s="36"/>
      <c r="W44" s="39"/>
      <c r="X44" s="36"/>
      <c r="Y44" s="40"/>
      <c r="Z44" s="244"/>
      <c r="AA44" s="39"/>
      <c r="AB44" s="36"/>
      <c r="AC44" s="39"/>
      <c r="AD44" s="36"/>
      <c r="AE44" s="40"/>
      <c r="AF44" s="116">
        <f t="shared" si="42"/>
        <v>0</v>
      </c>
      <c r="AG44" s="117">
        <f t="shared" si="43"/>
        <v>0</v>
      </c>
      <c r="AH44" s="118">
        <f t="shared" si="44"/>
        <v>0</v>
      </c>
      <c r="AI44" s="32"/>
      <c r="AJ44" s="38"/>
      <c r="AK44" s="39"/>
      <c r="AL44" s="36"/>
      <c r="AM44" s="39"/>
      <c r="AN44" s="36"/>
      <c r="AO44" s="40"/>
      <c r="AP44" s="244"/>
      <c r="AQ44" s="39"/>
      <c r="AR44" s="36"/>
      <c r="AS44" s="39"/>
      <c r="AT44" s="36"/>
      <c r="AU44" s="40"/>
      <c r="AV44" s="116">
        <f t="shared" si="45"/>
        <v>0</v>
      </c>
      <c r="AW44" s="117">
        <f t="shared" si="46"/>
        <v>0</v>
      </c>
      <c r="AX44" s="118">
        <f t="shared" si="47"/>
        <v>0</v>
      </c>
      <c r="AY44" s="32"/>
      <c r="AZ44" s="3"/>
      <c r="BA44" s="5"/>
      <c r="BB44" s="3"/>
      <c r="BC44" s="5"/>
      <c r="BD44" s="3"/>
      <c r="BE44" s="5"/>
      <c r="BF44" s="244"/>
      <c r="BG44" s="39"/>
      <c r="BH44" s="36"/>
      <c r="BI44" s="39"/>
      <c r="BJ44" s="36"/>
      <c r="BK44" s="40"/>
      <c r="BL44" s="116">
        <f t="shared" si="48"/>
        <v>0</v>
      </c>
      <c r="BM44" s="117">
        <f t="shared" si="49"/>
        <v>0</v>
      </c>
      <c r="BN44" s="118">
        <f t="shared" si="50"/>
        <v>0</v>
      </c>
      <c r="BO44" s="32"/>
      <c r="BP44" s="38"/>
      <c r="BQ44" s="39"/>
      <c r="BR44" s="36"/>
      <c r="BS44" s="39"/>
      <c r="BT44" s="36"/>
      <c r="BU44" s="40"/>
      <c r="BV44" s="244"/>
      <c r="BW44" s="39"/>
      <c r="BX44" s="36"/>
      <c r="BY44" s="39"/>
      <c r="BZ44" s="36"/>
      <c r="CA44" s="40"/>
      <c r="CB44" s="116">
        <f t="shared" si="51"/>
        <v>0</v>
      </c>
      <c r="CC44" s="117">
        <f t="shared" si="52"/>
        <v>0</v>
      </c>
      <c r="CD44" s="118">
        <f t="shared" si="53"/>
        <v>0</v>
      </c>
      <c r="CE44" s="32"/>
      <c r="CF44" s="38">
        <f t="shared" si="54"/>
        <v>0</v>
      </c>
      <c r="CG44" s="39" t="e">
        <f t="shared" si="55"/>
        <v>#DIV/0!</v>
      </c>
      <c r="CH44" s="36">
        <f t="shared" si="56"/>
        <v>0</v>
      </c>
      <c r="CI44" s="39" t="e">
        <f t="shared" si="57"/>
        <v>#DIV/0!</v>
      </c>
      <c r="CJ44" s="36">
        <f t="shared" si="58"/>
        <v>0</v>
      </c>
      <c r="CK44" s="40" t="e">
        <f t="shared" si="59"/>
        <v>#DIV/0!</v>
      </c>
      <c r="CL44" s="38">
        <f t="shared" si="60"/>
        <v>0</v>
      </c>
      <c r="CM44" s="39" t="e">
        <f t="shared" si="61"/>
        <v>#DIV/0!</v>
      </c>
      <c r="CN44" s="36">
        <f t="shared" si="62"/>
        <v>0</v>
      </c>
      <c r="CO44" s="39" t="e">
        <f t="shared" si="63"/>
        <v>#DIV/0!</v>
      </c>
      <c r="CP44" s="36">
        <f t="shared" si="64"/>
        <v>0</v>
      </c>
      <c r="CQ44" s="40" t="e">
        <f t="shared" si="65"/>
        <v>#DIV/0!</v>
      </c>
      <c r="CR44" s="152"/>
      <c r="CS44" s="161" t="s">
        <v>56</v>
      </c>
      <c r="CT44" s="38">
        <f t="shared" si="66"/>
        <v>0</v>
      </c>
      <c r="CU44" s="36">
        <f t="shared" si="67"/>
        <v>0</v>
      </c>
      <c r="CV44" s="37">
        <f t="shared" si="68"/>
        <v>0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8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39"/>
        <v>0</v>
      </c>
      <c r="Q45" s="117">
        <f t="shared" si="40"/>
        <v>0</v>
      </c>
      <c r="R45" s="118">
        <f t="shared" si="41"/>
        <v>0</v>
      </c>
      <c r="S45" s="32"/>
      <c r="T45" s="38"/>
      <c r="U45" s="39"/>
      <c r="V45" s="36"/>
      <c r="W45" s="39"/>
      <c r="X45" s="36"/>
      <c r="Y45" s="40"/>
      <c r="Z45" s="244"/>
      <c r="AA45" s="39"/>
      <c r="AB45" s="36"/>
      <c r="AC45" s="39"/>
      <c r="AD45" s="36"/>
      <c r="AE45" s="40"/>
      <c r="AF45" s="116">
        <f t="shared" si="42"/>
        <v>0</v>
      </c>
      <c r="AG45" s="117">
        <f t="shared" si="43"/>
        <v>0</v>
      </c>
      <c r="AH45" s="118">
        <f t="shared" si="44"/>
        <v>0</v>
      </c>
      <c r="AI45" s="32"/>
      <c r="AJ45" s="38"/>
      <c r="AK45" s="39"/>
      <c r="AL45" s="36"/>
      <c r="AM45" s="39"/>
      <c r="AN45" s="36"/>
      <c r="AO45" s="40"/>
      <c r="AP45" s="244"/>
      <c r="AQ45" s="39"/>
      <c r="AR45" s="36"/>
      <c r="AS45" s="39"/>
      <c r="AT45" s="36"/>
      <c r="AU45" s="40"/>
      <c r="AV45" s="116">
        <f t="shared" si="45"/>
        <v>0</v>
      </c>
      <c r="AW45" s="117">
        <f t="shared" si="46"/>
        <v>0</v>
      </c>
      <c r="AX45" s="118">
        <f t="shared" si="47"/>
        <v>0</v>
      </c>
      <c r="AY45" s="32"/>
      <c r="AZ45" s="3"/>
      <c r="BA45" s="5"/>
      <c r="BB45" s="3"/>
      <c r="BC45" s="5"/>
      <c r="BD45" s="3"/>
      <c r="BE45" s="5"/>
      <c r="BF45" s="244"/>
      <c r="BG45" s="39"/>
      <c r="BH45" s="36"/>
      <c r="BI45" s="39"/>
      <c r="BJ45" s="36"/>
      <c r="BK45" s="40"/>
      <c r="BL45" s="116">
        <f t="shared" si="48"/>
        <v>0</v>
      </c>
      <c r="BM45" s="117">
        <f t="shared" si="49"/>
        <v>0</v>
      </c>
      <c r="BN45" s="118">
        <f t="shared" si="50"/>
        <v>0</v>
      </c>
      <c r="BO45" s="32"/>
      <c r="BP45" s="38"/>
      <c r="BQ45" s="39"/>
      <c r="BR45" s="36"/>
      <c r="BS45" s="39"/>
      <c r="BT45" s="36"/>
      <c r="BU45" s="40"/>
      <c r="BV45" s="244"/>
      <c r="BW45" s="39"/>
      <c r="BX45" s="36"/>
      <c r="BY45" s="39"/>
      <c r="BZ45" s="36"/>
      <c r="CA45" s="40"/>
      <c r="CB45" s="116">
        <f t="shared" si="51"/>
        <v>0</v>
      </c>
      <c r="CC45" s="117">
        <f t="shared" si="52"/>
        <v>0</v>
      </c>
      <c r="CD45" s="118">
        <f t="shared" si="53"/>
        <v>0</v>
      </c>
      <c r="CE45" s="32"/>
      <c r="CF45" s="38">
        <f t="shared" si="54"/>
        <v>0</v>
      </c>
      <c r="CG45" s="39" t="e">
        <f t="shared" si="55"/>
        <v>#DIV/0!</v>
      </c>
      <c r="CH45" s="36">
        <f t="shared" si="56"/>
        <v>0</v>
      </c>
      <c r="CI45" s="39" t="e">
        <f t="shared" si="57"/>
        <v>#DIV/0!</v>
      </c>
      <c r="CJ45" s="36">
        <f t="shared" si="58"/>
        <v>0</v>
      </c>
      <c r="CK45" s="40" t="e">
        <f t="shared" si="59"/>
        <v>#DIV/0!</v>
      </c>
      <c r="CL45" s="38">
        <f t="shared" si="60"/>
        <v>0</v>
      </c>
      <c r="CM45" s="39" t="e">
        <f t="shared" si="61"/>
        <v>#DIV/0!</v>
      </c>
      <c r="CN45" s="36">
        <f t="shared" si="62"/>
        <v>0</v>
      </c>
      <c r="CO45" s="39" t="e">
        <f t="shared" si="63"/>
        <v>#DIV/0!</v>
      </c>
      <c r="CP45" s="36">
        <f t="shared" si="64"/>
        <v>0</v>
      </c>
      <c r="CQ45" s="40" t="e">
        <f t="shared" si="65"/>
        <v>#DIV/0!</v>
      </c>
      <c r="CR45" s="152"/>
      <c r="CS45" s="161" t="s">
        <v>60</v>
      </c>
      <c r="CT45" s="38">
        <f t="shared" si="66"/>
        <v>0</v>
      </c>
      <c r="CU45" s="36">
        <f t="shared" si="67"/>
        <v>0</v>
      </c>
      <c r="CV45" s="37">
        <f t="shared" si="68"/>
        <v>0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8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39"/>
        <v>0</v>
      </c>
      <c r="Q46" s="117">
        <f t="shared" si="40"/>
        <v>0</v>
      </c>
      <c r="R46" s="118">
        <f t="shared" si="41"/>
        <v>0</v>
      </c>
      <c r="S46" s="32"/>
      <c r="T46" s="38"/>
      <c r="U46" s="39"/>
      <c r="V46" s="36"/>
      <c r="W46" s="39"/>
      <c r="X46" s="36"/>
      <c r="Y46" s="40"/>
      <c r="Z46" s="244"/>
      <c r="AA46" s="39"/>
      <c r="AB46" s="36"/>
      <c r="AC46" s="39"/>
      <c r="AD46" s="36"/>
      <c r="AE46" s="40"/>
      <c r="AF46" s="116">
        <f t="shared" si="42"/>
        <v>0</v>
      </c>
      <c r="AG46" s="117">
        <f t="shared" si="43"/>
        <v>0</v>
      </c>
      <c r="AH46" s="118">
        <f t="shared" si="44"/>
        <v>0</v>
      </c>
      <c r="AI46" s="32"/>
      <c r="AJ46" s="38"/>
      <c r="AK46" s="39"/>
      <c r="AL46" s="36"/>
      <c r="AM46" s="39"/>
      <c r="AN46" s="36"/>
      <c r="AO46" s="40"/>
      <c r="AP46" s="244"/>
      <c r="AQ46" s="39"/>
      <c r="AR46" s="36"/>
      <c r="AS46" s="39"/>
      <c r="AT46" s="36"/>
      <c r="AU46" s="40"/>
      <c r="AV46" s="116">
        <f t="shared" si="45"/>
        <v>0</v>
      </c>
      <c r="AW46" s="117">
        <f t="shared" si="46"/>
        <v>0</v>
      </c>
      <c r="AX46" s="118">
        <f t="shared" si="47"/>
        <v>0</v>
      </c>
      <c r="AY46" s="32"/>
      <c r="AZ46" s="3"/>
      <c r="BA46" s="5"/>
      <c r="BB46" s="3"/>
      <c r="BC46" s="5"/>
      <c r="BD46" s="3"/>
      <c r="BE46" s="5"/>
      <c r="BF46" s="244"/>
      <c r="BG46" s="39"/>
      <c r="BH46" s="36"/>
      <c r="BI46" s="39"/>
      <c r="BJ46" s="36"/>
      <c r="BK46" s="40"/>
      <c r="BL46" s="116">
        <f t="shared" si="48"/>
        <v>0</v>
      </c>
      <c r="BM46" s="117">
        <f t="shared" si="49"/>
        <v>0</v>
      </c>
      <c r="BN46" s="118">
        <f t="shared" si="50"/>
        <v>0</v>
      </c>
      <c r="BO46" s="32"/>
      <c r="BP46" s="38"/>
      <c r="BQ46" s="39"/>
      <c r="BR46" s="36"/>
      <c r="BS46" s="39"/>
      <c r="BT46" s="36"/>
      <c r="BU46" s="40"/>
      <c r="BV46" s="244"/>
      <c r="BW46" s="39"/>
      <c r="BX46" s="36"/>
      <c r="BY46" s="39"/>
      <c r="BZ46" s="36"/>
      <c r="CA46" s="40"/>
      <c r="CB46" s="116">
        <f t="shared" si="51"/>
        <v>0</v>
      </c>
      <c r="CC46" s="117">
        <f t="shared" si="52"/>
        <v>0</v>
      </c>
      <c r="CD46" s="118">
        <f t="shared" si="53"/>
        <v>0</v>
      </c>
      <c r="CE46" s="32"/>
      <c r="CF46" s="38">
        <f t="shared" si="54"/>
        <v>0</v>
      </c>
      <c r="CG46" s="39" t="e">
        <f t="shared" si="55"/>
        <v>#DIV/0!</v>
      </c>
      <c r="CH46" s="36">
        <f t="shared" si="56"/>
        <v>0</v>
      </c>
      <c r="CI46" s="39" t="e">
        <f t="shared" si="57"/>
        <v>#DIV/0!</v>
      </c>
      <c r="CJ46" s="36">
        <f t="shared" si="58"/>
        <v>0</v>
      </c>
      <c r="CK46" s="40" t="e">
        <f t="shared" si="59"/>
        <v>#DIV/0!</v>
      </c>
      <c r="CL46" s="38">
        <f t="shared" si="60"/>
        <v>0</v>
      </c>
      <c r="CM46" s="39" t="e">
        <f t="shared" si="61"/>
        <v>#DIV/0!</v>
      </c>
      <c r="CN46" s="36">
        <f t="shared" si="62"/>
        <v>0</v>
      </c>
      <c r="CO46" s="39" t="e">
        <f t="shared" si="63"/>
        <v>#DIV/0!</v>
      </c>
      <c r="CP46" s="36">
        <f t="shared" si="64"/>
        <v>0</v>
      </c>
      <c r="CQ46" s="40" t="e">
        <f t="shared" si="65"/>
        <v>#DIV/0!</v>
      </c>
      <c r="CR46" s="152"/>
      <c r="CS46" s="161" t="s">
        <v>61</v>
      </c>
      <c r="CT46" s="38">
        <f t="shared" si="66"/>
        <v>0</v>
      </c>
      <c r="CU46" s="36">
        <f t="shared" si="67"/>
        <v>0</v>
      </c>
      <c r="CV46" s="37">
        <f t="shared" si="68"/>
        <v>0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8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39"/>
        <v>0</v>
      </c>
      <c r="Q47" s="117">
        <f t="shared" si="40"/>
        <v>0</v>
      </c>
      <c r="R47" s="118">
        <f t="shared" si="41"/>
        <v>0</v>
      </c>
      <c r="S47" s="32"/>
      <c r="T47" s="38"/>
      <c r="U47" s="39"/>
      <c r="V47" s="36"/>
      <c r="W47" s="39"/>
      <c r="X47" s="36"/>
      <c r="Y47" s="40"/>
      <c r="Z47" s="244"/>
      <c r="AA47" s="39"/>
      <c r="AB47" s="36"/>
      <c r="AC47" s="39"/>
      <c r="AD47" s="36"/>
      <c r="AE47" s="40"/>
      <c r="AF47" s="116">
        <f t="shared" si="42"/>
        <v>0</v>
      </c>
      <c r="AG47" s="117">
        <f t="shared" si="43"/>
        <v>0</v>
      </c>
      <c r="AH47" s="118">
        <f t="shared" si="44"/>
        <v>0</v>
      </c>
      <c r="AI47" s="32"/>
      <c r="AJ47" s="38"/>
      <c r="AK47" s="39"/>
      <c r="AL47" s="36"/>
      <c r="AM47" s="39"/>
      <c r="AN47" s="36"/>
      <c r="AO47" s="40"/>
      <c r="AP47" s="244"/>
      <c r="AQ47" s="39"/>
      <c r="AR47" s="36"/>
      <c r="AS47" s="39"/>
      <c r="AT47" s="36"/>
      <c r="AU47" s="40"/>
      <c r="AV47" s="116">
        <f t="shared" si="45"/>
        <v>0</v>
      </c>
      <c r="AW47" s="117">
        <f t="shared" si="46"/>
        <v>0</v>
      </c>
      <c r="AX47" s="118">
        <f t="shared" si="47"/>
        <v>0</v>
      </c>
      <c r="AY47" s="32"/>
      <c r="AZ47" s="3"/>
      <c r="BA47" s="5"/>
      <c r="BB47" s="3"/>
      <c r="BC47" s="5"/>
      <c r="BD47" s="3"/>
      <c r="BE47" s="5"/>
      <c r="BF47" s="244"/>
      <c r="BG47" s="39"/>
      <c r="BH47" s="36"/>
      <c r="BI47" s="39"/>
      <c r="BJ47" s="36"/>
      <c r="BK47" s="40"/>
      <c r="BL47" s="116">
        <f t="shared" si="48"/>
        <v>0</v>
      </c>
      <c r="BM47" s="117">
        <f t="shared" si="49"/>
        <v>0</v>
      </c>
      <c r="BN47" s="118">
        <f t="shared" si="50"/>
        <v>0</v>
      </c>
      <c r="BO47" s="32"/>
      <c r="BP47" s="38"/>
      <c r="BQ47" s="39"/>
      <c r="BR47" s="36"/>
      <c r="BS47" s="39"/>
      <c r="BT47" s="36"/>
      <c r="BU47" s="40"/>
      <c r="BV47" s="244"/>
      <c r="BW47" s="39"/>
      <c r="BX47" s="36"/>
      <c r="BY47" s="39"/>
      <c r="BZ47" s="36"/>
      <c r="CA47" s="40"/>
      <c r="CB47" s="116">
        <f t="shared" si="51"/>
        <v>0</v>
      </c>
      <c r="CC47" s="117">
        <f t="shared" si="52"/>
        <v>0</v>
      </c>
      <c r="CD47" s="118">
        <f t="shared" si="53"/>
        <v>0</v>
      </c>
      <c r="CE47" s="32"/>
      <c r="CF47" s="38">
        <f t="shared" si="54"/>
        <v>0</v>
      </c>
      <c r="CG47" s="39" t="e">
        <f t="shared" si="55"/>
        <v>#DIV/0!</v>
      </c>
      <c r="CH47" s="36">
        <f t="shared" si="56"/>
        <v>0</v>
      </c>
      <c r="CI47" s="39" t="e">
        <f t="shared" si="57"/>
        <v>#DIV/0!</v>
      </c>
      <c r="CJ47" s="36">
        <f t="shared" si="58"/>
        <v>0</v>
      </c>
      <c r="CK47" s="40" t="e">
        <f t="shared" si="59"/>
        <v>#DIV/0!</v>
      </c>
      <c r="CL47" s="38">
        <f t="shared" si="60"/>
        <v>0</v>
      </c>
      <c r="CM47" s="39" t="e">
        <f t="shared" si="61"/>
        <v>#DIV/0!</v>
      </c>
      <c r="CN47" s="36">
        <f t="shared" si="62"/>
        <v>0</v>
      </c>
      <c r="CO47" s="39" t="e">
        <f t="shared" si="63"/>
        <v>#DIV/0!</v>
      </c>
      <c r="CP47" s="36">
        <f t="shared" si="64"/>
        <v>0</v>
      </c>
      <c r="CQ47" s="40" t="e">
        <f t="shared" si="65"/>
        <v>#DIV/0!</v>
      </c>
      <c r="CR47" s="152"/>
      <c r="CS47" s="161" t="s">
        <v>47</v>
      </c>
      <c r="CT47" s="38">
        <f t="shared" si="66"/>
        <v>0</v>
      </c>
      <c r="CU47" s="36">
        <f t="shared" si="67"/>
        <v>0</v>
      </c>
      <c r="CV47" s="37">
        <f t="shared" si="68"/>
        <v>0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8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39"/>
        <v>0</v>
      </c>
      <c r="Q48" s="117">
        <f t="shared" si="40"/>
        <v>0</v>
      </c>
      <c r="R48" s="118">
        <f t="shared" si="41"/>
        <v>0</v>
      </c>
      <c r="S48" s="32"/>
      <c r="T48" s="38"/>
      <c r="U48" s="39"/>
      <c r="V48" s="36"/>
      <c r="W48" s="39"/>
      <c r="X48" s="36"/>
      <c r="Y48" s="40"/>
      <c r="Z48" s="244"/>
      <c r="AA48" s="39"/>
      <c r="AB48" s="36"/>
      <c r="AC48" s="39"/>
      <c r="AD48" s="36"/>
      <c r="AE48" s="40"/>
      <c r="AF48" s="116">
        <f t="shared" si="42"/>
        <v>0</v>
      </c>
      <c r="AG48" s="117">
        <f t="shared" si="43"/>
        <v>0</v>
      </c>
      <c r="AH48" s="118">
        <f t="shared" si="44"/>
        <v>0</v>
      </c>
      <c r="AI48" s="32"/>
      <c r="AJ48" s="38"/>
      <c r="AK48" s="39"/>
      <c r="AL48" s="36"/>
      <c r="AM48" s="39"/>
      <c r="AN48" s="36"/>
      <c r="AO48" s="40"/>
      <c r="AP48" s="244"/>
      <c r="AQ48" s="39"/>
      <c r="AR48" s="36"/>
      <c r="AS48" s="39"/>
      <c r="AT48" s="36"/>
      <c r="AU48" s="40"/>
      <c r="AV48" s="116">
        <f t="shared" si="45"/>
        <v>0</v>
      </c>
      <c r="AW48" s="117">
        <f t="shared" si="46"/>
        <v>0</v>
      </c>
      <c r="AX48" s="118">
        <f t="shared" si="47"/>
        <v>0</v>
      </c>
      <c r="AY48" s="32"/>
      <c r="AZ48" s="3"/>
      <c r="BA48" s="5"/>
      <c r="BB48" s="3"/>
      <c r="BC48" s="5"/>
      <c r="BD48" s="3"/>
      <c r="BE48" s="5"/>
      <c r="BF48" s="244"/>
      <c r="BG48" s="39"/>
      <c r="BH48" s="36"/>
      <c r="BI48" s="39"/>
      <c r="BJ48" s="36"/>
      <c r="BK48" s="40"/>
      <c r="BL48" s="116">
        <f t="shared" si="48"/>
        <v>0</v>
      </c>
      <c r="BM48" s="117">
        <f t="shared" si="49"/>
        <v>0</v>
      </c>
      <c r="BN48" s="118">
        <f t="shared" si="50"/>
        <v>0</v>
      </c>
      <c r="BO48" s="32"/>
      <c r="BP48" s="38"/>
      <c r="BQ48" s="39"/>
      <c r="BR48" s="36"/>
      <c r="BS48" s="39"/>
      <c r="BT48" s="36"/>
      <c r="BU48" s="40"/>
      <c r="BV48" s="244"/>
      <c r="BW48" s="39"/>
      <c r="BX48" s="36"/>
      <c r="BY48" s="39"/>
      <c r="BZ48" s="36"/>
      <c r="CA48" s="40"/>
      <c r="CB48" s="116">
        <f t="shared" si="51"/>
        <v>0</v>
      </c>
      <c r="CC48" s="117">
        <f t="shared" si="52"/>
        <v>0</v>
      </c>
      <c r="CD48" s="118">
        <f t="shared" si="53"/>
        <v>0</v>
      </c>
      <c r="CE48" s="32"/>
      <c r="CF48" s="38">
        <f t="shared" si="54"/>
        <v>0</v>
      </c>
      <c r="CG48" s="39" t="e">
        <f t="shared" si="55"/>
        <v>#DIV/0!</v>
      </c>
      <c r="CH48" s="36">
        <f t="shared" si="56"/>
        <v>0</v>
      </c>
      <c r="CI48" s="39" t="e">
        <f t="shared" si="57"/>
        <v>#DIV/0!</v>
      </c>
      <c r="CJ48" s="36">
        <f t="shared" si="58"/>
        <v>0</v>
      </c>
      <c r="CK48" s="40" t="e">
        <f t="shared" si="59"/>
        <v>#DIV/0!</v>
      </c>
      <c r="CL48" s="38">
        <f t="shared" si="60"/>
        <v>0</v>
      </c>
      <c r="CM48" s="39" t="e">
        <f t="shared" si="61"/>
        <v>#DIV/0!</v>
      </c>
      <c r="CN48" s="36">
        <f t="shared" si="62"/>
        <v>0</v>
      </c>
      <c r="CO48" s="39" t="e">
        <f t="shared" si="63"/>
        <v>#DIV/0!</v>
      </c>
      <c r="CP48" s="36">
        <f t="shared" si="64"/>
        <v>0</v>
      </c>
      <c r="CQ48" s="40" t="e">
        <f t="shared" si="65"/>
        <v>#DIV/0!</v>
      </c>
      <c r="CR48" s="152"/>
      <c r="CS48" s="161" t="s">
        <v>40</v>
      </c>
      <c r="CT48" s="38">
        <f t="shared" si="66"/>
        <v>0</v>
      </c>
      <c r="CU48" s="36">
        <f t="shared" si="67"/>
        <v>0</v>
      </c>
      <c r="CV48" s="37">
        <f t="shared" si="68"/>
        <v>0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8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39"/>
        <v>0</v>
      </c>
      <c r="Q49" s="117">
        <f t="shared" si="40"/>
        <v>0</v>
      </c>
      <c r="R49" s="118">
        <f t="shared" si="41"/>
        <v>0</v>
      </c>
      <c r="S49" s="32"/>
      <c r="T49" s="38"/>
      <c r="U49" s="39"/>
      <c r="V49" s="36"/>
      <c r="W49" s="39"/>
      <c r="X49" s="36"/>
      <c r="Y49" s="40"/>
      <c r="Z49" s="244"/>
      <c r="AA49" s="39"/>
      <c r="AB49" s="36"/>
      <c r="AC49" s="39"/>
      <c r="AD49" s="36"/>
      <c r="AE49" s="40"/>
      <c r="AF49" s="116">
        <f t="shared" si="42"/>
        <v>0</v>
      </c>
      <c r="AG49" s="117">
        <f t="shared" si="43"/>
        <v>0</v>
      </c>
      <c r="AH49" s="118">
        <f t="shared" si="44"/>
        <v>0</v>
      </c>
      <c r="AI49" s="32"/>
      <c r="AJ49" s="38"/>
      <c r="AK49" s="39"/>
      <c r="AL49" s="36"/>
      <c r="AM49" s="39"/>
      <c r="AN49" s="36"/>
      <c r="AO49" s="40"/>
      <c r="AP49" s="244"/>
      <c r="AQ49" s="39"/>
      <c r="AR49" s="36"/>
      <c r="AS49" s="39"/>
      <c r="AT49" s="36"/>
      <c r="AU49" s="40"/>
      <c r="AV49" s="116">
        <f t="shared" si="45"/>
        <v>0</v>
      </c>
      <c r="AW49" s="117">
        <f t="shared" si="46"/>
        <v>0</v>
      </c>
      <c r="AX49" s="118">
        <f t="shared" si="47"/>
        <v>0</v>
      </c>
      <c r="AY49" s="32"/>
      <c r="AZ49" s="3"/>
      <c r="BA49" s="5"/>
      <c r="BB49" s="3"/>
      <c r="BC49" s="5"/>
      <c r="BD49" s="3"/>
      <c r="BE49" s="5"/>
      <c r="BF49" s="244"/>
      <c r="BG49" s="39"/>
      <c r="BH49" s="36"/>
      <c r="BI49" s="39"/>
      <c r="BJ49" s="36"/>
      <c r="BK49" s="40"/>
      <c r="BL49" s="116">
        <f t="shared" si="48"/>
        <v>0</v>
      </c>
      <c r="BM49" s="117">
        <f t="shared" si="49"/>
        <v>0</v>
      </c>
      <c r="BN49" s="118">
        <f t="shared" si="50"/>
        <v>0</v>
      </c>
      <c r="BO49" s="32"/>
      <c r="BP49" s="38"/>
      <c r="BQ49" s="39"/>
      <c r="BR49" s="36"/>
      <c r="BS49" s="39"/>
      <c r="BT49" s="36"/>
      <c r="BU49" s="40"/>
      <c r="BV49" s="244"/>
      <c r="BW49" s="39"/>
      <c r="BX49" s="36"/>
      <c r="BY49" s="39"/>
      <c r="BZ49" s="36"/>
      <c r="CA49" s="40"/>
      <c r="CB49" s="116">
        <f t="shared" si="51"/>
        <v>0</v>
      </c>
      <c r="CC49" s="117">
        <f t="shared" si="52"/>
        <v>0</v>
      </c>
      <c r="CD49" s="118">
        <f t="shared" si="53"/>
        <v>0</v>
      </c>
      <c r="CE49" s="32"/>
      <c r="CF49" s="38">
        <f t="shared" si="54"/>
        <v>0</v>
      </c>
      <c r="CG49" s="39" t="e">
        <f t="shared" si="55"/>
        <v>#DIV/0!</v>
      </c>
      <c r="CH49" s="36">
        <f t="shared" si="56"/>
        <v>0</v>
      </c>
      <c r="CI49" s="39" t="e">
        <f t="shared" si="57"/>
        <v>#DIV/0!</v>
      </c>
      <c r="CJ49" s="36">
        <f t="shared" si="58"/>
        <v>0</v>
      </c>
      <c r="CK49" s="40" t="e">
        <f t="shared" si="59"/>
        <v>#DIV/0!</v>
      </c>
      <c r="CL49" s="38">
        <f t="shared" si="60"/>
        <v>0</v>
      </c>
      <c r="CM49" s="39" t="e">
        <f t="shared" si="61"/>
        <v>#DIV/0!</v>
      </c>
      <c r="CN49" s="36">
        <f t="shared" si="62"/>
        <v>0</v>
      </c>
      <c r="CO49" s="39" t="e">
        <f t="shared" si="63"/>
        <v>#DIV/0!</v>
      </c>
      <c r="CP49" s="36">
        <f t="shared" si="64"/>
        <v>0</v>
      </c>
      <c r="CQ49" s="40" t="e">
        <f t="shared" si="65"/>
        <v>#DIV/0!</v>
      </c>
      <c r="CR49" s="152"/>
      <c r="CS49" s="161" t="s">
        <v>53</v>
      </c>
      <c r="CT49" s="38">
        <f t="shared" si="66"/>
        <v>0</v>
      </c>
      <c r="CU49" s="36">
        <f t="shared" si="67"/>
        <v>0</v>
      </c>
      <c r="CV49" s="37">
        <f t="shared" si="68"/>
        <v>0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8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39"/>
        <v>0</v>
      </c>
      <c r="Q50" s="117">
        <f t="shared" si="40"/>
        <v>0</v>
      </c>
      <c r="R50" s="118">
        <f t="shared" si="41"/>
        <v>0</v>
      </c>
      <c r="S50" s="32"/>
      <c r="T50" s="38"/>
      <c r="U50" s="39"/>
      <c r="V50" s="36"/>
      <c r="W50" s="39"/>
      <c r="X50" s="36"/>
      <c r="Y50" s="40"/>
      <c r="Z50" s="244"/>
      <c r="AA50" s="39"/>
      <c r="AB50" s="36"/>
      <c r="AC50" s="39"/>
      <c r="AD50" s="36"/>
      <c r="AE50" s="40"/>
      <c r="AF50" s="116">
        <f t="shared" si="42"/>
        <v>0</v>
      </c>
      <c r="AG50" s="117">
        <f t="shared" si="43"/>
        <v>0</v>
      </c>
      <c r="AH50" s="118">
        <f t="shared" si="44"/>
        <v>0</v>
      </c>
      <c r="AI50" s="32"/>
      <c r="AJ50" s="38"/>
      <c r="AK50" s="39"/>
      <c r="AL50" s="36"/>
      <c r="AM50" s="39"/>
      <c r="AN50" s="36"/>
      <c r="AO50" s="40"/>
      <c r="AP50" s="244"/>
      <c r="AQ50" s="39"/>
      <c r="AR50" s="36"/>
      <c r="AS50" s="39"/>
      <c r="AT50" s="36"/>
      <c r="AU50" s="40"/>
      <c r="AV50" s="116">
        <f t="shared" si="45"/>
        <v>0</v>
      </c>
      <c r="AW50" s="117">
        <f t="shared" si="46"/>
        <v>0</v>
      </c>
      <c r="AX50" s="118">
        <f t="shared" si="47"/>
        <v>0</v>
      </c>
      <c r="AY50" s="32"/>
      <c r="AZ50" s="3"/>
      <c r="BA50" s="5"/>
      <c r="BB50" s="3"/>
      <c r="BC50" s="5"/>
      <c r="BD50" s="3"/>
      <c r="BE50" s="5"/>
      <c r="BF50" s="244"/>
      <c r="BG50" s="39"/>
      <c r="BH50" s="36"/>
      <c r="BI50" s="39"/>
      <c r="BJ50" s="36"/>
      <c r="BK50" s="40"/>
      <c r="BL50" s="116">
        <f t="shared" si="48"/>
        <v>0</v>
      </c>
      <c r="BM50" s="117">
        <f t="shared" si="49"/>
        <v>0</v>
      </c>
      <c r="BN50" s="118">
        <f t="shared" si="50"/>
        <v>0</v>
      </c>
      <c r="BO50" s="32"/>
      <c r="BP50" s="38"/>
      <c r="BQ50" s="39"/>
      <c r="BR50" s="36"/>
      <c r="BS50" s="39"/>
      <c r="BT50" s="36"/>
      <c r="BU50" s="40"/>
      <c r="BV50" s="244"/>
      <c r="BW50" s="39"/>
      <c r="BX50" s="36"/>
      <c r="BY50" s="39"/>
      <c r="BZ50" s="36"/>
      <c r="CA50" s="40"/>
      <c r="CB50" s="116">
        <f t="shared" si="51"/>
        <v>0</v>
      </c>
      <c r="CC50" s="117">
        <f t="shared" si="52"/>
        <v>0</v>
      </c>
      <c r="CD50" s="118">
        <f t="shared" si="53"/>
        <v>0</v>
      </c>
      <c r="CE50" s="32"/>
      <c r="CF50" s="38">
        <f t="shared" si="54"/>
        <v>0</v>
      </c>
      <c r="CG50" s="39" t="e">
        <f t="shared" si="55"/>
        <v>#DIV/0!</v>
      </c>
      <c r="CH50" s="36">
        <f t="shared" si="56"/>
        <v>0</v>
      </c>
      <c r="CI50" s="39" t="e">
        <f t="shared" si="57"/>
        <v>#DIV/0!</v>
      </c>
      <c r="CJ50" s="36">
        <f t="shared" si="58"/>
        <v>0</v>
      </c>
      <c r="CK50" s="40" t="e">
        <f t="shared" si="59"/>
        <v>#DIV/0!</v>
      </c>
      <c r="CL50" s="38">
        <f t="shared" si="60"/>
        <v>0</v>
      </c>
      <c r="CM50" s="39" t="e">
        <f t="shared" si="61"/>
        <v>#DIV/0!</v>
      </c>
      <c r="CN50" s="36">
        <f t="shared" si="62"/>
        <v>0</v>
      </c>
      <c r="CO50" s="39" t="e">
        <f t="shared" si="63"/>
        <v>#DIV/0!</v>
      </c>
      <c r="CP50" s="36">
        <f t="shared" si="64"/>
        <v>0</v>
      </c>
      <c r="CQ50" s="40" t="e">
        <f t="shared" si="65"/>
        <v>#DIV/0!</v>
      </c>
      <c r="CR50" s="152"/>
      <c r="CS50" s="161" t="s">
        <v>41</v>
      </c>
      <c r="CT50" s="38">
        <f t="shared" si="66"/>
        <v>0</v>
      </c>
      <c r="CU50" s="36">
        <f t="shared" si="67"/>
        <v>0</v>
      </c>
      <c r="CV50" s="37">
        <f t="shared" si="68"/>
        <v>0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8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39"/>
        <v>0</v>
      </c>
      <c r="Q51" s="117">
        <f t="shared" si="40"/>
        <v>0</v>
      </c>
      <c r="R51" s="118">
        <f t="shared" si="41"/>
        <v>0</v>
      </c>
      <c r="S51" s="32"/>
      <c r="T51" s="38"/>
      <c r="U51" s="39"/>
      <c r="V51" s="36"/>
      <c r="W51" s="39"/>
      <c r="X51" s="36"/>
      <c r="Y51" s="40"/>
      <c r="Z51" s="244"/>
      <c r="AA51" s="39"/>
      <c r="AB51" s="36"/>
      <c r="AC51" s="39"/>
      <c r="AD51" s="36"/>
      <c r="AE51" s="40"/>
      <c r="AF51" s="116">
        <f t="shared" si="42"/>
        <v>0</v>
      </c>
      <c r="AG51" s="117">
        <f t="shared" si="43"/>
        <v>0</v>
      </c>
      <c r="AH51" s="118">
        <f t="shared" si="44"/>
        <v>0</v>
      </c>
      <c r="AI51" s="32"/>
      <c r="AJ51" s="38"/>
      <c r="AK51" s="39"/>
      <c r="AL51" s="36"/>
      <c r="AM51" s="39"/>
      <c r="AN51" s="36"/>
      <c r="AO51" s="40"/>
      <c r="AP51" s="244"/>
      <c r="AQ51" s="39"/>
      <c r="AR51" s="36"/>
      <c r="AS51" s="39"/>
      <c r="AT51" s="36"/>
      <c r="AU51" s="40"/>
      <c r="AV51" s="116">
        <f t="shared" si="45"/>
        <v>0</v>
      </c>
      <c r="AW51" s="117">
        <f t="shared" si="46"/>
        <v>0</v>
      </c>
      <c r="AX51" s="118">
        <f t="shared" si="47"/>
        <v>0</v>
      </c>
      <c r="AY51" s="32"/>
      <c r="AZ51" s="3"/>
      <c r="BA51" s="5"/>
      <c r="BB51" s="3"/>
      <c r="BC51" s="5"/>
      <c r="BD51" s="3"/>
      <c r="BE51" s="5"/>
      <c r="BF51" s="244"/>
      <c r="BG51" s="39"/>
      <c r="BH51" s="36"/>
      <c r="BI51" s="39"/>
      <c r="BJ51" s="36"/>
      <c r="BK51" s="40"/>
      <c r="BL51" s="116">
        <f t="shared" si="48"/>
        <v>0</v>
      </c>
      <c r="BM51" s="117">
        <f t="shared" si="49"/>
        <v>0</v>
      </c>
      <c r="BN51" s="118">
        <f t="shared" si="50"/>
        <v>0</v>
      </c>
      <c r="BO51" s="32"/>
      <c r="BP51" s="38"/>
      <c r="BQ51" s="39"/>
      <c r="BR51" s="36"/>
      <c r="BS51" s="39"/>
      <c r="BT51" s="36"/>
      <c r="BU51" s="40"/>
      <c r="BV51" s="244"/>
      <c r="BW51" s="39"/>
      <c r="BX51" s="36"/>
      <c r="BY51" s="39"/>
      <c r="BZ51" s="36"/>
      <c r="CA51" s="40"/>
      <c r="CB51" s="116">
        <f t="shared" si="51"/>
        <v>0</v>
      </c>
      <c r="CC51" s="117">
        <f t="shared" si="52"/>
        <v>0</v>
      </c>
      <c r="CD51" s="118">
        <f t="shared" si="53"/>
        <v>0</v>
      </c>
      <c r="CE51" s="32"/>
      <c r="CF51" s="38">
        <f t="shared" si="54"/>
        <v>0</v>
      </c>
      <c r="CG51" s="39" t="e">
        <f t="shared" si="55"/>
        <v>#DIV/0!</v>
      </c>
      <c r="CH51" s="36">
        <f t="shared" si="56"/>
        <v>0</v>
      </c>
      <c r="CI51" s="39" t="e">
        <f t="shared" si="57"/>
        <v>#DIV/0!</v>
      </c>
      <c r="CJ51" s="36">
        <f t="shared" si="58"/>
        <v>0</v>
      </c>
      <c r="CK51" s="40" t="e">
        <f t="shared" si="59"/>
        <v>#DIV/0!</v>
      </c>
      <c r="CL51" s="38">
        <f t="shared" si="60"/>
        <v>0</v>
      </c>
      <c r="CM51" s="39" t="e">
        <f t="shared" si="61"/>
        <v>#DIV/0!</v>
      </c>
      <c r="CN51" s="36">
        <f t="shared" si="62"/>
        <v>0</v>
      </c>
      <c r="CO51" s="39" t="e">
        <f t="shared" si="63"/>
        <v>#DIV/0!</v>
      </c>
      <c r="CP51" s="36">
        <f t="shared" si="64"/>
        <v>0</v>
      </c>
      <c r="CQ51" s="40" t="e">
        <f t="shared" si="65"/>
        <v>#DIV/0!</v>
      </c>
      <c r="CR51" s="152"/>
      <c r="CS51" s="161" t="s">
        <v>42</v>
      </c>
      <c r="CT51" s="38">
        <f t="shared" si="66"/>
        <v>0</v>
      </c>
      <c r="CU51" s="36">
        <f t="shared" si="67"/>
        <v>0</v>
      </c>
      <c r="CV51" s="37">
        <f t="shared" si="68"/>
        <v>0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8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39"/>
        <v>0</v>
      </c>
      <c r="Q52" s="117">
        <f t="shared" si="40"/>
        <v>0</v>
      </c>
      <c r="R52" s="118">
        <f t="shared" si="41"/>
        <v>0</v>
      </c>
      <c r="S52" s="32"/>
      <c r="T52" s="38"/>
      <c r="U52" s="39"/>
      <c r="V52" s="36"/>
      <c r="W52" s="39"/>
      <c r="X52" s="36"/>
      <c r="Y52" s="40"/>
      <c r="Z52" s="244"/>
      <c r="AA52" s="39"/>
      <c r="AB52" s="36"/>
      <c r="AC52" s="39"/>
      <c r="AD52" s="36"/>
      <c r="AE52" s="40"/>
      <c r="AF52" s="116">
        <f t="shared" si="42"/>
        <v>0</v>
      </c>
      <c r="AG52" s="117">
        <f t="shared" si="43"/>
        <v>0</v>
      </c>
      <c r="AH52" s="118">
        <f t="shared" si="44"/>
        <v>0</v>
      </c>
      <c r="AI52" s="32"/>
      <c r="AJ52" s="38"/>
      <c r="AK52" s="39"/>
      <c r="AL52" s="36"/>
      <c r="AM52" s="39"/>
      <c r="AN52" s="36"/>
      <c r="AO52" s="40"/>
      <c r="AP52" s="244"/>
      <c r="AQ52" s="39"/>
      <c r="AR52" s="36"/>
      <c r="AS52" s="39"/>
      <c r="AT52" s="36"/>
      <c r="AU52" s="40"/>
      <c r="AV52" s="116">
        <f t="shared" si="45"/>
        <v>0</v>
      </c>
      <c r="AW52" s="117">
        <f t="shared" si="46"/>
        <v>0</v>
      </c>
      <c r="AX52" s="118">
        <f t="shared" si="47"/>
        <v>0</v>
      </c>
      <c r="AY52" s="32"/>
      <c r="AZ52" s="3"/>
      <c r="BA52" s="5"/>
      <c r="BB52" s="3"/>
      <c r="BC52" s="5"/>
      <c r="BD52" s="3"/>
      <c r="BE52" s="5"/>
      <c r="BF52" s="244"/>
      <c r="BG52" s="39"/>
      <c r="BH52" s="36"/>
      <c r="BI52" s="39"/>
      <c r="BJ52" s="36"/>
      <c r="BK52" s="40"/>
      <c r="BL52" s="116">
        <f t="shared" si="48"/>
        <v>0</v>
      </c>
      <c r="BM52" s="117">
        <f t="shared" si="49"/>
        <v>0</v>
      </c>
      <c r="BN52" s="118">
        <f t="shared" si="50"/>
        <v>0</v>
      </c>
      <c r="BO52" s="32"/>
      <c r="BP52" s="38"/>
      <c r="BQ52" s="39"/>
      <c r="BR52" s="36"/>
      <c r="BS52" s="39"/>
      <c r="BT52" s="36"/>
      <c r="BU52" s="40"/>
      <c r="BV52" s="244"/>
      <c r="BW52" s="39"/>
      <c r="BX52" s="36"/>
      <c r="BY52" s="39"/>
      <c r="BZ52" s="36"/>
      <c r="CA52" s="40"/>
      <c r="CB52" s="116">
        <f t="shared" si="51"/>
        <v>0</v>
      </c>
      <c r="CC52" s="117">
        <f t="shared" si="52"/>
        <v>0</v>
      </c>
      <c r="CD52" s="118">
        <f t="shared" si="53"/>
        <v>0</v>
      </c>
      <c r="CE52" s="32"/>
      <c r="CF52" s="38">
        <f t="shared" si="54"/>
        <v>0</v>
      </c>
      <c r="CG52" s="39" t="e">
        <f t="shared" si="55"/>
        <v>#DIV/0!</v>
      </c>
      <c r="CH52" s="36">
        <f t="shared" si="56"/>
        <v>0</v>
      </c>
      <c r="CI52" s="39" t="e">
        <f t="shared" si="57"/>
        <v>#DIV/0!</v>
      </c>
      <c r="CJ52" s="36">
        <f t="shared" si="58"/>
        <v>0</v>
      </c>
      <c r="CK52" s="40" t="e">
        <f t="shared" si="59"/>
        <v>#DIV/0!</v>
      </c>
      <c r="CL52" s="38">
        <f t="shared" si="60"/>
        <v>0</v>
      </c>
      <c r="CM52" s="39" t="e">
        <f t="shared" si="61"/>
        <v>#DIV/0!</v>
      </c>
      <c r="CN52" s="36">
        <f t="shared" si="62"/>
        <v>0</v>
      </c>
      <c r="CO52" s="39" t="e">
        <f t="shared" si="63"/>
        <v>#DIV/0!</v>
      </c>
      <c r="CP52" s="36">
        <f t="shared" si="64"/>
        <v>0</v>
      </c>
      <c r="CQ52" s="40" t="e">
        <f t="shared" si="65"/>
        <v>#DIV/0!</v>
      </c>
      <c r="CR52" s="152"/>
      <c r="CS52" s="161" t="s">
        <v>62</v>
      </c>
      <c r="CT52" s="38">
        <f t="shared" si="66"/>
        <v>0</v>
      </c>
      <c r="CU52" s="36">
        <f t="shared" si="67"/>
        <v>0</v>
      </c>
      <c r="CV52" s="37">
        <f t="shared" si="68"/>
        <v>0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8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39"/>
        <v>0</v>
      </c>
      <c r="Q53" s="117">
        <f t="shared" si="40"/>
        <v>0</v>
      </c>
      <c r="R53" s="118">
        <f t="shared" si="41"/>
        <v>0</v>
      </c>
      <c r="S53" s="32"/>
      <c r="T53" s="38"/>
      <c r="U53" s="39"/>
      <c r="V53" s="36"/>
      <c r="W53" s="39"/>
      <c r="X53" s="36"/>
      <c r="Y53" s="40"/>
      <c r="Z53" s="244"/>
      <c r="AA53" s="39"/>
      <c r="AB53" s="36"/>
      <c r="AC53" s="39"/>
      <c r="AD53" s="36"/>
      <c r="AE53" s="40"/>
      <c r="AF53" s="116">
        <f t="shared" si="42"/>
        <v>0</v>
      </c>
      <c r="AG53" s="117">
        <f t="shared" si="43"/>
        <v>0</v>
      </c>
      <c r="AH53" s="118">
        <f t="shared" si="44"/>
        <v>0</v>
      </c>
      <c r="AI53" s="32"/>
      <c r="AJ53" s="38"/>
      <c r="AK53" s="39"/>
      <c r="AL53" s="36"/>
      <c r="AM53" s="39"/>
      <c r="AN53" s="36"/>
      <c r="AO53" s="40"/>
      <c r="AP53" s="244"/>
      <c r="AQ53" s="39"/>
      <c r="AR53" s="36"/>
      <c r="AS53" s="39"/>
      <c r="AT53" s="36"/>
      <c r="AU53" s="40"/>
      <c r="AV53" s="116">
        <f t="shared" si="45"/>
        <v>0</v>
      </c>
      <c r="AW53" s="117">
        <f t="shared" si="46"/>
        <v>0</v>
      </c>
      <c r="AX53" s="118">
        <f t="shared" si="47"/>
        <v>0</v>
      </c>
      <c r="AY53" s="32"/>
      <c r="AZ53" s="3"/>
      <c r="BA53" s="5"/>
      <c r="BB53" s="3"/>
      <c r="BC53" s="5"/>
      <c r="BD53" s="3"/>
      <c r="BE53" s="5"/>
      <c r="BF53" s="244"/>
      <c r="BG53" s="39"/>
      <c r="BH53" s="36"/>
      <c r="BI53" s="39"/>
      <c r="BJ53" s="36"/>
      <c r="BK53" s="40"/>
      <c r="BL53" s="116">
        <f t="shared" si="48"/>
        <v>0</v>
      </c>
      <c r="BM53" s="117">
        <f t="shared" si="49"/>
        <v>0</v>
      </c>
      <c r="BN53" s="118">
        <f t="shared" si="50"/>
        <v>0</v>
      </c>
      <c r="BO53" s="32"/>
      <c r="BP53" s="38"/>
      <c r="BQ53" s="39"/>
      <c r="BR53" s="36"/>
      <c r="BS53" s="39"/>
      <c r="BT53" s="36"/>
      <c r="BU53" s="40"/>
      <c r="BV53" s="244"/>
      <c r="BW53" s="39"/>
      <c r="BX53" s="36"/>
      <c r="BY53" s="39"/>
      <c r="BZ53" s="36"/>
      <c r="CA53" s="40"/>
      <c r="CB53" s="116">
        <f t="shared" si="51"/>
        <v>0</v>
      </c>
      <c r="CC53" s="117">
        <f t="shared" si="52"/>
        <v>0</v>
      </c>
      <c r="CD53" s="118">
        <f t="shared" si="53"/>
        <v>0</v>
      </c>
      <c r="CE53" s="32"/>
      <c r="CF53" s="38">
        <f t="shared" si="54"/>
        <v>0</v>
      </c>
      <c r="CG53" s="39" t="e">
        <f t="shared" si="55"/>
        <v>#DIV/0!</v>
      </c>
      <c r="CH53" s="36">
        <f t="shared" si="56"/>
        <v>0</v>
      </c>
      <c r="CI53" s="39" t="e">
        <f t="shared" si="57"/>
        <v>#DIV/0!</v>
      </c>
      <c r="CJ53" s="36">
        <f t="shared" si="58"/>
        <v>0</v>
      </c>
      <c r="CK53" s="40" t="e">
        <f t="shared" si="59"/>
        <v>#DIV/0!</v>
      </c>
      <c r="CL53" s="38">
        <f t="shared" si="60"/>
        <v>0</v>
      </c>
      <c r="CM53" s="39" t="e">
        <f t="shared" si="61"/>
        <v>#DIV/0!</v>
      </c>
      <c r="CN53" s="36">
        <f t="shared" si="62"/>
        <v>0</v>
      </c>
      <c r="CO53" s="39" t="e">
        <f t="shared" si="63"/>
        <v>#DIV/0!</v>
      </c>
      <c r="CP53" s="36">
        <f t="shared" si="64"/>
        <v>0</v>
      </c>
      <c r="CQ53" s="40" t="e">
        <f t="shared" si="65"/>
        <v>#DIV/0!</v>
      </c>
      <c r="CR53" s="152"/>
      <c r="CS53" s="161" t="s">
        <v>43</v>
      </c>
      <c r="CT53" s="38">
        <f t="shared" si="66"/>
        <v>0</v>
      </c>
      <c r="CU53" s="36">
        <f t="shared" si="67"/>
        <v>0</v>
      </c>
      <c r="CV53" s="37">
        <f t="shared" si="68"/>
        <v>0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8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39"/>
        <v>0</v>
      </c>
      <c r="Q54" s="117">
        <f t="shared" si="40"/>
        <v>0</v>
      </c>
      <c r="R54" s="118">
        <f t="shared" si="41"/>
        <v>0</v>
      </c>
      <c r="S54" s="32"/>
      <c r="T54" s="38"/>
      <c r="U54" s="39"/>
      <c r="V54" s="36"/>
      <c r="W54" s="39"/>
      <c r="X54" s="36"/>
      <c r="Y54" s="40"/>
      <c r="Z54" s="244"/>
      <c r="AA54" s="39"/>
      <c r="AB54" s="36"/>
      <c r="AC54" s="39"/>
      <c r="AD54" s="36"/>
      <c r="AE54" s="40"/>
      <c r="AF54" s="116">
        <f t="shared" si="42"/>
        <v>0</v>
      </c>
      <c r="AG54" s="117">
        <f t="shared" si="43"/>
        <v>0</v>
      </c>
      <c r="AH54" s="118">
        <f t="shared" si="44"/>
        <v>0</v>
      </c>
      <c r="AI54" s="32"/>
      <c r="AJ54" s="38"/>
      <c r="AK54" s="39"/>
      <c r="AL54" s="36"/>
      <c r="AM54" s="39"/>
      <c r="AN54" s="36"/>
      <c r="AO54" s="40"/>
      <c r="AP54" s="244"/>
      <c r="AQ54" s="39"/>
      <c r="AR54" s="36"/>
      <c r="AS54" s="39"/>
      <c r="AT54" s="36"/>
      <c r="AU54" s="40"/>
      <c r="AV54" s="116">
        <f t="shared" si="45"/>
        <v>0</v>
      </c>
      <c r="AW54" s="117">
        <f t="shared" si="46"/>
        <v>0</v>
      </c>
      <c r="AX54" s="118">
        <f t="shared" si="47"/>
        <v>0</v>
      </c>
      <c r="AY54" s="32"/>
      <c r="AZ54" s="3"/>
      <c r="BA54" s="5"/>
      <c r="BB54" s="3"/>
      <c r="BC54" s="5"/>
      <c r="BD54" s="3"/>
      <c r="BE54" s="5"/>
      <c r="BF54" s="244"/>
      <c r="BG54" s="39"/>
      <c r="BH54" s="36"/>
      <c r="BI54" s="39"/>
      <c r="BJ54" s="36"/>
      <c r="BK54" s="40"/>
      <c r="BL54" s="116">
        <f t="shared" si="48"/>
        <v>0</v>
      </c>
      <c r="BM54" s="117">
        <f t="shared" si="49"/>
        <v>0</v>
      </c>
      <c r="BN54" s="118">
        <f t="shared" si="50"/>
        <v>0</v>
      </c>
      <c r="BO54" s="32"/>
      <c r="BP54" s="38"/>
      <c r="BQ54" s="39"/>
      <c r="BR54" s="36"/>
      <c r="BS54" s="39"/>
      <c r="BT54" s="36"/>
      <c r="BU54" s="40"/>
      <c r="BV54" s="244"/>
      <c r="BW54" s="39"/>
      <c r="BX54" s="36"/>
      <c r="BY54" s="39"/>
      <c r="BZ54" s="36"/>
      <c r="CA54" s="40"/>
      <c r="CB54" s="116">
        <f t="shared" si="51"/>
        <v>0</v>
      </c>
      <c r="CC54" s="117">
        <f t="shared" si="52"/>
        <v>0</v>
      </c>
      <c r="CD54" s="118">
        <f t="shared" si="53"/>
        <v>0</v>
      </c>
      <c r="CE54" s="32"/>
      <c r="CF54" s="38">
        <f t="shared" si="54"/>
        <v>0</v>
      </c>
      <c r="CG54" s="39" t="e">
        <f t="shared" si="55"/>
        <v>#DIV/0!</v>
      </c>
      <c r="CH54" s="36">
        <f t="shared" si="56"/>
        <v>0</v>
      </c>
      <c r="CI54" s="39" t="e">
        <f t="shared" si="57"/>
        <v>#DIV/0!</v>
      </c>
      <c r="CJ54" s="36">
        <f t="shared" si="58"/>
        <v>0</v>
      </c>
      <c r="CK54" s="40" t="e">
        <f t="shared" si="59"/>
        <v>#DIV/0!</v>
      </c>
      <c r="CL54" s="38">
        <f t="shared" si="60"/>
        <v>0</v>
      </c>
      <c r="CM54" s="39" t="e">
        <f t="shared" si="61"/>
        <v>#DIV/0!</v>
      </c>
      <c r="CN54" s="36">
        <f t="shared" si="62"/>
        <v>0</v>
      </c>
      <c r="CO54" s="39" t="e">
        <f t="shared" si="63"/>
        <v>#DIV/0!</v>
      </c>
      <c r="CP54" s="36">
        <f t="shared" si="64"/>
        <v>0</v>
      </c>
      <c r="CQ54" s="40" t="e">
        <f t="shared" si="65"/>
        <v>#DIV/0!</v>
      </c>
      <c r="CR54" s="152"/>
      <c r="CS54" s="161" t="s">
        <v>44</v>
      </c>
      <c r="CT54" s="38">
        <f t="shared" si="66"/>
        <v>0</v>
      </c>
      <c r="CU54" s="36">
        <f t="shared" si="67"/>
        <v>0</v>
      </c>
      <c r="CV54" s="37">
        <f t="shared" si="68"/>
        <v>0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8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39"/>
        <v>0</v>
      </c>
      <c r="Q55" s="117">
        <f t="shared" si="40"/>
        <v>0</v>
      </c>
      <c r="R55" s="118">
        <f t="shared" si="41"/>
        <v>0</v>
      </c>
      <c r="S55" s="32"/>
      <c r="T55" s="38"/>
      <c r="U55" s="39"/>
      <c r="V55" s="36"/>
      <c r="W55" s="39"/>
      <c r="X55" s="36"/>
      <c r="Y55" s="40"/>
      <c r="Z55" s="244"/>
      <c r="AA55" s="39"/>
      <c r="AB55" s="36"/>
      <c r="AC55" s="39"/>
      <c r="AD55" s="36"/>
      <c r="AE55" s="40"/>
      <c r="AF55" s="116">
        <f t="shared" si="42"/>
        <v>0</v>
      </c>
      <c r="AG55" s="117">
        <f t="shared" si="43"/>
        <v>0</v>
      </c>
      <c r="AH55" s="118">
        <f t="shared" si="44"/>
        <v>0</v>
      </c>
      <c r="AI55" s="32"/>
      <c r="AJ55" s="38"/>
      <c r="AK55" s="39"/>
      <c r="AL55" s="36"/>
      <c r="AM55" s="39"/>
      <c r="AN55" s="36"/>
      <c r="AO55" s="40"/>
      <c r="AP55" s="244"/>
      <c r="AQ55" s="39"/>
      <c r="AR55" s="36"/>
      <c r="AS55" s="39"/>
      <c r="AT55" s="36"/>
      <c r="AU55" s="40"/>
      <c r="AV55" s="116">
        <f t="shared" si="45"/>
        <v>0</v>
      </c>
      <c r="AW55" s="117">
        <f t="shared" si="46"/>
        <v>0</v>
      </c>
      <c r="AX55" s="118">
        <f t="shared" si="47"/>
        <v>0</v>
      </c>
      <c r="AY55" s="32"/>
      <c r="AZ55" s="3"/>
      <c r="BA55" s="5"/>
      <c r="BB55" s="3"/>
      <c r="BC55" s="5"/>
      <c r="BD55" s="3"/>
      <c r="BE55" s="5"/>
      <c r="BF55" s="244"/>
      <c r="BG55" s="39"/>
      <c r="BH55" s="36"/>
      <c r="BI55" s="39"/>
      <c r="BJ55" s="36"/>
      <c r="BK55" s="40"/>
      <c r="BL55" s="116">
        <f t="shared" si="48"/>
        <v>0</v>
      </c>
      <c r="BM55" s="117">
        <f t="shared" si="49"/>
        <v>0</v>
      </c>
      <c r="BN55" s="118">
        <f t="shared" si="50"/>
        <v>0</v>
      </c>
      <c r="BO55" s="32"/>
      <c r="BP55" s="38"/>
      <c r="BQ55" s="39"/>
      <c r="BR55" s="36"/>
      <c r="BS55" s="39"/>
      <c r="BT55" s="36"/>
      <c r="BU55" s="40"/>
      <c r="BV55" s="244"/>
      <c r="BW55" s="39"/>
      <c r="BX55" s="36"/>
      <c r="BY55" s="39"/>
      <c r="BZ55" s="36"/>
      <c r="CA55" s="40"/>
      <c r="CB55" s="116">
        <f t="shared" si="51"/>
        <v>0</v>
      </c>
      <c r="CC55" s="117">
        <f t="shared" si="52"/>
        <v>0</v>
      </c>
      <c r="CD55" s="118">
        <f t="shared" si="53"/>
        <v>0</v>
      </c>
      <c r="CE55" s="32"/>
      <c r="CF55" s="38">
        <f t="shared" si="54"/>
        <v>0</v>
      </c>
      <c r="CG55" s="39" t="e">
        <f t="shared" si="55"/>
        <v>#DIV/0!</v>
      </c>
      <c r="CH55" s="36">
        <f t="shared" si="56"/>
        <v>0</v>
      </c>
      <c r="CI55" s="39" t="e">
        <f t="shared" si="57"/>
        <v>#DIV/0!</v>
      </c>
      <c r="CJ55" s="36">
        <f t="shared" si="58"/>
        <v>0</v>
      </c>
      <c r="CK55" s="40" t="e">
        <f t="shared" si="59"/>
        <v>#DIV/0!</v>
      </c>
      <c r="CL55" s="38">
        <f t="shared" si="60"/>
        <v>0</v>
      </c>
      <c r="CM55" s="39" t="e">
        <f t="shared" si="61"/>
        <v>#DIV/0!</v>
      </c>
      <c r="CN55" s="36">
        <f t="shared" si="62"/>
        <v>0</v>
      </c>
      <c r="CO55" s="39" t="e">
        <f t="shared" si="63"/>
        <v>#DIV/0!</v>
      </c>
      <c r="CP55" s="36">
        <f t="shared" si="64"/>
        <v>0</v>
      </c>
      <c r="CQ55" s="40" t="e">
        <f t="shared" si="65"/>
        <v>#DIV/0!</v>
      </c>
      <c r="CR55" s="152"/>
      <c r="CS55" s="161" t="s">
        <v>45</v>
      </c>
      <c r="CT55" s="38">
        <f t="shared" si="66"/>
        <v>0</v>
      </c>
      <c r="CU55" s="36">
        <f t="shared" si="67"/>
        <v>0</v>
      </c>
      <c r="CV55" s="37">
        <f t="shared" si="68"/>
        <v>0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8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39"/>
        <v>0</v>
      </c>
      <c r="Q56" s="117">
        <f t="shared" si="40"/>
        <v>0</v>
      </c>
      <c r="R56" s="118">
        <f t="shared" si="41"/>
        <v>0</v>
      </c>
      <c r="S56" s="32"/>
      <c r="T56" s="38"/>
      <c r="U56" s="39"/>
      <c r="V56" s="36"/>
      <c r="W56" s="39"/>
      <c r="X56" s="36"/>
      <c r="Y56" s="40"/>
      <c r="Z56" s="244"/>
      <c r="AA56" s="39"/>
      <c r="AB56" s="36"/>
      <c r="AC56" s="39"/>
      <c r="AD56" s="36"/>
      <c r="AE56" s="40"/>
      <c r="AF56" s="116">
        <f t="shared" si="42"/>
        <v>0</v>
      </c>
      <c r="AG56" s="117">
        <f t="shared" si="43"/>
        <v>0</v>
      </c>
      <c r="AH56" s="118">
        <f t="shared" si="44"/>
        <v>0</v>
      </c>
      <c r="AI56" s="32"/>
      <c r="AJ56" s="38"/>
      <c r="AK56" s="39"/>
      <c r="AL56" s="36"/>
      <c r="AM56" s="39"/>
      <c r="AN56" s="36"/>
      <c r="AO56" s="40"/>
      <c r="AP56" s="244"/>
      <c r="AQ56" s="39"/>
      <c r="AR56" s="36"/>
      <c r="AS56" s="39"/>
      <c r="AT56" s="36"/>
      <c r="AU56" s="40"/>
      <c r="AV56" s="116">
        <f t="shared" si="45"/>
        <v>0</v>
      </c>
      <c r="AW56" s="117">
        <f t="shared" si="46"/>
        <v>0</v>
      </c>
      <c r="AX56" s="118">
        <f t="shared" si="47"/>
        <v>0</v>
      </c>
      <c r="AY56" s="32"/>
      <c r="AZ56" s="3"/>
      <c r="BA56" s="5"/>
      <c r="BB56" s="3"/>
      <c r="BC56" s="5"/>
      <c r="BD56" s="3"/>
      <c r="BE56" s="5"/>
      <c r="BF56" s="244"/>
      <c r="BG56" s="39"/>
      <c r="BH56" s="36"/>
      <c r="BI56" s="39"/>
      <c r="BJ56" s="36"/>
      <c r="BK56" s="40"/>
      <c r="BL56" s="116">
        <f t="shared" si="48"/>
        <v>0</v>
      </c>
      <c r="BM56" s="117">
        <f t="shared" si="49"/>
        <v>0</v>
      </c>
      <c r="BN56" s="118">
        <f t="shared" si="50"/>
        <v>0</v>
      </c>
      <c r="BO56" s="32"/>
      <c r="BP56" s="38"/>
      <c r="BQ56" s="39"/>
      <c r="BR56" s="36"/>
      <c r="BS56" s="39"/>
      <c r="BT56" s="36"/>
      <c r="BU56" s="40"/>
      <c r="BV56" s="244"/>
      <c r="BW56" s="39"/>
      <c r="BX56" s="36"/>
      <c r="BY56" s="39"/>
      <c r="BZ56" s="36"/>
      <c r="CA56" s="40"/>
      <c r="CB56" s="116">
        <f t="shared" si="51"/>
        <v>0</v>
      </c>
      <c r="CC56" s="117">
        <f t="shared" si="52"/>
        <v>0</v>
      </c>
      <c r="CD56" s="118">
        <f t="shared" si="53"/>
        <v>0</v>
      </c>
      <c r="CE56" s="32"/>
      <c r="CF56" s="38">
        <f t="shared" si="54"/>
        <v>0</v>
      </c>
      <c r="CG56" s="39" t="e">
        <f t="shared" si="55"/>
        <v>#DIV/0!</v>
      </c>
      <c r="CH56" s="36">
        <f t="shared" si="56"/>
        <v>0</v>
      </c>
      <c r="CI56" s="39" t="e">
        <f t="shared" si="57"/>
        <v>#DIV/0!</v>
      </c>
      <c r="CJ56" s="36">
        <f t="shared" si="58"/>
        <v>0</v>
      </c>
      <c r="CK56" s="40" t="e">
        <f t="shared" si="59"/>
        <v>#DIV/0!</v>
      </c>
      <c r="CL56" s="38">
        <f t="shared" si="60"/>
        <v>0</v>
      </c>
      <c r="CM56" s="39" t="e">
        <f t="shared" si="61"/>
        <v>#DIV/0!</v>
      </c>
      <c r="CN56" s="36">
        <f t="shared" si="62"/>
        <v>0</v>
      </c>
      <c r="CO56" s="39" t="e">
        <f t="shared" si="63"/>
        <v>#DIV/0!</v>
      </c>
      <c r="CP56" s="36">
        <f t="shared" si="64"/>
        <v>0</v>
      </c>
      <c r="CQ56" s="40" t="e">
        <f t="shared" si="65"/>
        <v>#DIV/0!</v>
      </c>
      <c r="CR56" s="152"/>
      <c r="CS56" s="161" t="s">
        <v>179</v>
      </c>
      <c r="CT56" s="38">
        <f t="shared" si="66"/>
        <v>0</v>
      </c>
      <c r="CU56" s="36">
        <f t="shared" si="67"/>
        <v>0</v>
      </c>
      <c r="CV56" s="37">
        <f t="shared" si="68"/>
        <v>0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8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39"/>
        <v>0</v>
      </c>
      <c r="Q57" s="117">
        <f t="shared" si="40"/>
        <v>0</v>
      </c>
      <c r="R57" s="118">
        <f t="shared" si="41"/>
        <v>0</v>
      </c>
      <c r="S57" s="32"/>
      <c r="T57" s="38"/>
      <c r="U57" s="39"/>
      <c r="V57" s="36"/>
      <c r="W57" s="39"/>
      <c r="X57" s="36"/>
      <c r="Y57" s="40"/>
      <c r="Z57" s="244"/>
      <c r="AA57" s="39"/>
      <c r="AB57" s="36"/>
      <c r="AC57" s="39"/>
      <c r="AD57" s="36"/>
      <c r="AE57" s="40"/>
      <c r="AF57" s="116">
        <f t="shared" si="42"/>
        <v>0</v>
      </c>
      <c r="AG57" s="117">
        <f t="shared" si="43"/>
        <v>0</v>
      </c>
      <c r="AH57" s="118">
        <f t="shared" si="44"/>
        <v>0</v>
      </c>
      <c r="AI57" s="32"/>
      <c r="AJ57" s="38"/>
      <c r="AK57" s="39"/>
      <c r="AL57" s="36"/>
      <c r="AM57" s="39"/>
      <c r="AN57" s="36"/>
      <c r="AO57" s="40"/>
      <c r="AP57" s="244"/>
      <c r="AQ57" s="39"/>
      <c r="AR57" s="36"/>
      <c r="AS57" s="39"/>
      <c r="AT57" s="36"/>
      <c r="AU57" s="40"/>
      <c r="AV57" s="116">
        <f t="shared" si="45"/>
        <v>0</v>
      </c>
      <c r="AW57" s="117">
        <f t="shared" si="46"/>
        <v>0</v>
      </c>
      <c r="AX57" s="118">
        <f t="shared" si="47"/>
        <v>0</v>
      </c>
      <c r="AY57" s="32"/>
      <c r="AZ57" s="3"/>
      <c r="BA57" s="5"/>
      <c r="BB57" s="3"/>
      <c r="BC57" s="5"/>
      <c r="BD57" s="3"/>
      <c r="BE57" s="5"/>
      <c r="BF57" s="244"/>
      <c r="BG57" s="39"/>
      <c r="BH57" s="36"/>
      <c r="BI57" s="39"/>
      <c r="BJ57" s="36"/>
      <c r="BK57" s="40"/>
      <c r="BL57" s="116">
        <f t="shared" si="48"/>
        <v>0</v>
      </c>
      <c r="BM57" s="117">
        <f t="shared" si="49"/>
        <v>0</v>
      </c>
      <c r="BN57" s="118">
        <f t="shared" si="50"/>
        <v>0</v>
      </c>
      <c r="BO57" s="32"/>
      <c r="BP57" s="38"/>
      <c r="BQ57" s="39"/>
      <c r="BR57" s="36"/>
      <c r="BS57" s="39"/>
      <c r="BT57" s="36"/>
      <c r="BU57" s="40"/>
      <c r="BV57" s="244"/>
      <c r="BW57" s="39"/>
      <c r="BX57" s="36"/>
      <c r="BY57" s="39"/>
      <c r="BZ57" s="36"/>
      <c r="CA57" s="40"/>
      <c r="CB57" s="116">
        <f t="shared" si="51"/>
        <v>0</v>
      </c>
      <c r="CC57" s="117">
        <f t="shared" si="52"/>
        <v>0</v>
      </c>
      <c r="CD57" s="118">
        <f t="shared" si="53"/>
        <v>0</v>
      </c>
      <c r="CE57" s="32"/>
      <c r="CF57" s="38">
        <f t="shared" si="54"/>
        <v>0</v>
      </c>
      <c r="CG57" s="39" t="e">
        <f t="shared" si="55"/>
        <v>#DIV/0!</v>
      </c>
      <c r="CH57" s="36">
        <f t="shared" si="56"/>
        <v>0</v>
      </c>
      <c r="CI57" s="39" t="e">
        <f t="shared" si="57"/>
        <v>#DIV/0!</v>
      </c>
      <c r="CJ57" s="36">
        <f t="shared" si="58"/>
        <v>0</v>
      </c>
      <c r="CK57" s="40" t="e">
        <f t="shared" si="59"/>
        <v>#DIV/0!</v>
      </c>
      <c r="CL57" s="38">
        <f t="shared" si="60"/>
        <v>0</v>
      </c>
      <c r="CM57" s="39" t="e">
        <f t="shared" si="61"/>
        <v>#DIV/0!</v>
      </c>
      <c r="CN57" s="36">
        <f t="shared" si="62"/>
        <v>0</v>
      </c>
      <c r="CO57" s="39" t="e">
        <f t="shared" si="63"/>
        <v>#DIV/0!</v>
      </c>
      <c r="CP57" s="36">
        <f t="shared" si="64"/>
        <v>0</v>
      </c>
      <c r="CQ57" s="40" t="e">
        <f t="shared" si="65"/>
        <v>#DIV/0!</v>
      </c>
      <c r="CR57" s="152"/>
      <c r="CS57" s="161" t="s">
        <v>46</v>
      </c>
      <c r="CT57" s="38">
        <f t="shared" si="66"/>
        <v>0</v>
      </c>
      <c r="CU57" s="36">
        <f t="shared" si="67"/>
        <v>0</v>
      </c>
      <c r="CV57" s="37">
        <f t="shared" si="68"/>
        <v>0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8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39"/>
        <v>0</v>
      </c>
      <c r="Q58" s="117">
        <f t="shared" si="40"/>
        <v>0</v>
      </c>
      <c r="R58" s="118">
        <f t="shared" si="41"/>
        <v>0</v>
      </c>
      <c r="S58" s="32"/>
      <c r="T58" s="38"/>
      <c r="U58" s="39"/>
      <c r="V58" s="36"/>
      <c r="W58" s="39"/>
      <c r="X58" s="36"/>
      <c r="Y58" s="40"/>
      <c r="Z58" s="244"/>
      <c r="AA58" s="39"/>
      <c r="AB58" s="36"/>
      <c r="AC58" s="39"/>
      <c r="AD58" s="36"/>
      <c r="AE58" s="40"/>
      <c r="AF58" s="116">
        <f t="shared" si="42"/>
        <v>0</v>
      </c>
      <c r="AG58" s="117">
        <f t="shared" si="43"/>
        <v>0</v>
      </c>
      <c r="AH58" s="118">
        <f t="shared" si="44"/>
        <v>0</v>
      </c>
      <c r="AI58" s="32"/>
      <c r="AJ58" s="38"/>
      <c r="AK58" s="39"/>
      <c r="AL58" s="36"/>
      <c r="AM58" s="39"/>
      <c r="AN58" s="36"/>
      <c r="AO58" s="40"/>
      <c r="AP58" s="244"/>
      <c r="AQ58" s="39"/>
      <c r="AR58" s="36"/>
      <c r="AS58" s="39"/>
      <c r="AT58" s="36"/>
      <c r="AU58" s="40"/>
      <c r="AV58" s="116">
        <f t="shared" si="45"/>
        <v>0</v>
      </c>
      <c r="AW58" s="117">
        <f t="shared" si="46"/>
        <v>0</v>
      </c>
      <c r="AX58" s="118">
        <f t="shared" si="47"/>
        <v>0</v>
      </c>
      <c r="AY58" s="32"/>
      <c r="AZ58" s="3"/>
      <c r="BA58" s="5"/>
      <c r="BB58" s="3"/>
      <c r="BC58" s="5"/>
      <c r="BD58" s="3"/>
      <c r="BE58" s="5"/>
      <c r="BF58" s="244"/>
      <c r="BG58" s="39"/>
      <c r="BH58" s="36"/>
      <c r="BI58" s="39"/>
      <c r="BJ58" s="36"/>
      <c r="BK58" s="40"/>
      <c r="BL58" s="116">
        <f t="shared" si="48"/>
        <v>0</v>
      </c>
      <c r="BM58" s="117">
        <f t="shared" si="49"/>
        <v>0</v>
      </c>
      <c r="BN58" s="118">
        <f t="shared" si="50"/>
        <v>0</v>
      </c>
      <c r="BO58" s="32"/>
      <c r="BP58" s="38"/>
      <c r="BQ58" s="39"/>
      <c r="BR58" s="36"/>
      <c r="BS58" s="39"/>
      <c r="BT58" s="36"/>
      <c r="BU58" s="40"/>
      <c r="BV58" s="244"/>
      <c r="BW58" s="39"/>
      <c r="BX58" s="36"/>
      <c r="BY58" s="39"/>
      <c r="BZ58" s="36"/>
      <c r="CA58" s="40"/>
      <c r="CB58" s="116">
        <f t="shared" si="51"/>
        <v>0</v>
      </c>
      <c r="CC58" s="117">
        <f t="shared" si="52"/>
        <v>0</v>
      </c>
      <c r="CD58" s="118">
        <f t="shared" si="53"/>
        <v>0</v>
      </c>
      <c r="CE58" s="32"/>
      <c r="CF58" s="38">
        <f t="shared" si="54"/>
        <v>0</v>
      </c>
      <c r="CG58" s="39" t="e">
        <f t="shared" si="55"/>
        <v>#DIV/0!</v>
      </c>
      <c r="CH58" s="36">
        <f t="shared" si="56"/>
        <v>0</v>
      </c>
      <c r="CI58" s="39" t="e">
        <f t="shared" si="57"/>
        <v>#DIV/0!</v>
      </c>
      <c r="CJ58" s="36">
        <f t="shared" si="58"/>
        <v>0</v>
      </c>
      <c r="CK58" s="40" t="e">
        <f t="shared" si="59"/>
        <v>#DIV/0!</v>
      </c>
      <c r="CL58" s="38">
        <f t="shared" si="60"/>
        <v>0</v>
      </c>
      <c r="CM58" s="39" t="e">
        <f t="shared" si="61"/>
        <v>#DIV/0!</v>
      </c>
      <c r="CN58" s="36">
        <f t="shared" si="62"/>
        <v>0</v>
      </c>
      <c r="CO58" s="39" t="e">
        <f t="shared" si="63"/>
        <v>#DIV/0!</v>
      </c>
      <c r="CP58" s="36">
        <f t="shared" si="64"/>
        <v>0</v>
      </c>
      <c r="CQ58" s="40" t="e">
        <f t="shared" si="65"/>
        <v>#DIV/0!</v>
      </c>
      <c r="CR58" s="152"/>
      <c r="CS58" s="161" t="s">
        <v>57</v>
      </c>
      <c r="CT58" s="38">
        <f t="shared" si="66"/>
        <v>0</v>
      </c>
      <c r="CU58" s="36">
        <f t="shared" si="67"/>
        <v>0</v>
      </c>
      <c r="CV58" s="37">
        <f t="shared" si="68"/>
        <v>0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8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39"/>
        <v>0</v>
      </c>
      <c r="Q59" s="117">
        <f t="shared" si="40"/>
        <v>0</v>
      </c>
      <c r="R59" s="118">
        <f t="shared" si="41"/>
        <v>0</v>
      </c>
      <c r="S59" s="32"/>
      <c r="T59" s="38"/>
      <c r="U59" s="39"/>
      <c r="V59" s="36"/>
      <c r="W59" s="39"/>
      <c r="X59" s="36"/>
      <c r="Y59" s="40"/>
      <c r="Z59" s="244"/>
      <c r="AA59" s="39"/>
      <c r="AB59" s="36"/>
      <c r="AC59" s="39"/>
      <c r="AD59" s="36"/>
      <c r="AE59" s="40"/>
      <c r="AF59" s="116">
        <f t="shared" si="42"/>
        <v>0</v>
      </c>
      <c r="AG59" s="117">
        <f t="shared" si="43"/>
        <v>0</v>
      </c>
      <c r="AH59" s="118">
        <f t="shared" si="44"/>
        <v>0</v>
      </c>
      <c r="AI59" s="32"/>
      <c r="AJ59" s="38"/>
      <c r="AK59" s="39"/>
      <c r="AL59" s="36"/>
      <c r="AM59" s="39"/>
      <c r="AN59" s="36"/>
      <c r="AO59" s="40"/>
      <c r="AP59" s="244"/>
      <c r="AQ59" s="39"/>
      <c r="AR59" s="36"/>
      <c r="AS59" s="39"/>
      <c r="AT59" s="36"/>
      <c r="AU59" s="40"/>
      <c r="AV59" s="116">
        <f t="shared" si="45"/>
        <v>0</v>
      </c>
      <c r="AW59" s="117">
        <f t="shared" si="46"/>
        <v>0</v>
      </c>
      <c r="AX59" s="118">
        <f t="shared" si="47"/>
        <v>0</v>
      </c>
      <c r="AY59" s="32"/>
      <c r="AZ59" s="3"/>
      <c r="BA59" s="5"/>
      <c r="BB59" s="3"/>
      <c r="BC59" s="5"/>
      <c r="BD59" s="3"/>
      <c r="BE59" s="5"/>
      <c r="BF59" s="244"/>
      <c r="BG59" s="39"/>
      <c r="BH59" s="36"/>
      <c r="BI59" s="39"/>
      <c r="BJ59" s="36"/>
      <c r="BK59" s="40"/>
      <c r="BL59" s="116">
        <f t="shared" si="48"/>
        <v>0</v>
      </c>
      <c r="BM59" s="117">
        <f t="shared" si="49"/>
        <v>0</v>
      </c>
      <c r="BN59" s="118">
        <f t="shared" si="50"/>
        <v>0</v>
      </c>
      <c r="BO59" s="32"/>
      <c r="BP59" s="38"/>
      <c r="BQ59" s="39"/>
      <c r="BR59" s="36"/>
      <c r="BS59" s="39"/>
      <c r="BT59" s="36"/>
      <c r="BU59" s="40"/>
      <c r="BV59" s="244"/>
      <c r="BW59" s="39"/>
      <c r="BX59" s="36"/>
      <c r="BY59" s="39"/>
      <c r="BZ59" s="36"/>
      <c r="CA59" s="40"/>
      <c r="CB59" s="116">
        <f t="shared" si="51"/>
        <v>0</v>
      </c>
      <c r="CC59" s="117">
        <f t="shared" si="52"/>
        <v>0</v>
      </c>
      <c r="CD59" s="118">
        <f t="shared" si="53"/>
        <v>0</v>
      </c>
      <c r="CE59" s="32"/>
      <c r="CF59" s="38">
        <f t="shared" si="54"/>
        <v>0</v>
      </c>
      <c r="CG59" s="39" t="e">
        <f t="shared" si="55"/>
        <v>#DIV/0!</v>
      </c>
      <c r="CH59" s="36">
        <f t="shared" si="56"/>
        <v>0</v>
      </c>
      <c r="CI59" s="39" t="e">
        <f t="shared" si="57"/>
        <v>#DIV/0!</v>
      </c>
      <c r="CJ59" s="36">
        <f t="shared" si="58"/>
        <v>0</v>
      </c>
      <c r="CK59" s="40" t="e">
        <f t="shared" si="59"/>
        <v>#DIV/0!</v>
      </c>
      <c r="CL59" s="38">
        <f t="shared" si="60"/>
        <v>0</v>
      </c>
      <c r="CM59" s="39" t="e">
        <f t="shared" si="61"/>
        <v>#DIV/0!</v>
      </c>
      <c r="CN59" s="36">
        <f t="shared" si="62"/>
        <v>0</v>
      </c>
      <c r="CO59" s="39" t="e">
        <f t="shared" si="63"/>
        <v>#DIV/0!</v>
      </c>
      <c r="CP59" s="36">
        <f t="shared" si="64"/>
        <v>0</v>
      </c>
      <c r="CQ59" s="40" t="e">
        <f t="shared" si="65"/>
        <v>#DIV/0!</v>
      </c>
      <c r="CR59" s="152"/>
      <c r="CS59" s="161" t="s">
        <v>58</v>
      </c>
      <c r="CT59" s="38">
        <f t="shared" si="66"/>
        <v>0</v>
      </c>
      <c r="CU59" s="36">
        <f t="shared" si="67"/>
        <v>0</v>
      </c>
      <c r="CV59" s="37">
        <f t="shared" si="68"/>
        <v>0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8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39"/>
        <v>0</v>
      </c>
      <c r="Q60" s="117">
        <f t="shared" si="40"/>
        <v>0</v>
      </c>
      <c r="R60" s="118">
        <f t="shared" si="41"/>
        <v>0</v>
      </c>
      <c r="S60" s="32"/>
      <c r="T60" s="38"/>
      <c r="U60" s="39"/>
      <c r="V60" s="36"/>
      <c r="W60" s="39"/>
      <c r="X60" s="36"/>
      <c r="Y60" s="40"/>
      <c r="Z60" s="244"/>
      <c r="AA60" s="39"/>
      <c r="AB60" s="36"/>
      <c r="AC60" s="39"/>
      <c r="AD60" s="36"/>
      <c r="AE60" s="40"/>
      <c r="AF60" s="116">
        <f t="shared" si="42"/>
        <v>0</v>
      </c>
      <c r="AG60" s="117">
        <f t="shared" si="43"/>
        <v>0</v>
      </c>
      <c r="AH60" s="118">
        <f t="shared" si="44"/>
        <v>0</v>
      </c>
      <c r="AI60" s="32"/>
      <c r="AJ60" s="38"/>
      <c r="AK60" s="39"/>
      <c r="AL60" s="36"/>
      <c r="AM60" s="39"/>
      <c r="AN60" s="36"/>
      <c r="AO60" s="40"/>
      <c r="AP60" s="244"/>
      <c r="AQ60" s="39"/>
      <c r="AR60" s="36"/>
      <c r="AS60" s="39"/>
      <c r="AT60" s="36"/>
      <c r="AU60" s="40"/>
      <c r="AV60" s="116">
        <f t="shared" si="45"/>
        <v>0</v>
      </c>
      <c r="AW60" s="117">
        <f t="shared" si="46"/>
        <v>0</v>
      </c>
      <c r="AX60" s="118">
        <f t="shared" si="47"/>
        <v>0</v>
      </c>
      <c r="AY60" s="32"/>
      <c r="AZ60" s="3"/>
      <c r="BA60" s="5"/>
      <c r="BB60" s="3"/>
      <c r="BC60" s="5"/>
      <c r="BD60" s="3"/>
      <c r="BE60" s="5"/>
      <c r="BF60" s="244"/>
      <c r="BG60" s="39"/>
      <c r="BH60" s="36"/>
      <c r="BI60" s="39"/>
      <c r="BJ60" s="36"/>
      <c r="BK60" s="40"/>
      <c r="BL60" s="116">
        <f t="shared" si="48"/>
        <v>0</v>
      </c>
      <c r="BM60" s="117">
        <f t="shared" si="49"/>
        <v>0</v>
      </c>
      <c r="BN60" s="118">
        <f t="shared" si="50"/>
        <v>0</v>
      </c>
      <c r="BO60" s="32"/>
      <c r="BP60" s="38"/>
      <c r="BQ60" s="39"/>
      <c r="BR60" s="36"/>
      <c r="BS60" s="39"/>
      <c r="BT60" s="36"/>
      <c r="BU60" s="40"/>
      <c r="BV60" s="244"/>
      <c r="BW60" s="39"/>
      <c r="BX60" s="36"/>
      <c r="BY60" s="39"/>
      <c r="BZ60" s="36"/>
      <c r="CA60" s="40"/>
      <c r="CB60" s="116">
        <f t="shared" si="51"/>
        <v>0</v>
      </c>
      <c r="CC60" s="117">
        <f t="shared" si="52"/>
        <v>0</v>
      </c>
      <c r="CD60" s="118">
        <f t="shared" si="53"/>
        <v>0</v>
      </c>
      <c r="CE60" s="32"/>
      <c r="CF60" s="38">
        <f t="shared" si="54"/>
        <v>0</v>
      </c>
      <c r="CG60" s="39" t="e">
        <f t="shared" si="55"/>
        <v>#DIV/0!</v>
      </c>
      <c r="CH60" s="36">
        <f t="shared" si="56"/>
        <v>0</v>
      </c>
      <c r="CI60" s="39" t="e">
        <f t="shared" si="57"/>
        <v>#DIV/0!</v>
      </c>
      <c r="CJ60" s="36">
        <f t="shared" si="58"/>
        <v>0</v>
      </c>
      <c r="CK60" s="40" t="e">
        <f t="shared" si="59"/>
        <v>#DIV/0!</v>
      </c>
      <c r="CL60" s="38">
        <f t="shared" si="60"/>
        <v>0</v>
      </c>
      <c r="CM60" s="39" t="e">
        <f t="shared" si="61"/>
        <v>#DIV/0!</v>
      </c>
      <c r="CN60" s="36">
        <f t="shared" si="62"/>
        <v>0</v>
      </c>
      <c r="CO60" s="39" t="e">
        <f t="shared" si="63"/>
        <v>#DIV/0!</v>
      </c>
      <c r="CP60" s="36">
        <f t="shared" si="64"/>
        <v>0</v>
      </c>
      <c r="CQ60" s="40" t="e">
        <f t="shared" si="65"/>
        <v>#DIV/0!</v>
      </c>
      <c r="CR60" s="152"/>
      <c r="CS60" s="161" t="s">
        <v>6</v>
      </c>
      <c r="CT60" s="38">
        <f t="shared" si="66"/>
        <v>0</v>
      </c>
      <c r="CU60" s="36">
        <f t="shared" si="67"/>
        <v>0</v>
      </c>
      <c r="CV60" s="37">
        <f t="shared" si="68"/>
        <v>0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8"/>
      <c r="E61" s="39"/>
      <c r="F61" s="36"/>
      <c r="G61" s="39"/>
      <c r="H61" s="36"/>
      <c r="I61" s="40"/>
      <c r="J61" s="244"/>
      <c r="K61" s="39"/>
      <c r="L61" s="36"/>
      <c r="M61" s="39"/>
      <c r="N61" s="36"/>
      <c r="O61" s="40"/>
      <c r="P61" s="116">
        <f t="shared" si="39"/>
        <v>0</v>
      </c>
      <c r="Q61" s="117">
        <f t="shared" si="40"/>
        <v>0</v>
      </c>
      <c r="R61" s="118">
        <f t="shared" si="41"/>
        <v>0</v>
      </c>
      <c r="S61" s="32"/>
      <c r="T61" s="38"/>
      <c r="U61" s="39"/>
      <c r="V61" s="36"/>
      <c r="W61" s="39"/>
      <c r="X61" s="36"/>
      <c r="Y61" s="40"/>
      <c r="Z61" s="244"/>
      <c r="AA61" s="39"/>
      <c r="AB61" s="36"/>
      <c r="AC61" s="39"/>
      <c r="AD61" s="36"/>
      <c r="AE61" s="40"/>
      <c r="AF61" s="116">
        <f t="shared" si="42"/>
        <v>0</v>
      </c>
      <c r="AG61" s="117">
        <f t="shared" si="43"/>
        <v>0</v>
      </c>
      <c r="AH61" s="118">
        <f t="shared" si="44"/>
        <v>0</v>
      </c>
      <c r="AI61" s="32"/>
      <c r="AJ61" s="38"/>
      <c r="AK61" s="39"/>
      <c r="AL61" s="36"/>
      <c r="AM61" s="39"/>
      <c r="AN61" s="36"/>
      <c r="AO61" s="40"/>
      <c r="AP61" s="244"/>
      <c r="AQ61" s="39"/>
      <c r="AR61" s="36"/>
      <c r="AS61" s="39"/>
      <c r="AT61" s="36"/>
      <c r="AU61" s="40"/>
      <c r="AV61" s="116">
        <f t="shared" si="45"/>
        <v>0</v>
      </c>
      <c r="AW61" s="117">
        <f t="shared" si="46"/>
        <v>0</v>
      </c>
      <c r="AX61" s="118">
        <f t="shared" si="47"/>
        <v>0</v>
      </c>
      <c r="AY61" s="32"/>
      <c r="AZ61" s="3"/>
      <c r="BA61" s="5"/>
      <c r="BB61" s="3"/>
      <c r="BC61" s="5"/>
      <c r="BD61" s="3"/>
      <c r="BE61" s="5"/>
      <c r="BF61" s="244"/>
      <c r="BG61" s="39"/>
      <c r="BH61" s="36"/>
      <c r="BI61" s="39"/>
      <c r="BJ61" s="36"/>
      <c r="BK61" s="40"/>
      <c r="BL61" s="116">
        <f t="shared" si="48"/>
        <v>0</v>
      </c>
      <c r="BM61" s="117">
        <f t="shared" si="49"/>
        <v>0</v>
      </c>
      <c r="BN61" s="118">
        <f t="shared" si="50"/>
        <v>0</v>
      </c>
      <c r="BO61" s="32"/>
      <c r="BP61" s="38"/>
      <c r="BQ61" s="39"/>
      <c r="BR61" s="36"/>
      <c r="BS61" s="39"/>
      <c r="BT61" s="36"/>
      <c r="BU61" s="40"/>
      <c r="BV61" s="244"/>
      <c r="BW61" s="39"/>
      <c r="BX61" s="36"/>
      <c r="BY61" s="39"/>
      <c r="BZ61" s="36"/>
      <c r="CA61" s="40"/>
      <c r="CB61" s="116">
        <f t="shared" si="51"/>
        <v>0</v>
      </c>
      <c r="CC61" s="117">
        <f t="shared" si="52"/>
        <v>0</v>
      </c>
      <c r="CD61" s="118">
        <f t="shared" si="53"/>
        <v>0</v>
      </c>
      <c r="CE61" s="32"/>
      <c r="CF61" s="38">
        <f t="shared" si="54"/>
        <v>0</v>
      </c>
      <c r="CG61" s="39" t="e">
        <f t="shared" si="55"/>
        <v>#DIV/0!</v>
      </c>
      <c r="CH61" s="36">
        <f t="shared" si="56"/>
        <v>0</v>
      </c>
      <c r="CI61" s="39" t="e">
        <f t="shared" si="57"/>
        <v>#DIV/0!</v>
      </c>
      <c r="CJ61" s="36">
        <f t="shared" si="58"/>
        <v>0</v>
      </c>
      <c r="CK61" s="40" t="e">
        <f t="shared" si="59"/>
        <v>#DIV/0!</v>
      </c>
      <c r="CL61" s="38">
        <f t="shared" si="60"/>
        <v>0</v>
      </c>
      <c r="CM61" s="39" t="e">
        <f t="shared" si="61"/>
        <v>#DIV/0!</v>
      </c>
      <c r="CN61" s="36">
        <f t="shared" si="62"/>
        <v>0</v>
      </c>
      <c r="CO61" s="39" t="e">
        <f t="shared" si="63"/>
        <v>#DIV/0!</v>
      </c>
      <c r="CP61" s="36">
        <f t="shared" si="64"/>
        <v>0</v>
      </c>
      <c r="CQ61" s="40" t="e">
        <f t="shared" si="65"/>
        <v>#DIV/0!</v>
      </c>
      <c r="CR61" s="152"/>
      <c r="CS61" s="161" t="s">
        <v>7</v>
      </c>
      <c r="CT61" s="38">
        <f t="shared" si="66"/>
        <v>0</v>
      </c>
      <c r="CU61" s="36">
        <f t="shared" si="67"/>
        <v>0</v>
      </c>
      <c r="CV61" s="37">
        <f t="shared" si="68"/>
        <v>0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5"/>
      <c r="E62" s="46"/>
      <c r="F62" s="43"/>
      <c r="G62" s="46"/>
      <c r="H62" s="43"/>
      <c r="I62" s="47"/>
      <c r="J62" s="245"/>
      <c r="K62" s="46"/>
      <c r="L62" s="43"/>
      <c r="M62" s="46"/>
      <c r="N62" s="43"/>
      <c r="O62" s="47"/>
      <c r="P62" s="122">
        <f t="shared" si="39"/>
        <v>0</v>
      </c>
      <c r="Q62" s="123">
        <f t="shared" si="40"/>
        <v>0</v>
      </c>
      <c r="R62" s="124">
        <f t="shared" si="41"/>
        <v>0</v>
      </c>
      <c r="S62" s="32"/>
      <c r="T62" s="45"/>
      <c r="U62" s="46"/>
      <c r="V62" s="43"/>
      <c r="W62" s="46"/>
      <c r="X62" s="43"/>
      <c r="Y62" s="47"/>
      <c r="Z62" s="245"/>
      <c r="AA62" s="46"/>
      <c r="AB62" s="43"/>
      <c r="AC62" s="46"/>
      <c r="AD62" s="43"/>
      <c r="AE62" s="47"/>
      <c r="AF62" s="122">
        <f t="shared" si="42"/>
        <v>0</v>
      </c>
      <c r="AG62" s="123">
        <f t="shared" si="43"/>
        <v>0</v>
      </c>
      <c r="AH62" s="124">
        <f t="shared" si="44"/>
        <v>0</v>
      </c>
      <c r="AI62" s="32"/>
      <c r="AJ62" s="45"/>
      <c r="AK62" s="46"/>
      <c r="AL62" s="43"/>
      <c r="AM62" s="46"/>
      <c r="AN62" s="43"/>
      <c r="AO62" s="47"/>
      <c r="AP62" s="245"/>
      <c r="AQ62" s="46"/>
      <c r="AR62" s="43"/>
      <c r="AS62" s="46"/>
      <c r="AT62" s="43"/>
      <c r="AU62" s="47"/>
      <c r="AV62" s="122">
        <f t="shared" si="45"/>
        <v>0</v>
      </c>
      <c r="AW62" s="123">
        <f t="shared" si="46"/>
        <v>0</v>
      </c>
      <c r="AX62" s="124">
        <f t="shared" si="47"/>
        <v>0</v>
      </c>
      <c r="AY62" s="32"/>
      <c r="AZ62" s="193"/>
      <c r="BA62" s="194"/>
      <c r="BB62" s="193"/>
      <c r="BC62" s="194"/>
      <c r="BD62" s="193"/>
      <c r="BE62" s="194"/>
      <c r="BF62" s="245"/>
      <c r="BG62" s="46"/>
      <c r="BH62" s="43"/>
      <c r="BI62" s="46"/>
      <c r="BJ62" s="43"/>
      <c r="BK62" s="47"/>
      <c r="BL62" s="122">
        <f t="shared" si="48"/>
        <v>0</v>
      </c>
      <c r="BM62" s="123">
        <f t="shared" si="49"/>
        <v>0</v>
      </c>
      <c r="BN62" s="124">
        <f t="shared" si="50"/>
        <v>0</v>
      </c>
      <c r="BO62" s="32"/>
      <c r="BP62" s="45"/>
      <c r="BQ62" s="46"/>
      <c r="BR62" s="43"/>
      <c r="BS62" s="46"/>
      <c r="BT62" s="43"/>
      <c r="BU62" s="47"/>
      <c r="BV62" s="245"/>
      <c r="BW62" s="46"/>
      <c r="BX62" s="43"/>
      <c r="BY62" s="46"/>
      <c r="BZ62" s="43"/>
      <c r="CA62" s="47"/>
      <c r="CB62" s="122">
        <f t="shared" si="51"/>
        <v>0</v>
      </c>
      <c r="CC62" s="123">
        <f t="shared" si="52"/>
        <v>0</v>
      </c>
      <c r="CD62" s="124">
        <f t="shared" si="53"/>
        <v>0</v>
      </c>
      <c r="CE62" s="32"/>
      <c r="CF62" s="45">
        <f>SUM(CF21:CF61)</f>
        <v>0</v>
      </c>
      <c r="CG62" s="46" t="e">
        <f t="shared" si="55"/>
        <v>#DIV/0!</v>
      </c>
      <c r="CH62" s="43">
        <f>SUM(CH21:CH61)</f>
        <v>0</v>
      </c>
      <c r="CI62" s="46" t="e">
        <f t="shared" si="57"/>
        <v>#DIV/0!</v>
      </c>
      <c r="CJ62" s="43">
        <f t="shared" si="58"/>
        <v>0</v>
      </c>
      <c r="CK62" s="47" t="e">
        <f t="shared" si="59"/>
        <v>#DIV/0!</v>
      </c>
      <c r="CL62" s="45">
        <f>SUM(CL21:CL61)</f>
        <v>0</v>
      </c>
      <c r="CM62" s="46" t="e">
        <f t="shared" si="61"/>
        <v>#DIV/0!</v>
      </c>
      <c r="CN62" s="43">
        <f>SUM(CN21:CN61)</f>
        <v>0</v>
      </c>
      <c r="CO62" s="46" t="e">
        <f t="shared" si="63"/>
        <v>#DIV/0!</v>
      </c>
      <c r="CP62" s="43">
        <f>SUM(CP21:CP61)</f>
        <v>0</v>
      </c>
      <c r="CQ62" s="47" t="e">
        <f t="shared" si="65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68"/>
        <v>0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8"/>
      <c r="E63" s="39"/>
      <c r="F63" s="36"/>
      <c r="G63" s="39"/>
      <c r="H63" s="36"/>
      <c r="I63" s="40"/>
      <c r="J63" s="244"/>
      <c r="K63" s="39"/>
      <c r="L63" s="36"/>
      <c r="M63" s="39"/>
      <c r="N63" s="36"/>
      <c r="O63" s="40"/>
      <c r="P63" s="116">
        <f t="shared" si="39"/>
        <v>0</v>
      </c>
      <c r="Q63" s="117">
        <f t="shared" si="40"/>
        <v>0</v>
      </c>
      <c r="R63" s="118">
        <f t="shared" si="41"/>
        <v>0</v>
      </c>
      <c r="S63" s="32"/>
      <c r="T63" s="38"/>
      <c r="U63" s="39"/>
      <c r="V63" s="36"/>
      <c r="W63" s="39"/>
      <c r="X63" s="36"/>
      <c r="Y63" s="40"/>
      <c r="Z63" s="244"/>
      <c r="AA63" s="39"/>
      <c r="AB63" s="36"/>
      <c r="AC63" s="39"/>
      <c r="AD63" s="36"/>
      <c r="AE63" s="40"/>
      <c r="AF63" s="116">
        <f t="shared" si="42"/>
        <v>0</v>
      </c>
      <c r="AG63" s="117">
        <f>+V63+AB63</f>
        <v>0</v>
      </c>
      <c r="AH63" s="118">
        <f t="shared" si="44"/>
        <v>0</v>
      </c>
      <c r="AI63" s="32"/>
      <c r="AJ63" s="38"/>
      <c r="AK63" s="39"/>
      <c r="AL63" s="36"/>
      <c r="AM63" s="39"/>
      <c r="AN63" s="36"/>
      <c r="AO63" s="40"/>
      <c r="AP63" s="244"/>
      <c r="AQ63" s="39"/>
      <c r="AR63" s="36"/>
      <c r="AS63" s="39"/>
      <c r="AT63" s="36"/>
      <c r="AU63" s="40"/>
      <c r="AV63" s="116">
        <f t="shared" si="45"/>
        <v>0</v>
      </c>
      <c r="AW63" s="117">
        <f t="shared" si="46"/>
        <v>0</v>
      </c>
      <c r="AX63" s="118">
        <f t="shared" si="47"/>
        <v>0</v>
      </c>
      <c r="AY63" s="32"/>
      <c r="AZ63" s="3"/>
      <c r="BA63" s="5"/>
      <c r="BB63" s="3"/>
      <c r="BC63" s="5"/>
      <c r="BD63" s="3"/>
      <c r="BE63" s="5"/>
      <c r="BF63" s="244"/>
      <c r="BG63" s="39"/>
      <c r="BH63" s="36"/>
      <c r="BI63" s="39"/>
      <c r="BJ63" s="36"/>
      <c r="BK63" s="40"/>
      <c r="BL63" s="116">
        <f t="shared" si="48"/>
        <v>0</v>
      </c>
      <c r="BM63" s="117">
        <f t="shared" si="49"/>
        <v>0</v>
      </c>
      <c r="BN63" s="118">
        <f t="shared" si="50"/>
        <v>0</v>
      </c>
      <c r="BO63" s="32"/>
      <c r="BP63" s="38"/>
      <c r="BQ63" s="39"/>
      <c r="BR63" s="36"/>
      <c r="BS63" s="39"/>
      <c r="BT63" s="36"/>
      <c r="BU63" s="40"/>
      <c r="BV63" s="244"/>
      <c r="BW63" s="39"/>
      <c r="BX63" s="36"/>
      <c r="BY63" s="39"/>
      <c r="BZ63" s="36"/>
      <c r="CA63" s="40"/>
      <c r="CB63" s="116">
        <f t="shared" si="51"/>
        <v>0</v>
      </c>
      <c r="CC63" s="117">
        <f t="shared" si="52"/>
        <v>0</v>
      </c>
      <c r="CD63" s="118">
        <f t="shared" si="53"/>
        <v>0</v>
      </c>
      <c r="CE63" s="32"/>
      <c r="CF63" s="38">
        <f t="shared" ref="CF63" si="69">+D63+T63+AJ63+AZ63+BP63</f>
        <v>0</v>
      </c>
      <c r="CG63" s="39" t="e">
        <f t="shared" si="55"/>
        <v>#DIV/0!</v>
      </c>
      <c r="CH63" s="36">
        <f t="shared" ref="CH63" si="70">+F63+V63+AL63+BB63+BR63</f>
        <v>0</v>
      </c>
      <c r="CI63" s="39" t="e">
        <f t="shared" si="57"/>
        <v>#DIV/0!</v>
      </c>
      <c r="CJ63" s="36">
        <f t="shared" si="58"/>
        <v>0</v>
      </c>
      <c r="CK63" s="40" t="e">
        <f t="shared" si="59"/>
        <v>#DIV/0!</v>
      </c>
      <c r="CL63" s="38">
        <f>+J63+Z63+AP63+BF63+BV63</f>
        <v>0</v>
      </c>
      <c r="CM63" s="39" t="e">
        <f t="shared" si="61"/>
        <v>#DIV/0!</v>
      </c>
      <c r="CN63" s="36">
        <f>+L63+AB63+AR63+BH63+BX63</f>
        <v>0</v>
      </c>
      <c r="CO63" s="39" t="e">
        <f t="shared" si="63"/>
        <v>#DIV/0!</v>
      </c>
      <c r="CP63" s="36">
        <f>+CL63+CN63</f>
        <v>0</v>
      </c>
      <c r="CQ63" s="40" t="e">
        <f t="shared" si="65"/>
        <v>#DIV/0!</v>
      </c>
      <c r="CR63" s="152"/>
      <c r="CS63" s="161" t="s">
        <v>8</v>
      </c>
      <c r="CT63" s="38">
        <f t="shared" ref="CT63" si="71">+CJ63</f>
        <v>0</v>
      </c>
      <c r="CU63" s="36">
        <f t="shared" ref="CU63" si="72">+CP63</f>
        <v>0</v>
      </c>
      <c r="CV63" s="37">
        <f t="shared" si="68"/>
        <v>0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5"/>
      <c r="E64" s="46"/>
      <c r="F64" s="43"/>
      <c r="G64" s="46"/>
      <c r="H64" s="43"/>
      <c r="I64" s="47"/>
      <c r="J64" s="245"/>
      <c r="K64" s="46"/>
      <c r="L64" s="43"/>
      <c r="M64" s="46"/>
      <c r="N64" s="43"/>
      <c r="O64" s="47"/>
      <c r="P64" s="122">
        <f t="shared" si="39"/>
        <v>0</v>
      </c>
      <c r="Q64" s="123">
        <f t="shared" si="40"/>
        <v>0</v>
      </c>
      <c r="R64" s="124">
        <f t="shared" si="41"/>
        <v>0</v>
      </c>
      <c r="S64" s="32"/>
      <c r="T64" s="45"/>
      <c r="U64" s="46"/>
      <c r="V64" s="43"/>
      <c r="W64" s="46"/>
      <c r="X64" s="43"/>
      <c r="Y64" s="47"/>
      <c r="Z64" s="245"/>
      <c r="AA64" s="46"/>
      <c r="AB64" s="43"/>
      <c r="AC64" s="46"/>
      <c r="AD64" s="43"/>
      <c r="AE64" s="47"/>
      <c r="AF64" s="122">
        <f t="shared" si="42"/>
        <v>0</v>
      </c>
      <c r="AG64" s="123">
        <f>+V64+AB64</f>
        <v>0</v>
      </c>
      <c r="AH64" s="124">
        <f>+AF64+AG64</f>
        <v>0</v>
      </c>
      <c r="AI64" s="32"/>
      <c r="AJ64" s="45"/>
      <c r="AK64" s="46"/>
      <c r="AL64" s="43"/>
      <c r="AM64" s="46"/>
      <c r="AN64" s="43"/>
      <c r="AO64" s="47"/>
      <c r="AP64" s="245"/>
      <c r="AQ64" s="46"/>
      <c r="AR64" s="43"/>
      <c r="AS64" s="46"/>
      <c r="AT64" s="43"/>
      <c r="AU64" s="47"/>
      <c r="AV64" s="122">
        <f t="shared" si="45"/>
        <v>0</v>
      </c>
      <c r="AW64" s="123">
        <f t="shared" si="46"/>
        <v>0</v>
      </c>
      <c r="AX64" s="124">
        <f t="shared" si="47"/>
        <v>0</v>
      </c>
      <c r="AY64" s="32"/>
      <c r="AZ64" s="193"/>
      <c r="BA64" s="194"/>
      <c r="BB64" s="193"/>
      <c r="BC64" s="194"/>
      <c r="BD64" s="193"/>
      <c r="BE64" s="194"/>
      <c r="BF64" s="245"/>
      <c r="BG64" s="46"/>
      <c r="BH64" s="43"/>
      <c r="BI64" s="46"/>
      <c r="BJ64" s="43"/>
      <c r="BK64" s="47"/>
      <c r="BL64" s="122">
        <f t="shared" si="48"/>
        <v>0</v>
      </c>
      <c r="BM64" s="123">
        <f t="shared" si="49"/>
        <v>0</v>
      </c>
      <c r="BN64" s="124">
        <f t="shared" si="50"/>
        <v>0</v>
      </c>
      <c r="BO64" s="32"/>
      <c r="BP64" s="45"/>
      <c r="BQ64" s="46"/>
      <c r="BR64" s="43"/>
      <c r="BS64" s="46"/>
      <c r="BT64" s="43"/>
      <c r="BU64" s="47"/>
      <c r="BV64" s="245"/>
      <c r="BW64" s="46"/>
      <c r="BX64" s="43"/>
      <c r="BY64" s="46"/>
      <c r="BZ64" s="43"/>
      <c r="CA64" s="47"/>
      <c r="CB64" s="122">
        <f t="shared" si="51"/>
        <v>0</v>
      </c>
      <c r="CC64" s="123">
        <f t="shared" si="52"/>
        <v>0</v>
      </c>
      <c r="CD64" s="124">
        <f t="shared" si="53"/>
        <v>0</v>
      </c>
      <c r="CE64" s="32"/>
      <c r="CF64" s="45">
        <f>+CF62-CF63</f>
        <v>0</v>
      </c>
      <c r="CG64" s="46" t="e">
        <f t="shared" si="55"/>
        <v>#DIV/0!</v>
      </c>
      <c r="CH64" s="43">
        <f>+CH62-CH63</f>
        <v>0</v>
      </c>
      <c r="CI64" s="46" t="e">
        <f t="shared" si="57"/>
        <v>#DIV/0!</v>
      </c>
      <c r="CJ64" s="43">
        <f t="shared" si="58"/>
        <v>0</v>
      </c>
      <c r="CK64" s="47" t="e">
        <f t="shared" si="59"/>
        <v>#DIV/0!</v>
      </c>
      <c r="CL64" s="45">
        <f>+CL62-CL63</f>
        <v>0</v>
      </c>
      <c r="CM64" s="46" t="e">
        <f t="shared" si="61"/>
        <v>#DIV/0!</v>
      </c>
      <c r="CN64" s="43">
        <f>+CN62-CN63</f>
        <v>0</v>
      </c>
      <c r="CO64" s="46" t="e">
        <f t="shared" si="63"/>
        <v>#DIV/0!</v>
      </c>
      <c r="CP64" s="43">
        <f>+CP62-CP63</f>
        <v>0</v>
      </c>
      <c r="CQ64" s="47" t="e">
        <f t="shared" si="65"/>
        <v>#DIV/0!</v>
      </c>
      <c r="CR64" s="153"/>
      <c r="CS64" s="161" t="s">
        <v>173</v>
      </c>
      <c r="CT64" s="45">
        <f>+CT62-CT63</f>
        <v>0</v>
      </c>
      <c r="CU64" s="43">
        <f t="shared" ref="CU64:CV64" si="73">+CU62-CU63</f>
        <v>0</v>
      </c>
      <c r="CV64" s="44">
        <f t="shared" si="73"/>
        <v>0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8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244"/>
      <c r="AQ65" s="39"/>
      <c r="AR65" s="39"/>
      <c r="AS65" s="39"/>
      <c r="AT65" s="39"/>
      <c r="AU65" s="40"/>
      <c r="AV65" s="125"/>
      <c r="AW65" s="126"/>
      <c r="AX65" s="127"/>
      <c r="AY65" s="32"/>
      <c r="AZ65" s="3"/>
      <c r="BA65" s="3"/>
      <c r="BB65" s="3"/>
      <c r="BC65" s="3"/>
      <c r="BD65" s="3"/>
      <c r="BE65" s="3"/>
      <c r="BF65" s="244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244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6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8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8"/>
      <c r="AK66" s="39"/>
      <c r="AL66" s="39"/>
      <c r="AM66" s="39"/>
      <c r="AN66" s="39"/>
      <c r="AO66" s="40"/>
      <c r="AP66" s="244"/>
      <c r="AQ66" s="39"/>
      <c r="AR66" s="39"/>
      <c r="AS66" s="39"/>
      <c r="AT66" s="39"/>
      <c r="AU66" s="40"/>
      <c r="AV66" s="125"/>
      <c r="AW66" s="126"/>
      <c r="AX66" s="127"/>
      <c r="AY66" s="32"/>
      <c r="AZ66" s="3"/>
      <c r="BA66" s="3"/>
      <c r="BB66" s="3"/>
      <c r="BC66" s="3"/>
      <c r="BD66" s="3"/>
      <c r="BE66" s="3"/>
      <c r="BF66" s="244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244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6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8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ref="P67:P74" si="74">+D67+J67</f>
        <v>0</v>
      </c>
      <c r="Q67" s="117">
        <f t="shared" ref="Q67:Q74" si="75">+F67+L67</f>
        <v>0</v>
      </c>
      <c r="R67" s="118">
        <f t="shared" ref="R67:R74" si="76">+P67+Q67</f>
        <v>0</v>
      </c>
      <c r="S67" s="32"/>
      <c r="T67" s="38"/>
      <c r="U67" s="39"/>
      <c r="V67" s="36"/>
      <c r="W67" s="39"/>
      <c r="X67" s="36"/>
      <c r="Y67" s="40"/>
      <c r="Z67" s="244"/>
      <c r="AA67" s="39"/>
      <c r="AB67" s="36"/>
      <c r="AC67" s="39"/>
      <c r="AD67" s="36"/>
      <c r="AE67" s="40"/>
      <c r="AF67" s="116">
        <f t="shared" ref="AF67:AF74" si="77">+T67+Z67</f>
        <v>0</v>
      </c>
      <c r="AG67" s="117">
        <f t="shared" ref="AG67:AG74" si="78">+V67+AB67</f>
        <v>0</v>
      </c>
      <c r="AH67" s="118">
        <f t="shared" ref="AH67:AH74" si="79">+AF67+AG67</f>
        <v>0</v>
      </c>
      <c r="AI67" s="32"/>
      <c r="AJ67" s="38"/>
      <c r="AK67" s="39"/>
      <c r="AL67" s="36"/>
      <c r="AM67" s="39"/>
      <c r="AN67" s="36"/>
      <c r="AO67" s="40"/>
      <c r="AP67" s="244"/>
      <c r="AQ67" s="39"/>
      <c r="AR67" s="36"/>
      <c r="AS67" s="39"/>
      <c r="AT67" s="36"/>
      <c r="AU67" s="40"/>
      <c r="AV67" s="116">
        <f t="shared" ref="AV67:AV74" si="80">+AJ67+AP67</f>
        <v>0</v>
      </c>
      <c r="AW67" s="117">
        <f t="shared" ref="AW67:AW74" si="81">+AL67+AR67</f>
        <v>0</v>
      </c>
      <c r="AX67" s="118">
        <f t="shared" ref="AX67:AX74" si="82">+AV67+AW67</f>
        <v>0</v>
      </c>
      <c r="AY67" s="32"/>
      <c r="AZ67" s="3"/>
      <c r="BA67" s="5"/>
      <c r="BB67" s="3"/>
      <c r="BC67" s="5"/>
      <c r="BD67" s="3"/>
      <c r="BE67" s="5"/>
      <c r="BF67" s="244"/>
      <c r="BG67" s="39"/>
      <c r="BH67" s="36"/>
      <c r="BI67" s="39"/>
      <c r="BJ67" s="36"/>
      <c r="BK67" s="40"/>
      <c r="BL67" s="116">
        <f t="shared" ref="BL67:BL74" si="83">+AZ67+BF67</f>
        <v>0</v>
      </c>
      <c r="BM67" s="117">
        <f t="shared" ref="BM67:BM74" si="84">+BB67+BH67</f>
        <v>0</v>
      </c>
      <c r="BN67" s="118">
        <f t="shared" ref="BN67:BN74" si="85">+BL67+BM67</f>
        <v>0</v>
      </c>
      <c r="BO67" s="32"/>
      <c r="BP67" s="38"/>
      <c r="BQ67" s="39"/>
      <c r="BR67" s="36"/>
      <c r="BS67" s="39"/>
      <c r="BT67" s="36"/>
      <c r="BU67" s="40"/>
      <c r="BV67" s="244"/>
      <c r="BW67" s="39"/>
      <c r="BX67" s="36"/>
      <c r="BY67" s="39"/>
      <c r="BZ67" s="36"/>
      <c r="CA67" s="40"/>
      <c r="CB67" s="116">
        <f t="shared" ref="CB67:CB74" si="86">+BP67+BV67</f>
        <v>0</v>
      </c>
      <c r="CC67" s="117">
        <f t="shared" ref="CC67:CC74" si="87">+BR67+BX67</f>
        <v>0</v>
      </c>
      <c r="CD67" s="118">
        <f t="shared" ref="CD67:CD74" si="88">+CB67+CC67</f>
        <v>0</v>
      </c>
      <c r="CE67" s="32"/>
      <c r="CF67" s="38">
        <f t="shared" ref="CF67:CF73" si="89">+D67+T67+AJ67+AZ67+BP67</f>
        <v>0</v>
      </c>
      <c r="CG67" s="39" t="e">
        <f t="shared" ref="CG67:CG74" si="90">+CF67/$CF$111</f>
        <v>#DIV/0!</v>
      </c>
      <c r="CH67" s="36">
        <f t="shared" ref="CH67:CH73" si="91">+F67+V67+AL67+BB67+BR67</f>
        <v>0</v>
      </c>
      <c r="CI67" s="39" t="e">
        <f t="shared" ref="CI67:CI74" si="92">+CH67/$CH$111</f>
        <v>#DIV/0!</v>
      </c>
      <c r="CJ67" s="36">
        <f t="shared" ref="CJ67:CJ74" si="93">+CF67+CH67</f>
        <v>0</v>
      </c>
      <c r="CK67" s="40" t="e">
        <f t="shared" ref="CK67:CK74" si="94">+CJ67/$CJ$111</f>
        <v>#DIV/0!</v>
      </c>
      <c r="CL67" s="38">
        <f t="shared" ref="CL67:CL73" si="95">+J67+Z67+AP67+BF67+BV67</f>
        <v>0</v>
      </c>
      <c r="CM67" s="39" t="e">
        <f t="shared" ref="CM67:CM74" si="96">+CL67/$CL$111</f>
        <v>#DIV/0!</v>
      </c>
      <c r="CN67" s="36">
        <f t="shared" ref="CN67:CN73" si="97">+L67+AB67+AR67+BH67+BX67</f>
        <v>0</v>
      </c>
      <c r="CO67" s="39" t="e">
        <f t="shared" ref="CO67:CO74" si="98">+CN67/$CN$111</f>
        <v>#DIV/0!</v>
      </c>
      <c r="CP67" s="36">
        <f t="shared" ref="CP67:CP73" si="99">+CL67+CN67</f>
        <v>0</v>
      </c>
      <c r="CQ67" s="40" t="e">
        <f t="shared" ref="CQ67:CQ74" si="100">+CP67/$CP$111</f>
        <v>#DIV/0!</v>
      </c>
      <c r="CR67" s="152"/>
      <c r="CS67" s="161" t="s">
        <v>66</v>
      </c>
      <c r="CT67" s="38">
        <f t="shared" ref="CT67:CT73" si="101">+CJ67</f>
        <v>0</v>
      </c>
      <c r="CU67" s="36">
        <f t="shared" ref="CU67:CU73" si="102">+CP67</f>
        <v>0</v>
      </c>
      <c r="CV67" s="37">
        <f t="shared" ref="CV67:CV73" si="103">+CT67+CU67</f>
        <v>0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8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74"/>
        <v>0</v>
      </c>
      <c r="Q68" s="117">
        <f t="shared" si="75"/>
        <v>0</v>
      </c>
      <c r="R68" s="118">
        <f t="shared" si="76"/>
        <v>0</v>
      </c>
      <c r="S68" s="32"/>
      <c r="T68" s="38"/>
      <c r="U68" s="39"/>
      <c r="V68" s="36"/>
      <c r="W68" s="39"/>
      <c r="X68" s="36"/>
      <c r="Y68" s="40"/>
      <c r="Z68" s="244"/>
      <c r="AA68" s="39"/>
      <c r="AB68" s="36"/>
      <c r="AC68" s="39"/>
      <c r="AD68" s="36"/>
      <c r="AE68" s="40"/>
      <c r="AF68" s="116">
        <f t="shared" si="77"/>
        <v>0</v>
      </c>
      <c r="AG68" s="117">
        <f t="shared" si="78"/>
        <v>0</v>
      </c>
      <c r="AH68" s="118">
        <f t="shared" si="79"/>
        <v>0</v>
      </c>
      <c r="AI68" s="32"/>
      <c r="AJ68" s="38"/>
      <c r="AK68" s="39"/>
      <c r="AL68" s="36"/>
      <c r="AM68" s="39"/>
      <c r="AN68" s="36"/>
      <c r="AO68" s="40"/>
      <c r="AP68" s="244"/>
      <c r="AQ68" s="39"/>
      <c r="AR68" s="36"/>
      <c r="AS68" s="39"/>
      <c r="AT68" s="36"/>
      <c r="AU68" s="40"/>
      <c r="AV68" s="116">
        <f t="shared" si="80"/>
        <v>0</v>
      </c>
      <c r="AW68" s="117">
        <f t="shared" si="81"/>
        <v>0</v>
      </c>
      <c r="AX68" s="118">
        <f t="shared" si="82"/>
        <v>0</v>
      </c>
      <c r="AY68" s="32"/>
      <c r="AZ68" s="3"/>
      <c r="BA68" s="5"/>
      <c r="BB68" s="3"/>
      <c r="BC68" s="5"/>
      <c r="BD68" s="3"/>
      <c r="BE68" s="5"/>
      <c r="BF68" s="244"/>
      <c r="BG68" s="39"/>
      <c r="BH68" s="36"/>
      <c r="BI68" s="39"/>
      <c r="BJ68" s="36"/>
      <c r="BK68" s="40"/>
      <c r="BL68" s="116">
        <f t="shared" si="83"/>
        <v>0</v>
      </c>
      <c r="BM68" s="117">
        <f t="shared" si="84"/>
        <v>0</v>
      </c>
      <c r="BN68" s="118">
        <f t="shared" si="85"/>
        <v>0</v>
      </c>
      <c r="BO68" s="32"/>
      <c r="BP68" s="38"/>
      <c r="BQ68" s="39"/>
      <c r="BR68" s="36"/>
      <c r="BS68" s="39"/>
      <c r="BT68" s="36"/>
      <c r="BU68" s="40"/>
      <c r="BV68" s="244"/>
      <c r="BW68" s="39"/>
      <c r="BX68" s="36"/>
      <c r="BY68" s="39"/>
      <c r="BZ68" s="36"/>
      <c r="CA68" s="40"/>
      <c r="CB68" s="116">
        <f t="shared" si="86"/>
        <v>0</v>
      </c>
      <c r="CC68" s="117">
        <f t="shared" si="87"/>
        <v>0</v>
      </c>
      <c r="CD68" s="118">
        <f t="shared" si="88"/>
        <v>0</v>
      </c>
      <c r="CE68" s="32"/>
      <c r="CF68" s="38">
        <f t="shared" si="89"/>
        <v>0</v>
      </c>
      <c r="CG68" s="39" t="e">
        <f t="shared" si="90"/>
        <v>#DIV/0!</v>
      </c>
      <c r="CH68" s="36">
        <f t="shared" si="91"/>
        <v>0</v>
      </c>
      <c r="CI68" s="39" t="e">
        <f t="shared" si="92"/>
        <v>#DIV/0!</v>
      </c>
      <c r="CJ68" s="36">
        <f t="shared" si="93"/>
        <v>0</v>
      </c>
      <c r="CK68" s="40" t="e">
        <f t="shared" si="94"/>
        <v>#DIV/0!</v>
      </c>
      <c r="CL68" s="38">
        <f t="shared" si="95"/>
        <v>0</v>
      </c>
      <c r="CM68" s="39" t="e">
        <f t="shared" si="96"/>
        <v>#DIV/0!</v>
      </c>
      <c r="CN68" s="36">
        <f t="shared" si="97"/>
        <v>0</v>
      </c>
      <c r="CO68" s="39" t="e">
        <f t="shared" si="98"/>
        <v>#DIV/0!</v>
      </c>
      <c r="CP68" s="36">
        <f t="shared" si="99"/>
        <v>0</v>
      </c>
      <c r="CQ68" s="40" t="e">
        <f t="shared" si="100"/>
        <v>#DIV/0!</v>
      </c>
      <c r="CR68" s="152"/>
      <c r="CS68" s="161" t="s">
        <v>67</v>
      </c>
      <c r="CT68" s="38">
        <f t="shared" si="101"/>
        <v>0</v>
      </c>
      <c r="CU68" s="36">
        <f t="shared" si="102"/>
        <v>0</v>
      </c>
      <c r="CV68" s="37">
        <f t="shared" si="103"/>
        <v>0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8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74"/>
        <v>0</v>
      </c>
      <c r="Q69" s="117">
        <f t="shared" si="75"/>
        <v>0</v>
      </c>
      <c r="R69" s="118">
        <f t="shared" si="76"/>
        <v>0</v>
      </c>
      <c r="S69" s="32"/>
      <c r="T69" s="38"/>
      <c r="U69" s="39"/>
      <c r="V69" s="36"/>
      <c r="W69" s="39"/>
      <c r="X69" s="36"/>
      <c r="Y69" s="40"/>
      <c r="Z69" s="244"/>
      <c r="AA69" s="39"/>
      <c r="AB69" s="36"/>
      <c r="AC69" s="39"/>
      <c r="AD69" s="36"/>
      <c r="AE69" s="40"/>
      <c r="AF69" s="116">
        <f t="shared" si="77"/>
        <v>0</v>
      </c>
      <c r="AG69" s="117">
        <f t="shared" si="78"/>
        <v>0</v>
      </c>
      <c r="AH69" s="118">
        <f t="shared" si="79"/>
        <v>0</v>
      </c>
      <c r="AI69" s="32"/>
      <c r="AJ69" s="38"/>
      <c r="AK69" s="39"/>
      <c r="AL69" s="36"/>
      <c r="AM69" s="39"/>
      <c r="AN69" s="36"/>
      <c r="AO69" s="40"/>
      <c r="AP69" s="244"/>
      <c r="AQ69" s="39"/>
      <c r="AR69" s="36"/>
      <c r="AS69" s="39"/>
      <c r="AT69" s="36"/>
      <c r="AU69" s="40"/>
      <c r="AV69" s="116">
        <f t="shared" si="80"/>
        <v>0</v>
      </c>
      <c r="AW69" s="117">
        <f t="shared" si="81"/>
        <v>0</v>
      </c>
      <c r="AX69" s="118">
        <f t="shared" si="82"/>
        <v>0</v>
      </c>
      <c r="AY69" s="32"/>
      <c r="AZ69" s="3"/>
      <c r="BA69" s="5"/>
      <c r="BB69" s="3"/>
      <c r="BC69" s="5"/>
      <c r="BD69" s="3"/>
      <c r="BE69" s="5"/>
      <c r="BF69" s="244"/>
      <c r="BG69" s="39"/>
      <c r="BH69" s="36"/>
      <c r="BI69" s="39"/>
      <c r="BJ69" s="36"/>
      <c r="BK69" s="40"/>
      <c r="BL69" s="116">
        <f t="shared" si="83"/>
        <v>0</v>
      </c>
      <c r="BM69" s="117">
        <f t="shared" si="84"/>
        <v>0</v>
      </c>
      <c r="BN69" s="118">
        <f t="shared" si="85"/>
        <v>0</v>
      </c>
      <c r="BO69" s="32"/>
      <c r="BP69" s="38"/>
      <c r="BQ69" s="39"/>
      <c r="BR69" s="36"/>
      <c r="BS69" s="39"/>
      <c r="BT69" s="36"/>
      <c r="BU69" s="40"/>
      <c r="BV69" s="244"/>
      <c r="BW69" s="39"/>
      <c r="BX69" s="36"/>
      <c r="BY69" s="39"/>
      <c r="BZ69" s="36"/>
      <c r="CA69" s="40"/>
      <c r="CB69" s="116">
        <f t="shared" si="86"/>
        <v>0</v>
      </c>
      <c r="CC69" s="117">
        <f t="shared" si="87"/>
        <v>0</v>
      </c>
      <c r="CD69" s="118">
        <f t="shared" si="88"/>
        <v>0</v>
      </c>
      <c r="CE69" s="32"/>
      <c r="CF69" s="38">
        <f t="shared" si="89"/>
        <v>0</v>
      </c>
      <c r="CG69" s="39" t="e">
        <f t="shared" si="90"/>
        <v>#DIV/0!</v>
      </c>
      <c r="CH69" s="36">
        <f t="shared" si="91"/>
        <v>0</v>
      </c>
      <c r="CI69" s="39" t="e">
        <f t="shared" si="92"/>
        <v>#DIV/0!</v>
      </c>
      <c r="CJ69" s="36">
        <f t="shared" si="93"/>
        <v>0</v>
      </c>
      <c r="CK69" s="40" t="e">
        <f t="shared" si="94"/>
        <v>#DIV/0!</v>
      </c>
      <c r="CL69" s="38">
        <f t="shared" si="95"/>
        <v>0</v>
      </c>
      <c r="CM69" s="39" t="e">
        <f t="shared" si="96"/>
        <v>#DIV/0!</v>
      </c>
      <c r="CN69" s="36">
        <f t="shared" si="97"/>
        <v>0</v>
      </c>
      <c r="CO69" s="39" t="e">
        <f t="shared" si="98"/>
        <v>#DIV/0!</v>
      </c>
      <c r="CP69" s="36">
        <f t="shared" si="99"/>
        <v>0</v>
      </c>
      <c r="CQ69" s="40" t="e">
        <f t="shared" si="100"/>
        <v>#DIV/0!</v>
      </c>
      <c r="CR69" s="152"/>
      <c r="CS69" s="161" t="s">
        <v>68</v>
      </c>
      <c r="CT69" s="38">
        <f t="shared" si="101"/>
        <v>0</v>
      </c>
      <c r="CU69" s="36">
        <f t="shared" si="102"/>
        <v>0</v>
      </c>
      <c r="CV69" s="37">
        <f t="shared" si="103"/>
        <v>0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8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74"/>
        <v>0</v>
      </c>
      <c r="Q70" s="117">
        <f t="shared" si="75"/>
        <v>0</v>
      </c>
      <c r="R70" s="118">
        <f t="shared" si="76"/>
        <v>0</v>
      </c>
      <c r="S70" s="32"/>
      <c r="T70" s="38"/>
      <c r="U70" s="39"/>
      <c r="V70" s="36"/>
      <c r="W70" s="39"/>
      <c r="X70" s="36"/>
      <c r="Y70" s="40"/>
      <c r="Z70" s="244"/>
      <c r="AA70" s="39"/>
      <c r="AB70" s="36"/>
      <c r="AC70" s="39"/>
      <c r="AD70" s="36"/>
      <c r="AE70" s="40"/>
      <c r="AF70" s="116">
        <f t="shared" si="77"/>
        <v>0</v>
      </c>
      <c r="AG70" s="117">
        <f t="shared" si="78"/>
        <v>0</v>
      </c>
      <c r="AH70" s="118">
        <f t="shared" si="79"/>
        <v>0</v>
      </c>
      <c r="AI70" s="32"/>
      <c r="AJ70" s="38"/>
      <c r="AK70" s="39"/>
      <c r="AL70" s="36"/>
      <c r="AM70" s="39"/>
      <c r="AN70" s="36"/>
      <c r="AO70" s="40"/>
      <c r="AP70" s="244"/>
      <c r="AQ70" s="39"/>
      <c r="AR70" s="36"/>
      <c r="AS70" s="39"/>
      <c r="AT70" s="36"/>
      <c r="AU70" s="40"/>
      <c r="AV70" s="116">
        <f t="shared" si="80"/>
        <v>0</v>
      </c>
      <c r="AW70" s="117">
        <f t="shared" si="81"/>
        <v>0</v>
      </c>
      <c r="AX70" s="118">
        <f t="shared" si="82"/>
        <v>0</v>
      </c>
      <c r="AY70" s="32"/>
      <c r="AZ70" s="3"/>
      <c r="BA70" s="5"/>
      <c r="BB70" s="3"/>
      <c r="BC70" s="5"/>
      <c r="BD70" s="3"/>
      <c r="BE70" s="5"/>
      <c r="BF70" s="244"/>
      <c r="BG70" s="39"/>
      <c r="BH70" s="36"/>
      <c r="BI70" s="39"/>
      <c r="BJ70" s="36"/>
      <c r="BK70" s="40"/>
      <c r="BL70" s="116">
        <f t="shared" si="83"/>
        <v>0</v>
      </c>
      <c r="BM70" s="117">
        <f t="shared" si="84"/>
        <v>0</v>
      </c>
      <c r="BN70" s="118">
        <f t="shared" si="85"/>
        <v>0</v>
      </c>
      <c r="BO70" s="32"/>
      <c r="BP70" s="38"/>
      <c r="BQ70" s="39"/>
      <c r="BR70" s="36"/>
      <c r="BS70" s="39"/>
      <c r="BT70" s="36"/>
      <c r="BU70" s="40"/>
      <c r="BV70" s="244"/>
      <c r="BW70" s="39"/>
      <c r="BX70" s="36"/>
      <c r="BY70" s="39"/>
      <c r="BZ70" s="36"/>
      <c r="CA70" s="40"/>
      <c r="CB70" s="116">
        <f t="shared" si="86"/>
        <v>0</v>
      </c>
      <c r="CC70" s="117">
        <f t="shared" si="87"/>
        <v>0</v>
      </c>
      <c r="CD70" s="118">
        <f t="shared" si="88"/>
        <v>0</v>
      </c>
      <c r="CE70" s="32"/>
      <c r="CF70" s="38">
        <f t="shared" si="89"/>
        <v>0</v>
      </c>
      <c r="CG70" s="39" t="e">
        <f t="shared" si="90"/>
        <v>#DIV/0!</v>
      </c>
      <c r="CH70" s="36">
        <f t="shared" si="91"/>
        <v>0</v>
      </c>
      <c r="CI70" s="39" t="e">
        <f t="shared" si="92"/>
        <v>#DIV/0!</v>
      </c>
      <c r="CJ70" s="36">
        <f t="shared" si="93"/>
        <v>0</v>
      </c>
      <c r="CK70" s="40" t="e">
        <f t="shared" si="94"/>
        <v>#DIV/0!</v>
      </c>
      <c r="CL70" s="38">
        <f t="shared" si="95"/>
        <v>0</v>
      </c>
      <c r="CM70" s="39" t="e">
        <f t="shared" si="96"/>
        <v>#DIV/0!</v>
      </c>
      <c r="CN70" s="36">
        <f t="shared" si="97"/>
        <v>0</v>
      </c>
      <c r="CO70" s="39" t="e">
        <f t="shared" si="98"/>
        <v>#DIV/0!</v>
      </c>
      <c r="CP70" s="36">
        <f t="shared" si="99"/>
        <v>0</v>
      </c>
      <c r="CQ70" s="40" t="e">
        <f t="shared" si="100"/>
        <v>#DIV/0!</v>
      </c>
      <c r="CR70" s="152"/>
      <c r="CS70" s="161" t="s">
        <v>69</v>
      </c>
      <c r="CT70" s="38">
        <f t="shared" si="101"/>
        <v>0</v>
      </c>
      <c r="CU70" s="36">
        <f t="shared" si="102"/>
        <v>0</v>
      </c>
      <c r="CV70" s="37">
        <f t="shared" si="103"/>
        <v>0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8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74"/>
        <v>0</v>
      </c>
      <c r="Q71" s="117">
        <f t="shared" si="75"/>
        <v>0</v>
      </c>
      <c r="R71" s="118">
        <f t="shared" si="76"/>
        <v>0</v>
      </c>
      <c r="S71" s="32"/>
      <c r="T71" s="38"/>
      <c r="U71" s="39"/>
      <c r="V71" s="36"/>
      <c r="W71" s="39"/>
      <c r="X71" s="36"/>
      <c r="Y71" s="40"/>
      <c r="Z71" s="244"/>
      <c r="AA71" s="39"/>
      <c r="AB71" s="36"/>
      <c r="AC71" s="39"/>
      <c r="AD71" s="36"/>
      <c r="AE71" s="40"/>
      <c r="AF71" s="116">
        <f t="shared" si="77"/>
        <v>0</v>
      </c>
      <c r="AG71" s="117">
        <f t="shared" si="78"/>
        <v>0</v>
      </c>
      <c r="AH71" s="118">
        <f t="shared" si="79"/>
        <v>0</v>
      </c>
      <c r="AI71" s="32"/>
      <c r="AJ71" s="38"/>
      <c r="AK71" s="39"/>
      <c r="AL71" s="36"/>
      <c r="AM71" s="39"/>
      <c r="AN71" s="36"/>
      <c r="AO71" s="40"/>
      <c r="AP71" s="244"/>
      <c r="AQ71" s="39"/>
      <c r="AR71" s="36"/>
      <c r="AS71" s="39"/>
      <c r="AT71" s="36"/>
      <c r="AU71" s="40"/>
      <c r="AV71" s="116">
        <f t="shared" si="80"/>
        <v>0</v>
      </c>
      <c r="AW71" s="117">
        <f t="shared" si="81"/>
        <v>0</v>
      </c>
      <c r="AX71" s="118">
        <f t="shared" si="82"/>
        <v>0</v>
      </c>
      <c r="AY71" s="32"/>
      <c r="AZ71" s="3"/>
      <c r="BA71" s="5"/>
      <c r="BB71" s="3"/>
      <c r="BC71" s="5"/>
      <c r="BD71" s="3"/>
      <c r="BE71" s="5"/>
      <c r="BF71" s="244"/>
      <c r="BG71" s="39"/>
      <c r="BH71" s="36"/>
      <c r="BI71" s="39"/>
      <c r="BJ71" s="36"/>
      <c r="BK71" s="40"/>
      <c r="BL71" s="116">
        <f t="shared" si="83"/>
        <v>0</v>
      </c>
      <c r="BM71" s="117">
        <f t="shared" si="84"/>
        <v>0</v>
      </c>
      <c r="BN71" s="118">
        <f t="shared" si="85"/>
        <v>0</v>
      </c>
      <c r="BO71" s="32"/>
      <c r="BP71" s="38"/>
      <c r="BQ71" s="39"/>
      <c r="BR71" s="36"/>
      <c r="BS71" s="39"/>
      <c r="BT71" s="36"/>
      <c r="BU71" s="40"/>
      <c r="BV71" s="244"/>
      <c r="BW71" s="39"/>
      <c r="BX71" s="36"/>
      <c r="BY71" s="39"/>
      <c r="BZ71" s="36"/>
      <c r="CA71" s="40"/>
      <c r="CB71" s="116">
        <f t="shared" si="86"/>
        <v>0</v>
      </c>
      <c r="CC71" s="117">
        <f t="shared" si="87"/>
        <v>0</v>
      </c>
      <c r="CD71" s="118">
        <f t="shared" si="88"/>
        <v>0</v>
      </c>
      <c r="CE71" s="32"/>
      <c r="CF71" s="38">
        <f t="shared" si="89"/>
        <v>0</v>
      </c>
      <c r="CG71" s="39" t="e">
        <f t="shared" si="90"/>
        <v>#DIV/0!</v>
      </c>
      <c r="CH71" s="36">
        <f t="shared" si="91"/>
        <v>0</v>
      </c>
      <c r="CI71" s="39" t="e">
        <f t="shared" si="92"/>
        <v>#DIV/0!</v>
      </c>
      <c r="CJ71" s="36">
        <f t="shared" si="93"/>
        <v>0</v>
      </c>
      <c r="CK71" s="40" t="e">
        <f t="shared" si="94"/>
        <v>#DIV/0!</v>
      </c>
      <c r="CL71" s="38">
        <f t="shared" si="95"/>
        <v>0</v>
      </c>
      <c r="CM71" s="39" t="e">
        <f t="shared" si="96"/>
        <v>#DIV/0!</v>
      </c>
      <c r="CN71" s="36">
        <f t="shared" si="97"/>
        <v>0</v>
      </c>
      <c r="CO71" s="39" t="e">
        <f t="shared" si="98"/>
        <v>#DIV/0!</v>
      </c>
      <c r="CP71" s="36">
        <f t="shared" si="99"/>
        <v>0</v>
      </c>
      <c r="CQ71" s="40" t="e">
        <f t="shared" si="100"/>
        <v>#DIV/0!</v>
      </c>
      <c r="CR71" s="152"/>
      <c r="CS71" s="161" t="s">
        <v>70</v>
      </c>
      <c r="CT71" s="38">
        <f t="shared" si="101"/>
        <v>0</v>
      </c>
      <c r="CU71" s="36">
        <f t="shared" si="102"/>
        <v>0</v>
      </c>
      <c r="CV71" s="37">
        <f t="shared" si="103"/>
        <v>0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8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74"/>
        <v>0</v>
      </c>
      <c r="Q72" s="117">
        <f t="shared" si="75"/>
        <v>0</v>
      </c>
      <c r="R72" s="118">
        <f t="shared" si="76"/>
        <v>0</v>
      </c>
      <c r="S72" s="32"/>
      <c r="T72" s="38"/>
      <c r="U72" s="39"/>
      <c r="V72" s="36"/>
      <c r="W72" s="39"/>
      <c r="X72" s="36"/>
      <c r="Y72" s="40"/>
      <c r="Z72" s="244"/>
      <c r="AA72" s="39"/>
      <c r="AB72" s="36"/>
      <c r="AC72" s="39"/>
      <c r="AD72" s="36"/>
      <c r="AE72" s="40"/>
      <c r="AF72" s="116">
        <f t="shared" si="77"/>
        <v>0</v>
      </c>
      <c r="AG72" s="117">
        <f t="shared" si="78"/>
        <v>0</v>
      </c>
      <c r="AH72" s="118">
        <f t="shared" si="79"/>
        <v>0</v>
      </c>
      <c r="AI72" s="32"/>
      <c r="AJ72" s="38"/>
      <c r="AK72" s="39"/>
      <c r="AL72" s="36"/>
      <c r="AM72" s="39"/>
      <c r="AN72" s="36"/>
      <c r="AO72" s="40"/>
      <c r="AP72" s="244"/>
      <c r="AQ72" s="39"/>
      <c r="AR72" s="36"/>
      <c r="AS72" s="39"/>
      <c r="AT72" s="36"/>
      <c r="AU72" s="40"/>
      <c r="AV72" s="116">
        <f t="shared" si="80"/>
        <v>0</v>
      </c>
      <c r="AW72" s="117">
        <f t="shared" si="81"/>
        <v>0</v>
      </c>
      <c r="AX72" s="118">
        <f t="shared" si="82"/>
        <v>0</v>
      </c>
      <c r="AY72" s="32"/>
      <c r="AZ72" s="3"/>
      <c r="BA72" s="5"/>
      <c r="BB72" s="3"/>
      <c r="BC72" s="5"/>
      <c r="BD72" s="3"/>
      <c r="BE72" s="5"/>
      <c r="BF72" s="244"/>
      <c r="BG72" s="39"/>
      <c r="BH72" s="36"/>
      <c r="BI72" s="39"/>
      <c r="BJ72" s="36"/>
      <c r="BK72" s="40"/>
      <c r="BL72" s="116">
        <f t="shared" si="83"/>
        <v>0</v>
      </c>
      <c r="BM72" s="117">
        <f t="shared" si="84"/>
        <v>0</v>
      </c>
      <c r="BN72" s="118">
        <f t="shared" si="85"/>
        <v>0</v>
      </c>
      <c r="BO72" s="32"/>
      <c r="BP72" s="38"/>
      <c r="BQ72" s="39"/>
      <c r="BR72" s="36"/>
      <c r="BS72" s="39"/>
      <c r="BT72" s="36"/>
      <c r="BU72" s="40"/>
      <c r="BV72" s="244"/>
      <c r="BW72" s="39"/>
      <c r="BX72" s="36"/>
      <c r="BY72" s="39"/>
      <c r="BZ72" s="36"/>
      <c r="CA72" s="40"/>
      <c r="CB72" s="116">
        <f t="shared" si="86"/>
        <v>0</v>
      </c>
      <c r="CC72" s="117">
        <f t="shared" si="87"/>
        <v>0</v>
      </c>
      <c r="CD72" s="118">
        <f t="shared" si="88"/>
        <v>0</v>
      </c>
      <c r="CE72" s="32"/>
      <c r="CF72" s="38">
        <f t="shared" si="89"/>
        <v>0</v>
      </c>
      <c r="CG72" s="39" t="e">
        <f t="shared" si="90"/>
        <v>#DIV/0!</v>
      </c>
      <c r="CH72" s="36">
        <f t="shared" si="91"/>
        <v>0</v>
      </c>
      <c r="CI72" s="39" t="e">
        <f t="shared" si="92"/>
        <v>#DIV/0!</v>
      </c>
      <c r="CJ72" s="36">
        <f t="shared" si="93"/>
        <v>0</v>
      </c>
      <c r="CK72" s="40" t="e">
        <f t="shared" si="94"/>
        <v>#DIV/0!</v>
      </c>
      <c r="CL72" s="38">
        <f t="shared" si="95"/>
        <v>0</v>
      </c>
      <c r="CM72" s="39" t="e">
        <f t="shared" si="96"/>
        <v>#DIV/0!</v>
      </c>
      <c r="CN72" s="36">
        <f t="shared" si="97"/>
        <v>0</v>
      </c>
      <c r="CO72" s="39" t="e">
        <f t="shared" si="98"/>
        <v>#DIV/0!</v>
      </c>
      <c r="CP72" s="36">
        <f t="shared" si="99"/>
        <v>0</v>
      </c>
      <c r="CQ72" s="40" t="e">
        <f t="shared" si="100"/>
        <v>#DIV/0!</v>
      </c>
      <c r="CR72" s="152"/>
      <c r="CS72" s="161" t="s">
        <v>71</v>
      </c>
      <c r="CT72" s="38">
        <f t="shared" si="101"/>
        <v>0</v>
      </c>
      <c r="CU72" s="36">
        <f t="shared" si="102"/>
        <v>0</v>
      </c>
      <c r="CV72" s="37">
        <f t="shared" si="103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8"/>
      <c r="E73" s="39"/>
      <c r="F73" s="36"/>
      <c r="G73" s="39"/>
      <c r="H73" s="36"/>
      <c r="I73" s="40"/>
      <c r="J73" s="244"/>
      <c r="K73" s="39"/>
      <c r="L73" s="36"/>
      <c r="M73" s="39"/>
      <c r="N73" s="36"/>
      <c r="O73" s="40"/>
      <c r="P73" s="116">
        <f t="shared" si="74"/>
        <v>0</v>
      </c>
      <c r="Q73" s="117">
        <f t="shared" si="75"/>
        <v>0</v>
      </c>
      <c r="R73" s="118">
        <f t="shared" si="76"/>
        <v>0</v>
      </c>
      <c r="S73" s="32"/>
      <c r="T73" s="38"/>
      <c r="U73" s="39"/>
      <c r="V73" s="36"/>
      <c r="W73" s="39"/>
      <c r="X73" s="36"/>
      <c r="Y73" s="40"/>
      <c r="Z73" s="244"/>
      <c r="AA73" s="39"/>
      <c r="AB73" s="36"/>
      <c r="AC73" s="39"/>
      <c r="AD73" s="36"/>
      <c r="AE73" s="40"/>
      <c r="AF73" s="116">
        <f t="shared" si="77"/>
        <v>0</v>
      </c>
      <c r="AG73" s="117">
        <f t="shared" si="78"/>
        <v>0</v>
      </c>
      <c r="AH73" s="118">
        <f t="shared" si="79"/>
        <v>0</v>
      </c>
      <c r="AI73" s="32"/>
      <c r="AJ73" s="38"/>
      <c r="AK73" s="39"/>
      <c r="AL73" s="36"/>
      <c r="AM73" s="39"/>
      <c r="AN73" s="36"/>
      <c r="AO73" s="40"/>
      <c r="AP73" s="244"/>
      <c r="AQ73" s="39"/>
      <c r="AR73" s="36"/>
      <c r="AS73" s="39"/>
      <c r="AT73" s="36"/>
      <c r="AU73" s="40"/>
      <c r="AV73" s="116">
        <f t="shared" si="80"/>
        <v>0</v>
      </c>
      <c r="AW73" s="117">
        <f t="shared" si="81"/>
        <v>0</v>
      </c>
      <c r="AX73" s="118">
        <f t="shared" si="82"/>
        <v>0</v>
      </c>
      <c r="AY73" s="32"/>
      <c r="AZ73" s="3"/>
      <c r="BA73" s="5"/>
      <c r="BB73" s="3"/>
      <c r="BC73" s="5"/>
      <c r="BD73" s="3"/>
      <c r="BE73" s="5"/>
      <c r="BF73" s="244"/>
      <c r="BG73" s="39"/>
      <c r="BH73" s="36"/>
      <c r="BI73" s="39"/>
      <c r="BJ73" s="36"/>
      <c r="BK73" s="40"/>
      <c r="BL73" s="116">
        <f t="shared" si="83"/>
        <v>0</v>
      </c>
      <c r="BM73" s="117">
        <f t="shared" si="84"/>
        <v>0</v>
      </c>
      <c r="BN73" s="118">
        <f t="shared" si="85"/>
        <v>0</v>
      </c>
      <c r="BO73" s="32"/>
      <c r="BP73" s="38"/>
      <c r="BQ73" s="39"/>
      <c r="BR73" s="36"/>
      <c r="BS73" s="39"/>
      <c r="BT73" s="36"/>
      <c r="BU73" s="40"/>
      <c r="BV73" s="244"/>
      <c r="BW73" s="39"/>
      <c r="BX73" s="36"/>
      <c r="BY73" s="39"/>
      <c r="BZ73" s="36"/>
      <c r="CA73" s="40"/>
      <c r="CB73" s="116">
        <f t="shared" si="86"/>
        <v>0</v>
      </c>
      <c r="CC73" s="117">
        <f t="shared" si="87"/>
        <v>0</v>
      </c>
      <c r="CD73" s="118">
        <f t="shared" si="88"/>
        <v>0</v>
      </c>
      <c r="CE73" s="32"/>
      <c r="CF73" s="38">
        <f t="shared" si="89"/>
        <v>0</v>
      </c>
      <c r="CG73" s="39" t="e">
        <f t="shared" si="90"/>
        <v>#DIV/0!</v>
      </c>
      <c r="CH73" s="36">
        <f t="shared" si="91"/>
        <v>0</v>
      </c>
      <c r="CI73" s="39" t="e">
        <f t="shared" si="92"/>
        <v>#DIV/0!</v>
      </c>
      <c r="CJ73" s="36">
        <f t="shared" si="93"/>
        <v>0</v>
      </c>
      <c r="CK73" s="40" t="e">
        <f t="shared" si="94"/>
        <v>#DIV/0!</v>
      </c>
      <c r="CL73" s="38">
        <f t="shared" si="95"/>
        <v>0</v>
      </c>
      <c r="CM73" s="39" t="e">
        <f t="shared" si="96"/>
        <v>#DIV/0!</v>
      </c>
      <c r="CN73" s="36">
        <f t="shared" si="97"/>
        <v>0</v>
      </c>
      <c r="CO73" s="39" t="e">
        <f t="shared" si="98"/>
        <v>#DIV/0!</v>
      </c>
      <c r="CP73" s="36">
        <f t="shared" si="99"/>
        <v>0</v>
      </c>
      <c r="CQ73" s="40" t="e">
        <f t="shared" si="100"/>
        <v>#DIV/0!</v>
      </c>
      <c r="CR73" s="152"/>
      <c r="CS73" s="161" t="s">
        <v>72</v>
      </c>
      <c r="CT73" s="38">
        <f t="shared" si="101"/>
        <v>0</v>
      </c>
      <c r="CU73" s="36">
        <f t="shared" si="102"/>
        <v>0</v>
      </c>
      <c r="CV73" s="37">
        <f t="shared" si="103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5"/>
      <c r="E74" s="46"/>
      <c r="F74" s="43"/>
      <c r="G74" s="46"/>
      <c r="H74" s="43"/>
      <c r="I74" s="47"/>
      <c r="J74" s="245"/>
      <c r="K74" s="46"/>
      <c r="L74" s="43"/>
      <c r="M74" s="46"/>
      <c r="N74" s="43"/>
      <c r="O74" s="47"/>
      <c r="P74" s="122">
        <f t="shared" si="74"/>
        <v>0</v>
      </c>
      <c r="Q74" s="123">
        <f t="shared" si="75"/>
        <v>0</v>
      </c>
      <c r="R74" s="124">
        <f t="shared" si="76"/>
        <v>0</v>
      </c>
      <c r="S74" s="32"/>
      <c r="T74" s="45"/>
      <c r="U74" s="46"/>
      <c r="V74" s="43"/>
      <c r="W74" s="46"/>
      <c r="X74" s="43"/>
      <c r="Y74" s="47"/>
      <c r="Z74" s="245"/>
      <c r="AA74" s="46"/>
      <c r="AB74" s="43"/>
      <c r="AC74" s="46"/>
      <c r="AD74" s="43"/>
      <c r="AE74" s="47"/>
      <c r="AF74" s="122">
        <f t="shared" si="77"/>
        <v>0</v>
      </c>
      <c r="AG74" s="123">
        <f t="shared" si="78"/>
        <v>0</v>
      </c>
      <c r="AH74" s="124">
        <f t="shared" si="79"/>
        <v>0</v>
      </c>
      <c r="AI74" s="32"/>
      <c r="AJ74" s="45"/>
      <c r="AK74" s="46"/>
      <c r="AL74" s="43"/>
      <c r="AM74" s="46"/>
      <c r="AN74" s="43"/>
      <c r="AO74" s="47"/>
      <c r="AP74" s="245"/>
      <c r="AQ74" s="46"/>
      <c r="AR74" s="43"/>
      <c r="AS74" s="46"/>
      <c r="AT74" s="43"/>
      <c r="AU74" s="47"/>
      <c r="AV74" s="122">
        <f t="shared" si="80"/>
        <v>0</v>
      </c>
      <c r="AW74" s="123">
        <f t="shared" si="81"/>
        <v>0</v>
      </c>
      <c r="AX74" s="124">
        <f t="shared" si="82"/>
        <v>0</v>
      </c>
      <c r="AY74" s="32"/>
      <c r="AZ74" s="193"/>
      <c r="BA74" s="194"/>
      <c r="BB74" s="193"/>
      <c r="BC74" s="194"/>
      <c r="BD74" s="193"/>
      <c r="BE74" s="194"/>
      <c r="BF74" s="245"/>
      <c r="BG74" s="46"/>
      <c r="BH74" s="43"/>
      <c r="BI74" s="46"/>
      <c r="BJ74" s="43"/>
      <c r="BK74" s="47"/>
      <c r="BL74" s="122">
        <f t="shared" si="83"/>
        <v>0</v>
      </c>
      <c r="BM74" s="123">
        <f t="shared" si="84"/>
        <v>0</v>
      </c>
      <c r="BN74" s="124">
        <f t="shared" si="85"/>
        <v>0</v>
      </c>
      <c r="BO74" s="32"/>
      <c r="BP74" s="45"/>
      <c r="BQ74" s="46"/>
      <c r="BR74" s="43"/>
      <c r="BS74" s="46"/>
      <c r="BT74" s="43"/>
      <c r="BU74" s="47"/>
      <c r="BV74" s="245"/>
      <c r="BW74" s="46"/>
      <c r="BX74" s="43"/>
      <c r="BY74" s="46"/>
      <c r="BZ74" s="43"/>
      <c r="CA74" s="47"/>
      <c r="CB74" s="122">
        <f t="shared" si="86"/>
        <v>0</v>
      </c>
      <c r="CC74" s="123">
        <f t="shared" si="87"/>
        <v>0</v>
      </c>
      <c r="CD74" s="124">
        <f t="shared" si="88"/>
        <v>0</v>
      </c>
      <c r="CE74" s="32"/>
      <c r="CF74" s="45">
        <f>SUM(CF67:CF73)</f>
        <v>0</v>
      </c>
      <c r="CG74" s="46" t="e">
        <f t="shared" si="90"/>
        <v>#DIV/0!</v>
      </c>
      <c r="CH74" s="43">
        <f>SUM(CH67:CH73)</f>
        <v>0</v>
      </c>
      <c r="CI74" s="46" t="e">
        <f t="shared" si="92"/>
        <v>#DIV/0!</v>
      </c>
      <c r="CJ74" s="43">
        <f t="shared" si="93"/>
        <v>0</v>
      </c>
      <c r="CK74" s="47" t="e">
        <f t="shared" si="94"/>
        <v>#DIV/0!</v>
      </c>
      <c r="CL74" s="45">
        <f>SUM(CL67:CL73)</f>
        <v>0</v>
      </c>
      <c r="CM74" s="46" t="e">
        <f t="shared" si="96"/>
        <v>#DIV/0!</v>
      </c>
      <c r="CN74" s="43">
        <f>SUM(CN67:CN73)</f>
        <v>0</v>
      </c>
      <c r="CO74" s="46" t="e">
        <f t="shared" si="98"/>
        <v>#DIV/0!</v>
      </c>
      <c r="CP74" s="43">
        <f>SUM(CP67:CP73)</f>
        <v>0</v>
      </c>
      <c r="CQ74" s="47" t="e">
        <f t="shared" si="100"/>
        <v>#DIV/0!</v>
      </c>
      <c r="CR74" s="153"/>
      <c r="CS74" s="161" t="s">
        <v>174</v>
      </c>
      <c r="CT74" s="45">
        <f t="shared" ref="CT74:CU74" si="104">SUM(CT67:CT73)</f>
        <v>0</v>
      </c>
      <c r="CU74" s="43">
        <f t="shared" si="104"/>
        <v>0</v>
      </c>
      <c r="CV74" s="44">
        <f>SUM(CV67:CV73)</f>
        <v>0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8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8"/>
      <c r="AK75" s="39"/>
      <c r="AL75" s="39"/>
      <c r="AM75" s="39"/>
      <c r="AN75" s="39"/>
      <c r="AO75" s="40"/>
      <c r="AP75" s="244"/>
      <c r="AQ75" s="39"/>
      <c r="AR75" s="36"/>
      <c r="AS75" s="39"/>
      <c r="AT75" s="36"/>
      <c r="AU75" s="40"/>
      <c r="AV75" s="125"/>
      <c r="AW75" s="126"/>
      <c r="AX75" s="127"/>
      <c r="AY75" s="32"/>
      <c r="AZ75" s="3"/>
      <c r="BA75" s="3"/>
      <c r="BB75" s="3"/>
      <c r="BC75" s="3"/>
      <c r="BD75" s="3"/>
      <c r="BE75" s="3"/>
      <c r="BF75" s="244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244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6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8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ref="P76:P97" si="105">+D76+J76</f>
        <v>0</v>
      </c>
      <c r="Q76" s="117">
        <f t="shared" ref="Q76:Q97" si="106">+F76+L76</f>
        <v>0</v>
      </c>
      <c r="R76" s="118">
        <f t="shared" ref="R76:R97" si="107">+P76+Q76</f>
        <v>0</v>
      </c>
      <c r="S76" s="32"/>
      <c r="T76" s="38"/>
      <c r="U76" s="39"/>
      <c r="V76" s="39"/>
      <c r="W76" s="39"/>
      <c r="X76" s="36"/>
      <c r="Y76" s="40"/>
      <c r="Z76" s="244"/>
      <c r="AA76" s="39"/>
      <c r="AB76" s="36"/>
      <c r="AC76" s="39"/>
      <c r="AD76" s="36"/>
      <c r="AE76" s="40"/>
      <c r="AF76" s="116">
        <f t="shared" ref="AF76:AF97" si="108">+T76+Z76</f>
        <v>0</v>
      </c>
      <c r="AG76" s="117">
        <f t="shared" ref="AG76:AG97" si="109">+V76+AB76</f>
        <v>0</v>
      </c>
      <c r="AH76" s="118">
        <f t="shared" ref="AH76:AH97" si="110">+AF76+AG76</f>
        <v>0</v>
      </c>
      <c r="AI76" s="32"/>
      <c r="AJ76" s="38"/>
      <c r="AK76" s="39"/>
      <c r="AL76" s="36"/>
      <c r="AM76" s="39"/>
      <c r="AN76" s="36"/>
      <c r="AO76" s="40"/>
      <c r="AP76" s="244"/>
      <c r="AQ76" s="39"/>
      <c r="AR76" s="36"/>
      <c r="AS76" s="39"/>
      <c r="AT76" s="36"/>
      <c r="AU76" s="40"/>
      <c r="AV76" s="116">
        <f t="shared" ref="AV76:AV97" si="111">+AJ76+AP76</f>
        <v>0</v>
      </c>
      <c r="AW76" s="117">
        <f t="shared" ref="AW76:AW97" si="112">+AL76+AR76</f>
        <v>0</v>
      </c>
      <c r="AX76" s="118">
        <f t="shared" ref="AX76:AX97" si="113">+AV76+AW76</f>
        <v>0</v>
      </c>
      <c r="AY76" s="32"/>
      <c r="AZ76" s="3"/>
      <c r="BA76" s="5"/>
      <c r="BB76" s="3"/>
      <c r="BC76" s="5"/>
      <c r="BD76" s="3"/>
      <c r="BE76" s="5"/>
      <c r="BF76" s="244"/>
      <c r="BG76" s="39"/>
      <c r="BH76" s="36"/>
      <c r="BI76" s="39"/>
      <c r="BJ76" s="36"/>
      <c r="BK76" s="40"/>
      <c r="BL76" s="116">
        <f t="shared" ref="BL76:BL97" si="114">+AZ76+BF76</f>
        <v>0</v>
      </c>
      <c r="BM76" s="117">
        <f t="shared" ref="BM76:BM97" si="115">+BB76+BH76</f>
        <v>0</v>
      </c>
      <c r="BN76" s="118">
        <f t="shared" ref="BN76:BN97" si="116">+BL76+BM76</f>
        <v>0</v>
      </c>
      <c r="BO76" s="32"/>
      <c r="BP76" s="38"/>
      <c r="BQ76" s="39"/>
      <c r="BR76" s="39"/>
      <c r="BS76" s="39"/>
      <c r="BT76" s="36"/>
      <c r="BU76" s="40"/>
      <c r="BV76" s="244"/>
      <c r="BW76" s="39"/>
      <c r="BX76" s="36"/>
      <c r="BY76" s="39"/>
      <c r="BZ76" s="36"/>
      <c r="CA76" s="40"/>
      <c r="CB76" s="116">
        <f t="shared" ref="CB76:CB97" si="117">+BP76+BV76</f>
        <v>0</v>
      </c>
      <c r="CC76" s="117">
        <f t="shared" ref="CC76:CC97" si="118">+BR76+BX76</f>
        <v>0</v>
      </c>
      <c r="CD76" s="118">
        <f t="shared" ref="CD76:CD97" si="119">+CB76+CC76</f>
        <v>0</v>
      </c>
      <c r="CE76" s="32"/>
      <c r="CF76" s="38">
        <f t="shared" ref="CF76:CF95" si="120">+D76+T76+AJ76+AZ76+BP76</f>
        <v>0</v>
      </c>
      <c r="CG76" s="39" t="e">
        <f t="shared" ref="CG76:CG97" si="121">+CF76/$CF$111</f>
        <v>#DIV/0!</v>
      </c>
      <c r="CH76" s="36">
        <f t="shared" ref="CH76:CH95" si="122">+F76+V76+AL76+BB76+BR76</f>
        <v>0</v>
      </c>
      <c r="CI76" s="39" t="e">
        <f t="shared" ref="CI76:CI97" si="123">+CH76/$CH$111</f>
        <v>#DIV/0!</v>
      </c>
      <c r="CJ76" s="36">
        <f t="shared" ref="CJ76:CJ97" si="124">+CF76+CH76</f>
        <v>0</v>
      </c>
      <c r="CK76" s="40" t="e">
        <f t="shared" ref="CK76:CK97" si="125">+CJ76/$CJ$111</f>
        <v>#DIV/0!</v>
      </c>
      <c r="CL76" s="38">
        <f t="shared" ref="CL76:CL95" si="126">+J76+Z76+AP76+BF76+BV76</f>
        <v>0</v>
      </c>
      <c r="CM76" s="39" t="e">
        <f t="shared" ref="CM76:CM97" si="127">+CL76/$CL$111</f>
        <v>#DIV/0!</v>
      </c>
      <c r="CN76" s="36">
        <f t="shared" ref="CN76:CN94" si="128">+L76+AB76+AR76+BH76+BX76</f>
        <v>0</v>
      </c>
      <c r="CO76" s="39" t="e">
        <f t="shared" ref="CO76:CO97" si="129">+CN76/$CN$111</f>
        <v>#DIV/0!</v>
      </c>
      <c r="CP76" s="36">
        <f t="shared" ref="CP76:CP95" si="130">+CL76+CN76</f>
        <v>0</v>
      </c>
      <c r="CQ76" s="40" t="e">
        <f t="shared" ref="CQ76:CQ97" si="131">+CP76/$CP$111</f>
        <v>#DIV/0!</v>
      </c>
      <c r="CR76" s="152"/>
      <c r="CS76" s="161" t="s">
        <v>74</v>
      </c>
      <c r="CT76" s="38">
        <f t="shared" ref="CT76:CT95" si="132">+CJ76</f>
        <v>0</v>
      </c>
      <c r="CU76" s="36">
        <f t="shared" ref="CU76:CU95" si="133">+CP76</f>
        <v>0</v>
      </c>
      <c r="CV76" s="37">
        <f t="shared" ref="CV76:CV95" si="134">+CT76+CU76</f>
        <v>0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8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105"/>
        <v>0</v>
      </c>
      <c r="Q77" s="117">
        <f t="shared" si="106"/>
        <v>0</v>
      </c>
      <c r="R77" s="118">
        <f t="shared" si="107"/>
        <v>0</v>
      </c>
      <c r="S77" s="32"/>
      <c r="T77" s="38"/>
      <c r="U77" s="39"/>
      <c r="V77" s="39"/>
      <c r="W77" s="39"/>
      <c r="X77" s="36"/>
      <c r="Y77" s="40"/>
      <c r="Z77" s="244"/>
      <c r="AA77" s="39"/>
      <c r="AB77" s="36"/>
      <c r="AC77" s="39"/>
      <c r="AD77" s="36"/>
      <c r="AE77" s="40"/>
      <c r="AF77" s="116">
        <f t="shared" si="108"/>
        <v>0</v>
      </c>
      <c r="AG77" s="117">
        <f t="shared" si="109"/>
        <v>0</v>
      </c>
      <c r="AH77" s="118">
        <f t="shared" si="110"/>
        <v>0</v>
      </c>
      <c r="AI77" s="32"/>
      <c r="AJ77" s="38"/>
      <c r="AK77" s="39"/>
      <c r="AL77" s="36"/>
      <c r="AM77" s="39"/>
      <c r="AN77" s="36"/>
      <c r="AO77" s="40"/>
      <c r="AP77" s="244"/>
      <c r="AQ77" s="39"/>
      <c r="AR77" s="36"/>
      <c r="AS77" s="39"/>
      <c r="AT77" s="36"/>
      <c r="AU77" s="40"/>
      <c r="AV77" s="116">
        <f t="shared" si="111"/>
        <v>0</v>
      </c>
      <c r="AW77" s="117">
        <f t="shared" si="112"/>
        <v>0</v>
      </c>
      <c r="AX77" s="118">
        <f t="shared" si="113"/>
        <v>0</v>
      </c>
      <c r="AY77" s="32"/>
      <c r="AZ77" s="3"/>
      <c r="BA77" s="5"/>
      <c r="BB77" s="3"/>
      <c r="BC77" s="5"/>
      <c r="BD77" s="3"/>
      <c r="BE77" s="5"/>
      <c r="BF77" s="244"/>
      <c r="BG77" s="39"/>
      <c r="BH77" s="36"/>
      <c r="BI77" s="39"/>
      <c r="BJ77" s="36"/>
      <c r="BK77" s="40"/>
      <c r="BL77" s="116">
        <f t="shared" si="114"/>
        <v>0</v>
      </c>
      <c r="BM77" s="117">
        <f t="shared" si="115"/>
        <v>0</v>
      </c>
      <c r="BN77" s="118">
        <f t="shared" si="116"/>
        <v>0</v>
      </c>
      <c r="BO77" s="32"/>
      <c r="BP77" s="38"/>
      <c r="BQ77" s="39"/>
      <c r="BR77" s="39"/>
      <c r="BS77" s="39"/>
      <c r="BT77" s="36"/>
      <c r="BU77" s="40"/>
      <c r="BV77" s="244"/>
      <c r="BW77" s="39"/>
      <c r="BX77" s="36"/>
      <c r="BY77" s="39"/>
      <c r="BZ77" s="36"/>
      <c r="CA77" s="40"/>
      <c r="CB77" s="116">
        <f t="shared" si="117"/>
        <v>0</v>
      </c>
      <c r="CC77" s="117">
        <f t="shared" si="118"/>
        <v>0</v>
      </c>
      <c r="CD77" s="118">
        <f t="shared" si="119"/>
        <v>0</v>
      </c>
      <c r="CE77" s="32"/>
      <c r="CF77" s="38">
        <f t="shared" si="120"/>
        <v>0</v>
      </c>
      <c r="CG77" s="39" t="e">
        <f t="shared" si="121"/>
        <v>#DIV/0!</v>
      </c>
      <c r="CH77" s="36">
        <f t="shared" si="122"/>
        <v>0</v>
      </c>
      <c r="CI77" s="39" t="e">
        <f t="shared" si="123"/>
        <v>#DIV/0!</v>
      </c>
      <c r="CJ77" s="36">
        <f t="shared" si="124"/>
        <v>0</v>
      </c>
      <c r="CK77" s="40" t="e">
        <f t="shared" si="125"/>
        <v>#DIV/0!</v>
      </c>
      <c r="CL77" s="38">
        <f t="shared" si="126"/>
        <v>0</v>
      </c>
      <c r="CM77" s="39" t="e">
        <f t="shared" si="127"/>
        <v>#DIV/0!</v>
      </c>
      <c r="CN77" s="36">
        <f t="shared" si="128"/>
        <v>0</v>
      </c>
      <c r="CO77" s="39" t="e">
        <f t="shared" si="129"/>
        <v>#DIV/0!</v>
      </c>
      <c r="CP77" s="36">
        <f t="shared" si="130"/>
        <v>0</v>
      </c>
      <c r="CQ77" s="40" t="e">
        <f t="shared" si="131"/>
        <v>#DIV/0!</v>
      </c>
      <c r="CR77" s="152"/>
      <c r="CS77" s="161" t="s">
        <v>75</v>
      </c>
      <c r="CT77" s="38">
        <f t="shared" si="132"/>
        <v>0</v>
      </c>
      <c r="CU77" s="36">
        <f t="shared" si="133"/>
        <v>0</v>
      </c>
      <c r="CV77" s="37">
        <f t="shared" si="134"/>
        <v>0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8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105"/>
        <v>0</v>
      </c>
      <c r="Q78" s="117">
        <f t="shared" si="106"/>
        <v>0</v>
      </c>
      <c r="R78" s="118">
        <f t="shared" si="107"/>
        <v>0</v>
      </c>
      <c r="S78" s="32"/>
      <c r="T78" s="38"/>
      <c r="U78" s="39"/>
      <c r="V78" s="39"/>
      <c r="W78" s="39"/>
      <c r="X78" s="36"/>
      <c r="Y78" s="40"/>
      <c r="Z78" s="244"/>
      <c r="AA78" s="39"/>
      <c r="AB78" s="36"/>
      <c r="AC78" s="39"/>
      <c r="AD78" s="36"/>
      <c r="AE78" s="40"/>
      <c r="AF78" s="116">
        <f t="shared" si="108"/>
        <v>0</v>
      </c>
      <c r="AG78" s="117">
        <f t="shared" si="109"/>
        <v>0</v>
      </c>
      <c r="AH78" s="118">
        <f t="shared" si="110"/>
        <v>0</v>
      </c>
      <c r="AI78" s="32"/>
      <c r="AJ78" s="38"/>
      <c r="AK78" s="39"/>
      <c r="AL78" s="36"/>
      <c r="AM78" s="39"/>
      <c r="AN78" s="36"/>
      <c r="AO78" s="40"/>
      <c r="AP78" s="244"/>
      <c r="AQ78" s="39"/>
      <c r="AR78" s="36"/>
      <c r="AS78" s="39"/>
      <c r="AT78" s="36"/>
      <c r="AU78" s="40"/>
      <c r="AV78" s="116">
        <f t="shared" si="111"/>
        <v>0</v>
      </c>
      <c r="AW78" s="117">
        <f t="shared" si="112"/>
        <v>0</v>
      </c>
      <c r="AX78" s="118">
        <f t="shared" si="113"/>
        <v>0</v>
      </c>
      <c r="AY78" s="32"/>
      <c r="AZ78" s="3"/>
      <c r="BA78" s="5"/>
      <c r="BB78" s="3"/>
      <c r="BC78" s="5"/>
      <c r="BD78" s="3"/>
      <c r="BE78" s="5"/>
      <c r="BF78" s="244"/>
      <c r="BG78" s="39"/>
      <c r="BH78" s="36"/>
      <c r="BI78" s="39"/>
      <c r="BJ78" s="36"/>
      <c r="BK78" s="40"/>
      <c r="BL78" s="116">
        <f t="shared" si="114"/>
        <v>0</v>
      </c>
      <c r="BM78" s="117">
        <f t="shared" si="115"/>
        <v>0</v>
      </c>
      <c r="BN78" s="118">
        <f t="shared" si="116"/>
        <v>0</v>
      </c>
      <c r="BO78" s="32"/>
      <c r="BP78" s="38"/>
      <c r="BQ78" s="39"/>
      <c r="BR78" s="39"/>
      <c r="BS78" s="39"/>
      <c r="BT78" s="36"/>
      <c r="BU78" s="40"/>
      <c r="BV78" s="244"/>
      <c r="BW78" s="39"/>
      <c r="BX78" s="36"/>
      <c r="BY78" s="39"/>
      <c r="BZ78" s="36"/>
      <c r="CA78" s="40"/>
      <c r="CB78" s="116">
        <f t="shared" si="117"/>
        <v>0</v>
      </c>
      <c r="CC78" s="117">
        <f t="shared" si="118"/>
        <v>0</v>
      </c>
      <c r="CD78" s="118">
        <f t="shared" si="119"/>
        <v>0</v>
      </c>
      <c r="CE78" s="32"/>
      <c r="CF78" s="38">
        <f t="shared" si="120"/>
        <v>0</v>
      </c>
      <c r="CG78" s="39" t="e">
        <f t="shared" si="121"/>
        <v>#DIV/0!</v>
      </c>
      <c r="CH78" s="36">
        <f t="shared" si="122"/>
        <v>0</v>
      </c>
      <c r="CI78" s="39" t="e">
        <f t="shared" si="123"/>
        <v>#DIV/0!</v>
      </c>
      <c r="CJ78" s="36">
        <f t="shared" si="124"/>
        <v>0</v>
      </c>
      <c r="CK78" s="40" t="e">
        <f t="shared" si="125"/>
        <v>#DIV/0!</v>
      </c>
      <c r="CL78" s="38">
        <f t="shared" si="126"/>
        <v>0</v>
      </c>
      <c r="CM78" s="39" t="e">
        <f t="shared" si="127"/>
        <v>#DIV/0!</v>
      </c>
      <c r="CN78" s="36">
        <f t="shared" si="128"/>
        <v>0</v>
      </c>
      <c r="CO78" s="39" t="e">
        <f t="shared" si="129"/>
        <v>#DIV/0!</v>
      </c>
      <c r="CP78" s="36">
        <f t="shared" si="130"/>
        <v>0</v>
      </c>
      <c r="CQ78" s="40" t="e">
        <f t="shared" si="131"/>
        <v>#DIV/0!</v>
      </c>
      <c r="CR78" s="152"/>
      <c r="CS78" s="161" t="s">
        <v>76</v>
      </c>
      <c r="CT78" s="38">
        <f t="shared" si="132"/>
        <v>0</v>
      </c>
      <c r="CU78" s="36">
        <f t="shared" si="133"/>
        <v>0</v>
      </c>
      <c r="CV78" s="37">
        <f t="shared" si="134"/>
        <v>0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8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105"/>
        <v>0</v>
      </c>
      <c r="Q79" s="117">
        <f t="shared" si="106"/>
        <v>0</v>
      </c>
      <c r="R79" s="118">
        <f t="shared" si="107"/>
        <v>0</v>
      </c>
      <c r="S79" s="32"/>
      <c r="T79" s="38"/>
      <c r="U79" s="39"/>
      <c r="V79" s="39"/>
      <c r="W79" s="39"/>
      <c r="X79" s="36"/>
      <c r="Y79" s="40"/>
      <c r="Z79" s="244"/>
      <c r="AA79" s="39"/>
      <c r="AB79" s="36"/>
      <c r="AC79" s="39"/>
      <c r="AD79" s="36"/>
      <c r="AE79" s="40"/>
      <c r="AF79" s="116">
        <f t="shared" si="108"/>
        <v>0</v>
      </c>
      <c r="AG79" s="117">
        <f t="shared" si="109"/>
        <v>0</v>
      </c>
      <c r="AH79" s="118">
        <f t="shared" si="110"/>
        <v>0</v>
      </c>
      <c r="AI79" s="32"/>
      <c r="AJ79" s="38"/>
      <c r="AK79" s="39"/>
      <c r="AL79" s="36"/>
      <c r="AM79" s="39"/>
      <c r="AN79" s="36"/>
      <c r="AO79" s="40"/>
      <c r="AP79" s="244"/>
      <c r="AQ79" s="39"/>
      <c r="AR79" s="36"/>
      <c r="AS79" s="39"/>
      <c r="AT79" s="36"/>
      <c r="AU79" s="40"/>
      <c r="AV79" s="116">
        <f t="shared" si="111"/>
        <v>0</v>
      </c>
      <c r="AW79" s="117">
        <f t="shared" si="112"/>
        <v>0</v>
      </c>
      <c r="AX79" s="118">
        <f t="shared" si="113"/>
        <v>0</v>
      </c>
      <c r="AY79" s="32"/>
      <c r="AZ79" s="3"/>
      <c r="BA79" s="5"/>
      <c r="BB79" s="3"/>
      <c r="BC79" s="5"/>
      <c r="BD79" s="3"/>
      <c r="BE79" s="5"/>
      <c r="BF79" s="244"/>
      <c r="BG79" s="39"/>
      <c r="BH79" s="36"/>
      <c r="BI79" s="39"/>
      <c r="BJ79" s="36"/>
      <c r="BK79" s="40"/>
      <c r="BL79" s="116">
        <f t="shared" si="114"/>
        <v>0</v>
      </c>
      <c r="BM79" s="117">
        <f t="shared" si="115"/>
        <v>0</v>
      </c>
      <c r="BN79" s="118">
        <f t="shared" si="116"/>
        <v>0</v>
      </c>
      <c r="BO79" s="32"/>
      <c r="BP79" s="38"/>
      <c r="BQ79" s="39"/>
      <c r="BR79" s="39"/>
      <c r="BS79" s="39"/>
      <c r="BT79" s="36"/>
      <c r="BU79" s="40"/>
      <c r="BV79" s="244"/>
      <c r="BW79" s="39"/>
      <c r="BX79" s="36"/>
      <c r="BY79" s="39"/>
      <c r="BZ79" s="36"/>
      <c r="CA79" s="40"/>
      <c r="CB79" s="116">
        <f t="shared" si="117"/>
        <v>0</v>
      </c>
      <c r="CC79" s="117">
        <f t="shared" si="118"/>
        <v>0</v>
      </c>
      <c r="CD79" s="118">
        <f t="shared" si="119"/>
        <v>0</v>
      </c>
      <c r="CE79" s="32"/>
      <c r="CF79" s="38">
        <f t="shared" si="120"/>
        <v>0</v>
      </c>
      <c r="CG79" s="39" t="e">
        <f t="shared" si="121"/>
        <v>#DIV/0!</v>
      </c>
      <c r="CH79" s="36">
        <f t="shared" si="122"/>
        <v>0</v>
      </c>
      <c r="CI79" s="39" t="e">
        <f t="shared" si="123"/>
        <v>#DIV/0!</v>
      </c>
      <c r="CJ79" s="36">
        <f t="shared" si="124"/>
        <v>0</v>
      </c>
      <c r="CK79" s="40" t="e">
        <f t="shared" si="125"/>
        <v>#DIV/0!</v>
      </c>
      <c r="CL79" s="38">
        <f t="shared" si="126"/>
        <v>0</v>
      </c>
      <c r="CM79" s="39" t="e">
        <f t="shared" si="127"/>
        <v>#DIV/0!</v>
      </c>
      <c r="CN79" s="36">
        <f t="shared" si="128"/>
        <v>0</v>
      </c>
      <c r="CO79" s="39" t="e">
        <f t="shared" si="129"/>
        <v>#DIV/0!</v>
      </c>
      <c r="CP79" s="36">
        <f t="shared" si="130"/>
        <v>0</v>
      </c>
      <c r="CQ79" s="40" t="e">
        <f t="shared" si="131"/>
        <v>#DIV/0!</v>
      </c>
      <c r="CR79" s="152"/>
      <c r="CS79" s="161" t="s">
        <v>77</v>
      </c>
      <c r="CT79" s="38">
        <f t="shared" si="132"/>
        <v>0</v>
      </c>
      <c r="CU79" s="36">
        <f t="shared" si="133"/>
        <v>0</v>
      </c>
      <c r="CV79" s="37">
        <f t="shared" si="134"/>
        <v>0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8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105"/>
        <v>0</v>
      </c>
      <c r="Q80" s="117">
        <f t="shared" si="106"/>
        <v>0</v>
      </c>
      <c r="R80" s="118">
        <f t="shared" si="107"/>
        <v>0</v>
      </c>
      <c r="S80" s="32"/>
      <c r="T80" s="38"/>
      <c r="U80" s="39"/>
      <c r="V80" s="39"/>
      <c r="W80" s="39"/>
      <c r="X80" s="36"/>
      <c r="Y80" s="40"/>
      <c r="Z80" s="244"/>
      <c r="AA80" s="39"/>
      <c r="AB80" s="36"/>
      <c r="AC80" s="39"/>
      <c r="AD80" s="36"/>
      <c r="AE80" s="40"/>
      <c r="AF80" s="116">
        <f t="shared" si="108"/>
        <v>0</v>
      </c>
      <c r="AG80" s="117">
        <f t="shared" si="109"/>
        <v>0</v>
      </c>
      <c r="AH80" s="118">
        <f t="shared" si="110"/>
        <v>0</v>
      </c>
      <c r="AI80" s="32"/>
      <c r="AJ80" s="38"/>
      <c r="AK80" s="39"/>
      <c r="AL80" s="36"/>
      <c r="AM80" s="39"/>
      <c r="AN80" s="36"/>
      <c r="AO80" s="40"/>
      <c r="AP80" s="244"/>
      <c r="AQ80" s="39"/>
      <c r="AR80" s="36"/>
      <c r="AS80" s="39"/>
      <c r="AT80" s="36"/>
      <c r="AU80" s="40"/>
      <c r="AV80" s="116">
        <f t="shared" si="111"/>
        <v>0</v>
      </c>
      <c r="AW80" s="117">
        <f t="shared" si="112"/>
        <v>0</v>
      </c>
      <c r="AX80" s="118">
        <f t="shared" si="113"/>
        <v>0</v>
      </c>
      <c r="AY80" s="32"/>
      <c r="AZ80" s="3"/>
      <c r="BA80" s="5"/>
      <c r="BB80" s="3"/>
      <c r="BC80" s="5"/>
      <c r="BD80" s="3"/>
      <c r="BE80" s="5"/>
      <c r="BF80" s="244"/>
      <c r="BG80" s="39"/>
      <c r="BH80" s="36"/>
      <c r="BI80" s="39"/>
      <c r="BJ80" s="36"/>
      <c r="BK80" s="40"/>
      <c r="BL80" s="116">
        <f t="shared" si="114"/>
        <v>0</v>
      </c>
      <c r="BM80" s="117">
        <f t="shared" si="115"/>
        <v>0</v>
      </c>
      <c r="BN80" s="118">
        <f t="shared" si="116"/>
        <v>0</v>
      </c>
      <c r="BO80" s="32"/>
      <c r="BP80" s="38"/>
      <c r="BQ80" s="39"/>
      <c r="BR80" s="39"/>
      <c r="BS80" s="39"/>
      <c r="BT80" s="36"/>
      <c r="BU80" s="40"/>
      <c r="BV80" s="244"/>
      <c r="BW80" s="39"/>
      <c r="BX80" s="36"/>
      <c r="BY80" s="39"/>
      <c r="BZ80" s="36"/>
      <c r="CA80" s="40"/>
      <c r="CB80" s="116">
        <f t="shared" si="117"/>
        <v>0</v>
      </c>
      <c r="CC80" s="117">
        <f t="shared" si="118"/>
        <v>0</v>
      </c>
      <c r="CD80" s="118">
        <f t="shared" si="119"/>
        <v>0</v>
      </c>
      <c r="CE80" s="32"/>
      <c r="CF80" s="38">
        <f t="shared" si="120"/>
        <v>0</v>
      </c>
      <c r="CG80" s="39" t="e">
        <f t="shared" si="121"/>
        <v>#DIV/0!</v>
      </c>
      <c r="CH80" s="36">
        <f t="shared" si="122"/>
        <v>0</v>
      </c>
      <c r="CI80" s="39" t="e">
        <f t="shared" si="123"/>
        <v>#DIV/0!</v>
      </c>
      <c r="CJ80" s="36">
        <f t="shared" si="124"/>
        <v>0</v>
      </c>
      <c r="CK80" s="40" t="e">
        <f t="shared" si="125"/>
        <v>#DIV/0!</v>
      </c>
      <c r="CL80" s="38">
        <f t="shared" si="126"/>
        <v>0</v>
      </c>
      <c r="CM80" s="39" t="e">
        <f t="shared" si="127"/>
        <v>#DIV/0!</v>
      </c>
      <c r="CN80" s="36">
        <f t="shared" si="128"/>
        <v>0</v>
      </c>
      <c r="CO80" s="39" t="e">
        <f t="shared" si="129"/>
        <v>#DIV/0!</v>
      </c>
      <c r="CP80" s="36">
        <f t="shared" si="130"/>
        <v>0</v>
      </c>
      <c r="CQ80" s="40" t="e">
        <f t="shared" si="131"/>
        <v>#DIV/0!</v>
      </c>
      <c r="CR80" s="152"/>
      <c r="CS80" s="161" t="s">
        <v>78</v>
      </c>
      <c r="CT80" s="38">
        <f t="shared" si="132"/>
        <v>0</v>
      </c>
      <c r="CU80" s="36">
        <f t="shared" si="133"/>
        <v>0</v>
      </c>
      <c r="CV80" s="37">
        <f t="shared" si="134"/>
        <v>0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8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105"/>
        <v>0</v>
      </c>
      <c r="Q81" s="117">
        <f t="shared" si="106"/>
        <v>0</v>
      </c>
      <c r="R81" s="118">
        <f t="shared" si="107"/>
        <v>0</v>
      </c>
      <c r="S81" s="32"/>
      <c r="T81" s="38"/>
      <c r="U81" s="39"/>
      <c r="V81" s="39"/>
      <c r="W81" s="39"/>
      <c r="X81" s="36"/>
      <c r="Y81" s="40"/>
      <c r="Z81" s="244"/>
      <c r="AA81" s="39"/>
      <c r="AB81" s="36"/>
      <c r="AC81" s="39"/>
      <c r="AD81" s="36"/>
      <c r="AE81" s="40"/>
      <c r="AF81" s="116">
        <f t="shared" si="108"/>
        <v>0</v>
      </c>
      <c r="AG81" s="117">
        <f t="shared" si="109"/>
        <v>0</v>
      </c>
      <c r="AH81" s="118">
        <f t="shared" si="110"/>
        <v>0</v>
      </c>
      <c r="AI81" s="32"/>
      <c r="AJ81" s="38"/>
      <c r="AK81" s="39"/>
      <c r="AL81" s="36"/>
      <c r="AM81" s="39"/>
      <c r="AN81" s="36"/>
      <c r="AO81" s="40"/>
      <c r="AP81" s="244"/>
      <c r="AQ81" s="39"/>
      <c r="AR81" s="36"/>
      <c r="AS81" s="39"/>
      <c r="AT81" s="36"/>
      <c r="AU81" s="40"/>
      <c r="AV81" s="116">
        <f t="shared" si="111"/>
        <v>0</v>
      </c>
      <c r="AW81" s="117">
        <f t="shared" si="112"/>
        <v>0</v>
      </c>
      <c r="AX81" s="118">
        <f t="shared" si="113"/>
        <v>0</v>
      </c>
      <c r="AY81" s="32"/>
      <c r="AZ81" s="3"/>
      <c r="BA81" s="5"/>
      <c r="BB81" s="3"/>
      <c r="BC81" s="5"/>
      <c r="BD81" s="3"/>
      <c r="BE81" s="5"/>
      <c r="BF81" s="244"/>
      <c r="BG81" s="39"/>
      <c r="BH81" s="36"/>
      <c r="BI81" s="39"/>
      <c r="BJ81" s="36"/>
      <c r="BK81" s="40"/>
      <c r="BL81" s="116">
        <f t="shared" si="114"/>
        <v>0</v>
      </c>
      <c r="BM81" s="117">
        <f t="shared" si="115"/>
        <v>0</v>
      </c>
      <c r="BN81" s="118">
        <f t="shared" si="116"/>
        <v>0</v>
      </c>
      <c r="BO81" s="32"/>
      <c r="BP81" s="38"/>
      <c r="BQ81" s="39"/>
      <c r="BR81" s="39"/>
      <c r="BS81" s="39"/>
      <c r="BT81" s="36"/>
      <c r="BU81" s="40"/>
      <c r="BV81" s="244"/>
      <c r="BW81" s="39"/>
      <c r="BX81" s="36"/>
      <c r="BY81" s="39"/>
      <c r="BZ81" s="36"/>
      <c r="CA81" s="40"/>
      <c r="CB81" s="116">
        <f t="shared" si="117"/>
        <v>0</v>
      </c>
      <c r="CC81" s="117">
        <f t="shared" si="118"/>
        <v>0</v>
      </c>
      <c r="CD81" s="118">
        <f t="shared" si="119"/>
        <v>0</v>
      </c>
      <c r="CE81" s="32"/>
      <c r="CF81" s="38">
        <f t="shared" si="120"/>
        <v>0</v>
      </c>
      <c r="CG81" s="39" t="e">
        <f t="shared" si="121"/>
        <v>#DIV/0!</v>
      </c>
      <c r="CH81" s="36">
        <f t="shared" si="122"/>
        <v>0</v>
      </c>
      <c r="CI81" s="39" t="e">
        <f t="shared" si="123"/>
        <v>#DIV/0!</v>
      </c>
      <c r="CJ81" s="36">
        <f t="shared" si="124"/>
        <v>0</v>
      </c>
      <c r="CK81" s="40" t="e">
        <f t="shared" si="125"/>
        <v>#DIV/0!</v>
      </c>
      <c r="CL81" s="38">
        <f t="shared" si="126"/>
        <v>0</v>
      </c>
      <c r="CM81" s="39" t="e">
        <f t="shared" si="127"/>
        <v>#DIV/0!</v>
      </c>
      <c r="CN81" s="36">
        <f t="shared" si="128"/>
        <v>0</v>
      </c>
      <c r="CO81" s="39" t="e">
        <f t="shared" si="129"/>
        <v>#DIV/0!</v>
      </c>
      <c r="CP81" s="36">
        <f t="shared" si="130"/>
        <v>0</v>
      </c>
      <c r="CQ81" s="40" t="e">
        <f t="shared" si="131"/>
        <v>#DIV/0!</v>
      </c>
      <c r="CR81" s="152"/>
      <c r="CS81" s="161" t="s">
        <v>79</v>
      </c>
      <c r="CT81" s="38">
        <f t="shared" si="132"/>
        <v>0</v>
      </c>
      <c r="CU81" s="36">
        <f t="shared" si="133"/>
        <v>0</v>
      </c>
      <c r="CV81" s="37">
        <f t="shared" si="134"/>
        <v>0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8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105"/>
        <v>0</v>
      </c>
      <c r="Q82" s="117">
        <f t="shared" si="106"/>
        <v>0</v>
      </c>
      <c r="R82" s="118">
        <f t="shared" si="107"/>
        <v>0</v>
      </c>
      <c r="S82" s="32"/>
      <c r="T82" s="38"/>
      <c r="U82" s="39"/>
      <c r="V82" s="39"/>
      <c r="W82" s="39"/>
      <c r="X82" s="36"/>
      <c r="Y82" s="40"/>
      <c r="Z82" s="244"/>
      <c r="AA82" s="39"/>
      <c r="AB82" s="36"/>
      <c r="AC82" s="39"/>
      <c r="AD82" s="36"/>
      <c r="AE82" s="40"/>
      <c r="AF82" s="116">
        <f t="shared" si="108"/>
        <v>0</v>
      </c>
      <c r="AG82" s="117">
        <f t="shared" si="109"/>
        <v>0</v>
      </c>
      <c r="AH82" s="118">
        <f t="shared" si="110"/>
        <v>0</v>
      </c>
      <c r="AI82" s="32"/>
      <c r="AJ82" s="38"/>
      <c r="AK82" s="39"/>
      <c r="AL82" s="36"/>
      <c r="AM82" s="39"/>
      <c r="AN82" s="36"/>
      <c r="AO82" s="40"/>
      <c r="AP82" s="244"/>
      <c r="AQ82" s="39"/>
      <c r="AR82" s="36"/>
      <c r="AS82" s="39"/>
      <c r="AT82" s="36"/>
      <c r="AU82" s="40"/>
      <c r="AV82" s="116">
        <f t="shared" si="111"/>
        <v>0</v>
      </c>
      <c r="AW82" s="117">
        <f t="shared" si="112"/>
        <v>0</v>
      </c>
      <c r="AX82" s="118">
        <f t="shared" si="113"/>
        <v>0</v>
      </c>
      <c r="AY82" s="32"/>
      <c r="AZ82" s="3"/>
      <c r="BA82" s="5"/>
      <c r="BB82" s="3"/>
      <c r="BC82" s="5"/>
      <c r="BD82" s="3"/>
      <c r="BE82" s="5"/>
      <c r="BF82" s="244"/>
      <c r="BG82" s="39"/>
      <c r="BH82" s="36"/>
      <c r="BI82" s="39"/>
      <c r="BJ82" s="36"/>
      <c r="BK82" s="40"/>
      <c r="BL82" s="116">
        <f t="shared" si="114"/>
        <v>0</v>
      </c>
      <c r="BM82" s="117">
        <f t="shared" si="115"/>
        <v>0</v>
      </c>
      <c r="BN82" s="118">
        <f t="shared" si="116"/>
        <v>0</v>
      </c>
      <c r="BO82" s="32"/>
      <c r="BP82" s="38"/>
      <c r="BQ82" s="39"/>
      <c r="BR82" s="39"/>
      <c r="BS82" s="39"/>
      <c r="BT82" s="36"/>
      <c r="BU82" s="40"/>
      <c r="BV82" s="244"/>
      <c r="BW82" s="39"/>
      <c r="BX82" s="36"/>
      <c r="BY82" s="39"/>
      <c r="BZ82" s="36"/>
      <c r="CA82" s="40"/>
      <c r="CB82" s="116">
        <f t="shared" si="117"/>
        <v>0</v>
      </c>
      <c r="CC82" s="117">
        <f t="shared" si="118"/>
        <v>0</v>
      </c>
      <c r="CD82" s="118">
        <f t="shared" si="119"/>
        <v>0</v>
      </c>
      <c r="CE82" s="32"/>
      <c r="CF82" s="38">
        <f t="shared" si="120"/>
        <v>0</v>
      </c>
      <c r="CG82" s="39" t="e">
        <f t="shared" si="121"/>
        <v>#DIV/0!</v>
      </c>
      <c r="CH82" s="36">
        <f t="shared" si="122"/>
        <v>0</v>
      </c>
      <c r="CI82" s="39" t="e">
        <f t="shared" si="123"/>
        <v>#DIV/0!</v>
      </c>
      <c r="CJ82" s="36">
        <f t="shared" si="124"/>
        <v>0</v>
      </c>
      <c r="CK82" s="40" t="e">
        <f t="shared" si="125"/>
        <v>#DIV/0!</v>
      </c>
      <c r="CL82" s="38">
        <f t="shared" si="126"/>
        <v>0</v>
      </c>
      <c r="CM82" s="39" t="e">
        <f t="shared" si="127"/>
        <v>#DIV/0!</v>
      </c>
      <c r="CN82" s="36">
        <f t="shared" si="128"/>
        <v>0</v>
      </c>
      <c r="CO82" s="39" t="e">
        <f t="shared" si="129"/>
        <v>#DIV/0!</v>
      </c>
      <c r="CP82" s="36">
        <f t="shared" si="130"/>
        <v>0</v>
      </c>
      <c r="CQ82" s="40" t="e">
        <f t="shared" si="131"/>
        <v>#DIV/0!</v>
      </c>
      <c r="CR82" s="152"/>
      <c r="CS82" s="161" t="s">
        <v>80</v>
      </c>
      <c r="CT82" s="38">
        <f t="shared" si="132"/>
        <v>0</v>
      </c>
      <c r="CU82" s="36">
        <f t="shared" si="133"/>
        <v>0</v>
      </c>
      <c r="CV82" s="37">
        <f t="shared" si="134"/>
        <v>0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8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105"/>
        <v>0</v>
      </c>
      <c r="Q83" s="117">
        <f t="shared" si="106"/>
        <v>0</v>
      </c>
      <c r="R83" s="118">
        <f t="shared" si="107"/>
        <v>0</v>
      </c>
      <c r="S83" s="32"/>
      <c r="T83" s="38"/>
      <c r="U83" s="39"/>
      <c r="V83" s="39"/>
      <c r="W83" s="39"/>
      <c r="X83" s="36"/>
      <c r="Y83" s="40"/>
      <c r="Z83" s="244"/>
      <c r="AA83" s="39"/>
      <c r="AB83" s="36"/>
      <c r="AC83" s="39"/>
      <c r="AD83" s="36"/>
      <c r="AE83" s="40"/>
      <c r="AF83" s="116">
        <f t="shared" si="108"/>
        <v>0</v>
      </c>
      <c r="AG83" s="117">
        <f t="shared" si="109"/>
        <v>0</v>
      </c>
      <c r="AH83" s="118">
        <f t="shared" si="110"/>
        <v>0</v>
      </c>
      <c r="AI83" s="32"/>
      <c r="AJ83" s="38"/>
      <c r="AK83" s="39"/>
      <c r="AL83" s="36"/>
      <c r="AM83" s="39"/>
      <c r="AN83" s="36"/>
      <c r="AO83" s="40"/>
      <c r="AP83" s="244"/>
      <c r="AQ83" s="39"/>
      <c r="AR83" s="36"/>
      <c r="AS83" s="39"/>
      <c r="AT83" s="36"/>
      <c r="AU83" s="40"/>
      <c r="AV83" s="116">
        <f t="shared" si="111"/>
        <v>0</v>
      </c>
      <c r="AW83" s="117">
        <f t="shared" si="112"/>
        <v>0</v>
      </c>
      <c r="AX83" s="118">
        <f t="shared" si="113"/>
        <v>0</v>
      </c>
      <c r="AY83" s="32"/>
      <c r="AZ83" s="3"/>
      <c r="BA83" s="5"/>
      <c r="BB83" s="3"/>
      <c r="BC83" s="5"/>
      <c r="BD83" s="3"/>
      <c r="BE83" s="5"/>
      <c r="BF83" s="244"/>
      <c r="BG83" s="39"/>
      <c r="BH83" s="36"/>
      <c r="BI83" s="39"/>
      <c r="BJ83" s="36"/>
      <c r="BK83" s="40"/>
      <c r="BL83" s="116">
        <f t="shared" si="114"/>
        <v>0</v>
      </c>
      <c r="BM83" s="117">
        <f t="shared" si="115"/>
        <v>0</v>
      </c>
      <c r="BN83" s="118">
        <f t="shared" si="116"/>
        <v>0</v>
      </c>
      <c r="BO83" s="32"/>
      <c r="BP83" s="38"/>
      <c r="BQ83" s="39"/>
      <c r="BR83" s="39"/>
      <c r="BS83" s="39"/>
      <c r="BT83" s="36"/>
      <c r="BU83" s="40"/>
      <c r="BV83" s="244"/>
      <c r="BW83" s="39"/>
      <c r="BX83" s="36"/>
      <c r="BY83" s="39"/>
      <c r="BZ83" s="36"/>
      <c r="CA83" s="40"/>
      <c r="CB83" s="116">
        <f t="shared" si="117"/>
        <v>0</v>
      </c>
      <c r="CC83" s="117">
        <f t="shared" si="118"/>
        <v>0</v>
      </c>
      <c r="CD83" s="118">
        <f t="shared" si="119"/>
        <v>0</v>
      </c>
      <c r="CE83" s="32"/>
      <c r="CF83" s="38">
        <f t="shared" si="120"/>
        <v>0</v>
      </c>
      <c r="CG83" s="39" t="e">
        <f t="shared" si="121"/>
        <v>#DIV/0!</v>
      </c>
      <c r="CH83" s="36">
        <f t="shared" si="122"/>
        <v>0</v>
      </c>
      <c r="CI83" s="39" t="e">
        <f t="shared" si="123"/>
        <v>#DIV/0!</v>
      </c>
      <c r="CJ83" s="36">
        <f t="shared" si="124"/>
        <v>0</v>
      </c>
      <c r="CK83" s="40" t="e">
        <f t="shared" si="125"/>
        <v>#DIV/0!</v>
      </c>
      <c r="CL83" s="38">
        <f t="shared" si="126"/>
        <v>0</v>
      </c>
      <c r="CM83" s="39" t="e">
        <f t="shared" si="127"/>
        <v>#DIV/0!</v>
      </c>
      <c r="CN83" s="36">
        <f t="shared" si="128"/>
        <v>0</v>
      </c>
      <c r="CO83" s="39" t="e">
        <f t="shared" si="129"/>
        <v>#DIV/0!</v>
      </c>
      <c r="CP83" s="36">
        <f t="shared" si="130"/>
        <v>0</v>
      </c>
      <c r="CQ83" s="40" t="e">
        <f t="shared" si="131"/>
        <v>#DIV/0!</v>
      </c>
      <c r="CR83" s="152"/>
      <c r="CS83" s="161" t="s">
        <v>81</v>
      </c>
      <c r="CT83" s="38">
        <f t="shared" si="132"/>
        <v>0</v>
      </c>
      <c r="CU83" s="36">
        <f t="shared" si="133"/>
        <v>0</v>
      </c>
      <c r="CV83" s="37">
        <f t="shared" si="134"/>
        <v>0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8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105"/>
        <v>0</v>
      </c>
      <c r="Q84" s="117">
        <f t="shared" si="106"/>
        <v>0</v>
      </c>
      <c r="R84" s="118">
        <f t="shared" si="107"/>
        <v>0</v>
      </c>
      <c r="S84" s="32"/>
      <c r="T84" s="38"/>
      <c r="U84" s="39"/>
      <c r="V84" s="39"/>
      <c r="W84" s="39"/>
      <c r="X84" s="36"/>
      <c r="Y84" s="40"/>
      <c r="Z84" s="244"/>
      <c r="AA84" s="39"/>
      <c r="AB84" s="36"/>
      <c r="AC84" s="39"/>
      <c r="AD84" s="36"/>
      <c r="AE84" s="40"/>
      <c r="AF84" s="116">
        <f t="shared" si="108"/>
        <v>0</v>
      </c>
      <c r="AG84" s="117">
        <f t="shared" si="109"/>
        <v>0</v>
      </c>
      <c r="AH84" s="118">
        <f t="shared" si="110"/>
        <v>0</v>
      </c>
      <c r="AI84" s="32"/>
      <c r="AJ84" s="38"/>
      <c r="AK84" s="39"/>
      <c r="AL84" s="36"/>
      <c r="AM84" s="39"/>
      <c r="AN84" s="36"/>
      <c r="AO84" s="40"/>
      <c r="AP84" s="244"/>
      <c r="AQ84" s="39"/>
      <c r="AR84" s="36"/>
      <c r="AS84" s="39"/>
      <c r="AT84" s="36"/>
      <c r="AU84" s="40"/>
      <c r="AV84" s="116">
        <f t="shared" si="111"/>
        <v>0</v>
      </c>
      <c r="AW84" s="117">
        <f t="shared" si="112"/>
        <v>0</v>
      </c>
      <c r="AX84" s="118">
        <f t="shared" si="113"/>
        <v>0</v>
      </c>
      <c r="AY84" s="32"/>
      <c r="AZ84" s="3"/>
      <c r="BA84" s="5"/>
      <c r="BB84" s="3"/>
      <c r="BC84" s="5"/>
      <c r="BD84" s="3"/>
      <c r="BE84" s="5"/>
      <c r="BF84" s="244"/>
      <c r="BG84" s="39"/>
      <c r="BH84" s="36"/>
      <c r="BI84" s="39"/>
      <c r="BJ84" s="36"/>
      <c r="BK84" s="40"/>
      <c r="BL84" s="116">
        <f t="shared" si="114"/>
        <v>0</v>
      </c>
      <c r="BM84" s="117">
        <f t="shared" si="115"/>
        <v>0</v>
      </c>
      <c r="BN84" s="118">
        <f t="shared" si="116"/>
        <v>0</v>
      </c>
      <c r="BO84" s="32"/>
      <c r="BP84" s="38"/>
      <c r="BQ84" s="39"/>
      <c r="BR84" s="39"/>
      <c r="BS84" s="39"/>
      <c r="BT84" s="36"/>
      <c r="BU84" s="40"/>
      <c r="BV84" s="244"/>
      <c r="BW84" s="39"/>
      <c r="BX84" s="36"/>
      <c r="BY84" s="39"/>
      <c r="BZ84" s="36"/>
      <c r="CA84" s="40"/>
      <c r="CB84" s="116">
        <f t="shared" si="117"/>
        <v>0</v>
      </c>
      <c r="CC84" s="117">
        <f t="shared" si="118"/>
        <v>0</v>
      </c>
      <c r="CD84" s="118">
        <f t="shared" si="119"/>
        <v>0</v>
      </c>
      <c r="CE84" s="32"/>
      <c r="CF84" s="38">
        <f t="shared" si="120"/>
        <v>0</v>
      </c>
      <c r="CG84" s="39" t="e">
        <f t="shared" si="121"/>
        <v>#DIV/0!</v>
      </c>
      <c r="CH84" s="36">
        <f t="shared" si="122"/>
        <v>0</v>
      </c>
      <c r="CI84" s="39" t="e">
        <f t="shared" si="123"/>
        <v>#DIV/0!</v>
      </c>
      <c r="CJ84" s="36">
        <f t="shared" si="124"/>
        <v>0</v>
      </c>
      <c r="CK84" s="40" t="e">
        <f t="shared" si="125"/>
        <v>#DIV/0!</v>
      </c>
      <c r="CL84" s="38">
        <f t="shared" si="126"/>
        <v>0</v>
      </c>
      <c r="CM84" s="39" t="e">
        <f t="shared" si="127"/>
        <v>#DIV/0!</v>
      </c>
      <c r="CN84" s="36">
        <f t="shared" si="128"/>
        <v>0</v>
      </c>
      <c r="CO84" s="39" t="e">
        <f t="shared" si="129"/>
        <v>#DIV/0!</v>
      </c>
      <c r="CP84" s="36">
        <f t="shared" si="130"/>
        <v>0</v>
      </c>
      <c r="CQ84" s="40" t="e">
        <f t="shared" si="131"/>
        <v>#DIV/0!</v>
      </c>
      <c r="CR84" s="152"/>
      <c r="CS84" s="161" t="s">
        <v>82</v>
      </c>
      <c r="CT84" s="38">
        <f t="shared" si="132"/>
        <v>0</v>
      </c>
      <c r="CU84" s="36">
        <f t="shared" si="133"/>
        <v>0</v>
      </c>
      <c r="CV84" s="37">
        <f t="shared" si="134"/>
        <v>0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8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105"/>
        <v>0</v>
      </c>
      <c r="Q85" s="117">
        <f t="shared" si="106"/>
        <v>0</v>
      </c>
      <c r="R85" s="118">
        <f t="shared" si="107"/>
        <v>0</v>
      </c>
      <c r="S85" s="32"/>
      <c r="T85" s="38"/>
      <c r="U85" s="39"/>
      <c r="V85" s="39"/>
      <c r="W85" s="39"/>
      <c r="X85" s="36"/>
      <c r="Y85" s="40"/>
      <c r="Z85" s="244"/>
      <c r="AA85" s="39"/>
      <c r="AB85" s="36"/>
      <c r="AC85" s="39"/>
      <c r="AD85" s="36"/>
      <c r="AE85" s="40"/>
      <c r="AF85" s="116">
        <f t="shared" si="108"/>
        <v>0</v>
      </c>
      <c r="AG85" s="117">
        <f t="shared" si="109"/>
        <v>0</v>
      </c>
      <c r="AH85" s="118">
        <f t="shared" si="110"/>
        <v>0</v>
      </c>
      <c r="AI85" s="32"/>
      <c r="AJ85" s="38"/>
      <c r="AK85" s="39"/>
      <c r="AL85" s="36"/>
      <c r="AM85" s="39"/>
      <c r="AN85" s="36"/>
      <c r="AO85" s="40"/>
      <c r="AP85" s="244"/>
      <c r="AQ85" s="39"/>
      <c r="AR85" s="36"/>
      <c r="AS85" s="39"/>
      <c r="AT85" s="36"/>
      <c r="AU85" s="40"/>
      <c r="AV85" s="116">
        <f t="shared" si="111"/>
        <v>0</v>
      </c>
      <c r="AW85" s="117">
        <f t="shared" si="112"/>
        <v>0</v>
      </c>
      <c r="AX85" s="118">
        <f t="shared" si="113"/>
        <v>0</v>
      </c>
      <c r="AY85" s="32"/>
      <c r="AZ85" s="3"/>
      <c r="BA85" s="5"/>
      <c r="BB85" s="3"/>
      <c r="BC85" s="5"/>
      <c r="BD85" s="3"/>
      <c r="BE85" s="5"/>
      <c r="BF85" s="244"/>
      <c r="BG85" s="39"/>
      <c r="BH85" s="36"/>
      <c r="BI85" s="39"/>
      <c r="BJ85" s="36"/>
      <c r="BK85" s="40"/>
      <c r="BL85" s="116">
        <f t="shared" si="114"/>
        <v>0</v>
      </c>
      <c r="BM85" s="117">
        <f t="shared" si="115"/>
        <v>0</v>
      </c>
      <c r="BN85" s="118">
        <f t="shared" si="116"/>
        <v>0</v>
      </c>
      <c r="BO85" s="32"/>
      <c r="BP85" s="38"/>
      <c r="BQ85" s="39"/>
      <c r="BR85" s="39"/>
      <c r="BS85" s="39"/>
      <c r="BT85" s="36"/>
      <c r="BU85" s="40"/>
      <c r="BV85" s="244"/>
      <c r="BW85" s="39"/>
      <c r="BX85" s="36"/>
      <c r="BY85" s="39"/>
      <c r="BZ85" s="36"/>
      <c r="CA85" s="40"/>
      <c r="CB85" s="116">
        <f t="shared" si="117"/>
        <v>0</v>
      </c>
      <c r="CC85" s="117">
        <f t="shared" si="118"/>
        <v>0</v>
      </c>
      <c r="CD85" s="118">
        <f t="shared" si="119"/>
        <v>0</v>
      </c>
      <c r="CE85" s="32"/>
      <c r="CF85" s="38">
        <f t="shared" si="120"/>
        <v>0</v>
      </c>
      <c r="CG85" s="39" t="e">
        <f t="shared" si="121"/>
        <v>#DIV/0!</v>
      </c>
      <c r="CH85" s="36">
        <f t="shared" si="122"/>
        <v>0</v>
      </c>
      <c r="CI85" s="39" t="e">
        <f t="shared" si="123"/>
        <v>#DIV/0!</v>
      </c>
      <c r="CJ85" s="36">
        <f t="shared" si="124"/>
        <v>0</v>
      </c>
      <c r="CK85" s="40" t="e">
        <f t="shared" si="125"/>
        <v>#DIV/0!</v>
      </c>
      <c r="CL85" s="38">
        <f t="shared" si="126"/>
        <v>0</v>
      </c>
      <c r="CM85" s="39" t="e">
        <f t="shared" si="127"/>
        <v>#DIV/0!</v>
      </c>
      <c r="CN85" s="36">
        <f t="shared" si="128"/>
        <v>0</v>
      </c>
      <c r="CO85" s="39" t="e">
        <f t="shared" si="129"/>
        <v>#DIV/0!</v>
      </c>
      <c r="CP85" s="36">
        <f t="shared" si="130"/>
        <v>0</v>
      </c>
      <c r="CQ85" s="40" t="e">
        <f t="shared" si="131"/>
        <v>#DIV/0!</v>
      </c>
      <c r="CR85" s="152"/>
      <c r="CS85" s="161" t="s">
        <v>83</v>
      </c>
      <c r="CT85" s="38">
        <f t="shared" si="132"/>
        <v>0</v>
      </c>
      <c r="CU85" s="36">
        <f t="shared" si="133"/>
        <v>0</v>
      </c>
      <c r="CV85" s="37">
        <f t="shared" si="134"/>
        <v>0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8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105"/>
        <v>0</v>
      </c>
      <c r="Q86" s="117">
        <f t="shared" si="106"/>
        <v>0</v>
      </c>
      <c r="R86" s="118">
        <f t="shared" si="107"/>
        <v>0</v>
      </c>
      <c r="S86" s="32"/>
      <c r="T86" s="38"/>
      <c r="U86" s="39"/>
      <c r="V86" s="39"/>
      <c r="W86" s="39"/>
      <c r="X86" s="36"/>
      <c r="Y86" s="40"/>
      <c r="Z86" s="244"/>
      <c r="AA86" s="39"/>
      <c r="AB86" s="36"/>
      <c r="AC86" s="39"/>
      <c r="AD86" s="36"/>
      <c r="AE86" s="40"/>
      <c r="AF86" s="116">
        <f t="shared" si="108"/>
        <v>0</v>
      </c>
      <c r="AG86" s="117">
        <f t="shared" si="109"/>
        <v>0</v>
      </c>
      <c r="AH86" s="118">
        <f t="shared" si="110"/>
        <v>0</v>
      </c>
      <c r="AI86" s="32"/>
      <c r="AJ86" s="38"/>
      <c r="AK86" s="39"/>
      <c r="AL86" s="36"/>
      <c r="AM86" s="39"/>
      <c r="AN86" s="36"/>
      <c r="AO86" s="40"/>
      <c r="AP86" s="244"/>
      <c r="AQ86" s="39"/>
      <c r="AR86" s="36"/>
      <c r="AS86" s="39"/>
      <c r="AT86" s="36"/>
      <c r="AU86" s="40"/>
      <c r="AV86" s="116">
        <f t="shared" si="111"/>
        <v>0</v>
      </c>
      <c r="AW86" s="117">
        <f t="shared" si="112"/>
        <v>0</v>
      </c>
      <c r="AX86" s="118">
        <f t="shared" si="113"/>
        <v>0</v>
      </c>
      <c r="AY86" s="32"/>
      <c r="AZ86" s="3"/>
      <c r="BA86" s="5"/>
      <c r="BB86" s="3"/>
      <c r="BC86" s="5"/>
      <c r="BD86" s="3"/>
      <c r="BE86" s="5"/>
      <c r="BF86" s="244"/>
      <c r="BG86" s="39"/>
      <c r="BH86" s="36"/>
      <c r="BI86" s="39"/>
      <c r="BJ86" s="36"/>
      <c r="BK86" s="40"/>
      <c r="BL86" s="116">
        <f t="shared" si="114"/>
        <v>0</v>
      </c>
      <c r="BM86" s="117">
        <f t="shared" si="115"/>
        <v>0</v>
      </c>
      <c r="BN86" s="118">
        <f t="shared" si="116"/>
        <v>0</v>
      </c>
      <c r="BO86" s="32"/>
      <c r="BP86" s="38"/>
      <c r="BQ86" s="39"/>
      <c r="BR86" s="39"/>
      <c r="BS86" s="39"/>
      <c r="BT86" s="36"/>
      <c r="BU86" s="40"/>
      <c r="BV86" s="244"/>
      <c r="BW86" s="39"/>
      <c r="BX86" s="36"/>
      <c r="BY86" s="39"/>
      <c r="BZ86" s="36"/>
      <c r="CA86" s="40"/>
      <c r="CB86" s="116">
        <f t="shared" si="117"/>
        <v>0</v>
      </c>
      <c r="CC86" s="117">
        <f t="shared" si="118"/>
        <v>0</v>
      </c>
      <c r="CD86" s="118">
        <f t="shared" si="119"/>
        <v>0</v>
      </c>
      <c r="CE86" s="32"/>
      <c r="CF86" s="38">
        <f t="shared" si="120"/>
        <v>0</v>
      </c>
      <c r="CG86" s="39" t="e">
        <f t="shared" si="121"/>
        <v>#DIV/0!</v>
      </c>
      <c r="CH86" s="36">
        <f t="shared" si="122"/>
        <v>0</v>
      </c>
      <c r="CI86" s="39" t="e">
        <f t="shared" si="123"/>
        <v>#DIV/0!</v>
      </c>
      <c r="CJ86" s="36">
        <f t="shared" si="124"/>
        <v>0</v>
      </c>
      <c r="CK86" s="40" t="e">
        <f t="shared" si="125"/>
        <v>#DIV/0!</v>
      </c>
      <c r="CL86" s="38">
        <f t="shared" si="126"/>
        <v>0</v>
      </c>
      <c r="CM86" s="39" t="e">
        <f t="shared" si="127"/>
        <v>#DIV/0!</v>
      </c>
      <c r="CN86" s="36">
        <f t="shared" si="128"/>
        <v>0</v>
      </c>
      <c r="CO86" s="39" t="e">
        <f t="shared" si="129"/>
        <v>#DIV/0!</v>
      </c>
      <c r="CP86" s="36">
        <f t="shared" si="130"/>
        <v>0</v>
      </c>
      <c r="CQ86" s="40" t="e">
        <f t="shared" si="131"/>
        <v>#DIV/0!</v>
      </c>
      <c r="CR86" s="152"/>
      <c r="CS86" s="161" t="s">
        <v>84</v>
      </c>
      <c r="CT86" s="38">
        <f t="shared" si="132"/>
        <v>0</v>
      </c>
      <c r="CU86" s="36">
        <f t="shared" si="133"/>
        <v>0</v>
      </c>
      <c r="CV86" s="37">
        <f t="shared" si="134"/>
        <v>0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8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105"/>
        <v>0</v>
      </c>
      <c r="Q87" s="117">
        <f t="shared" si="106"/>
        <v>0</v>
      </c>
      <c r="R87" s="118">
        <f t="shared" si="107"/>
        <v>0</v>
      </c>
      <c r="S87" s="32"/>
      <c r="T87" s="38"/>
      <c r="U87" s="39"/>
      <c r="V87" s="39"/>
      <c r="W87" s="39"/>
      <c r="X87" s="36"/>
      <c r="Y87" s="40"/>
      <c r="Z87" s="244"/>
      <c r="AA87" s="39"/>
      <c r="AB87" s="36"/>
      <c r="AC87" s="39"/>
      <c r="AD87" s="36"/>
      <c r="AE87" s="40"/>
      <c r="AF87" s="116">
        <f t="shared" si="108"/>
        <v>0</v>
      </c>
      <c r="AG87" s="117">
        <f t="shared" si="109"/>
        <v>0</v>
      </c>
      <c r="AH87" s="118">
        <f t="shared" si="110"/>
        <v>0</v>
      </c>
      <c r="AI87" s="32"/>
      <c r="AJ87" s="38"/>
      <c r="AK87" s="39"/>
      <c r="AL87" s="36"/>
      <c r="AM87" s="39"/>
      <c r="AN87" s="36"/>
      <c r="AO87" s="40"/>
      <c r="AP87" s="244"/>
      <c r="AQ87" s="39"/>
      <c r="AR87" s="36"/>
      <c r="AS87" s="39"/>
      <c r="AT87" s="36"/>
      <c r="AU87" s="40"/>
      <c r="AV87" s="116">
        <f t="shared" si="111"/>
        <v>0</v>
      </c>
      <c r="AW87" s="117">
        <f t="shared" si="112"/>
        <v>0</v>
      </c>
      <c r="AX87" s="118">
        <f t="shared" si="113"/>
        <v>0</v>
      </c>
      <c r="AY87" s="32"/>
      <c r="AZ87" s="3"/>
      <c r="BA87" s="5"/>
      <c r="BB87" s="3"/>
      <c r="BC87" s="5"/>
      <c r="BD87" s="3"/>
      <c r="BE87" s="5"/>
      <c r="BF87" s="244"/>
      <c r="BG87" s="39"/>
      <c r="BH87" s="36"/>
      <c r="BI87" s="39"/>
      <c r="BJ87" s="36"/>
      <c r="BK87" s="40"/>
      <c r="BL87" s="116">
        <f t="shared" si="114"/>
        <v>0</v>
      </c>
      <c r="BM87" s="117">
        <f t="shared" si="115"/>
        <v>0</v>
      </c>
      <c r="BN87" s="118">
        <f t="shared" si="116"/>
        <v>0</v>
      </c>
      <c r="BO87" s="32"/>
      <c r="BP87" s="38"/>
      <c r="BQ87" s="39"/>
      <c r="BR87" s="39"/>
      <c r="BS87" s="39"/>
      <c r="BT87" s="36"/>
      <c r="BU87" s="40"/>
      <c r="BV87" s="244"/>
      <c r="BW87" s="39"/>
      <c r="BX87" s="36"/>
      <c r="BY87" s="39"/>
      <c r="BZ87" s="36"/>
      <c r="CA87" s="40"/>
      <c r="CB87" s="116">
        <f t="shared" si="117"/>
        <v>0</v>
      </c>
      <c r="CC87" s="117">
        <f t="shared" si="118"/>
        <v>0</v>
      </c>
      <c r="CD87" s="118">
        <f t="shared" si="119"/>
        <v>0</v>
      </c>
      <c r="CE87" s="32"/>
      <c r="CF87" s="38">
        <f t="shared" si="120"/>
        <v>0</v>
      </c>
      <c r="CG87" s="39" t="e">
        <f t="shared" si="121"/>
        <v>#DIV/0!</v>
      </c>
      <c r="CH87" s="36">
        <f t="shared" si="122"/>
        <v>0</v>
      </c>
      <c r="CI87" s="39" t="e">
        <f t="shared" si="123"/>
        <v>#DIV/0!</v>
      </c>
      <c r="CJ87" s="36">
        <f t="shared" si="124"/>
        <v>0</v>
      </c>
      <c r="CK87" s="40" t="e">
        <f t="shared" si="125"/>
        <v>#DIV/0!</v>
      </c>
      <c r="CL87" s="38">
        <f t="shared" si="126"/>
        <v>0</v>
      </c>
      <c r="CM87" s="39" t="e">
        <f t="shared" si="127"/>
        <v>#DIV/0!</v>
      </c>
      <c r="CN87" s="36">
        <f t="shared" si="128"/>
        <v>0</v>
      </c>
      <c r="CO87" s="39" t="e">
        <f t="shared" si="129"/>
        <v>#DIV/0!</v>
      </c>
      <c r="CP87" s="36">
        <f t="shared" si="130"/>
        <v>0</v>
      </c>
      <c r="CQ87" s="40" t="e">
        <f t="shared" si="131"/>
        <v>#DIV/0!</v>
      </c>
      <c r="CR87" s="152"/>
      <c r="CS87" s="161" t="s">
        <v>85</v>
      </c>
      <c r="CT87" s="38">
        <f t="shared" si="132"/>
        <v>0</v>
      </c>
      <c r="CU87" s="36">
        <f t="shared" si="133"/>
        <v>0</v>
      </c>
      <c r="CV87" s="37">
        <f t="shared" si="134"/>
        <v>0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8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105"/>
        <v>0</v>
      </c>
      <c r="Q88" s="117">
        <f t="shared" si="106"/>
        <v>0</v>
      </c>
      <c r="R88" s="118">
        <f t="shared" si="107"/>
        <v>0</v>
      </c>
      <c r="S88" s="32"/>
      <c r="T88" s="38"/>
      <c r="U88" s="39"/>
      <c r="V88" s="39"/>
      <c r="W88" s="39"/>
      <c r="X88" s="36"/>
      <c r="Y88" s="40"/>
      <c r="Z88" s="244"/>
      <c r="AA88" s="39"/>
      <c r="AB88" s="36"/>
      <c r="AC88" s="39"/>
      <c r="AD88" s="36"/>
      <c r="AE88" s="40"/>
      <c r="AF88" s="116">
        <f t="shared" si="108"/>
        <v>0</v>
      </c>
      <c r="AG88" s="117">
        <f t="shared" si="109"/>
        <v>0</v>
      </c>
      <c r="AH88" s="118">
        <f t="shared" si="110"/>
        <v>0</v>
      </c>
      <c r="AI88" s="32"/>
      <c r="AJ88" s="38"/>
      <c r="AK88" s="39"/>
      <c r="AL88" s="36"/>
      <c r="AM88" s="39"/>
      <c r="AN88" s="36"/>
      <c r="AO88" s="40"/>
      <c r="AP88" s="244"/>
      <c r="AQ88" s="39"/>
      <c r="AR88" s="36"/>
      <c r="AS88" s="39"/>
      <c r="AT88" s="36"/>
      <c r="AU88" s="40"/>
      <c r="AV88" s="116">
        <f t="shared" si="111"/>
        <v>0</v>
      </c>
      <c r="AW88" s="117">
        <f t="shared" si="112"/>
        <v>0</v>
      </c>
      <c r="AX88" s="118">
        <f t="shared" si="113"/>
        <v>0</v>
      </c>
      <c r="AY88" s="32"/>
      <c r="AZ88" s="3"/>
      <c r="BA88" s="5"/>
      <c r="BB88" s="3"/>
      <c r="BC88" s="5"/>
      <c r="BD88" s="3"/>
      <c r="BE88" s="5"/>
      <c r="BF88" s="244"/>
      <c r="BG88" s="39"/>
      <c r="BH88" s="36"/>
      <c r="BI88" s="39"/>
      <c r="BJ88" s="36"/>
      <c r="BK88" s="40"/>
      <c r="BL88" s="116">
        <f t="shared" si="114"/>
        <v>0</v>
      </c>
      <c r="BM88" s="117">
        <f t="shared" si="115"/>
        <v>0</v>
      </c>
      <c r="BN88" s="118">
        <f t="shared" si="116"/>
        <v>0</v>
      </c>
      <c r="BO88" s="32"/>
      <c r="BP88" s="38"/>
      <c r="BQ88" s="39"/>
      <c r="BR88" s="39"/>
      <c r="BS88" s="39"/>
      <c r="BT88" s="36"/>
      <c r="BU88" s="40"/>
      <c r="BV88" s="244"/>
      <c r="BW88" s="39"/>
      <c r="BX88" s="36"/>
      <c r="BY88" s="39"/>
      <c r="BZ88" s="36"/>
      <c r="CA88" s="40"/>
      <c r="CB88" s="116">
        <f t="shared" si="117"/>
        <v>0</v>
      </c>
      <c r="CC88" s="117">
        <f t="shared" si="118"/>
        <v>0</v>
      </c>
      <c r="CD88" s="118">
        <f t="shared" si="119"/>
        <v>0</v>
      </c>
      <c r="CE88" s="32"/>
      <c r="CF88" s="38">
        <f t="shared" si="120"/>
        <v>0</v>
      </c>
      <c r="CG88" s="39" t="e">
        <f t="shared" si="121"/>
        <v>#DIV/0!</v>
      </c>
      <c r="CH88" s="36">
        <f t="shared" si="122"/>
        <v>0</v>
      </c>
      <c r="CI88" s="39" t="e">
        <f t="shared" si="123"/>
        <v>#DIV/0!</v>
      </c>
      <c r="CJ88" s="36">
        <f t="shared" si="124"/>
        <v>0</v>
      </c>
      <c r="CK88" s="40" t="e">
        <f t="shared" si="125"/>
        <v>#DIV/0!</v>
      </c>
      <c r="CL88" s="38">
        <f t="shared" si="126"/>
        <v>0</v>
      </c>
      <c r="CM88" s="39" t="e">
        <f t="shared" si="127"/>
        <v>#DIV/0!</v>
      </c>
      <c r="CN88" s="36">
        <f t="shared" si="128"/>
        <v>0</v>
      </c>
      <c r="CO88" s="39" t="e">
        <f t="shared" si="129"/>
        <v>#DIV/0!</v>
      </c>
      <c r="CP88" s="36">
        <f t="shared" si="130"/>
        <v>0</v>
      </c>
      <c r="CQ88" s="40" t="e">
        <f t="shared" si="131"/>
        <v>#DIV/0!</v>
      </c>
      <c r="CR88" s="152"/>
      <c r="CS88" s="161" t="s">
        <v>86</v>
      </c>
      <c r="CT88" s="38">
        <f t="shared" si="132"/>
        <v>0</v>
      </c>
      <c r="CU88" s="36">
        <f t="shared" si="133"/>
        <v>0</v>
      </c>
      <c r="CV88" s="37">
        <f t="shared" si="134"/>
        <v>0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8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105"/>
        <v>0</v>
      </c>
      <c r="Q89" s="117">
        <f t="shared" si="106"/>
        <v>0</v>
      </c>
      <c r="R89" s="118">
        <f t="shared" si="107"/>
        <v>0</v>
      </c>
      <c r="S89" s="32"/>
      <c r="T89" s="38"/>
      <c r="U89" s="39"/>
      <c r="V89" s="39"/>
      <c r="W89" s="39"/>
      <c r="X89" s="36"/>
      <c r="Y89" s="40"/>
      <c r="Z89" s="244"/>
      <c r="AA89" s="39"/>
      <c r="AB89" s="36"/>
      <c r="AC89" s="39"/>
      <c r="AD89" s="36"/>
      <c r="AE89" s="40"/>
      <c r="AF89" s="116">
        <f t="shared" si="108"/>
        <v>0</v>
      </c>
      <c r="AG89" s="117">
        <f t="shared" si="109"/>
        <v>0</v>
      </c>
      <c r="AH89" s="118">
        <f t="shared" si="110"/>
        <v>0</v>
      </c>
      <c r="AI89" s="32"/>
      <c r="AJ89" s="38"/>
      <c r="AK89" s="39"/>
      <c r="AL89" s="36"/>
      <c r="AM89" s="39"/>
      <c r="AN89" s="36"/>
      <c r="AO89" s="40"/>
      <c r="AP89" s="244"/>
      <c r="AQ89" s="39"/>
      <c r="AR89" s="36"/>
      <c r="AS89" s="39"/>
      <c r="AT89" s="36"/>
      <c r="AU89" s="40"/>
      <c r="AV89" s="116">
        <f t="shared" si="111"/>
        <v>0</v>
      </c>
      <c r="AW89" s="117">
        <f t="shared" si="112"/>
        <v>0</v>
      </c>
      <c r="AX89" s="118">
        <f t="shared" si="113"/>
        <v>0</v>
      </c>
      <c r="AY89" s="32"/>
      <c r="AZ89" s="3"/>
      <c r="BA89" s="5"/>
      <c r="BB89" s="3"/>
      <c r="BC89" s="5"/>
      <c r="BD89" s="3"/>
      <c r="BE89" s="5"/>
      <c r="BF89" s="244"/>
      <c r="BG89" s="39"/>
      <c r="BH89" s="36"/>
      <c r="BI89" s="39"/>
      <c r="BJ89" s="36"/>
      <c r="BK89" s="40"/>
      <c r="BL89" s="116">
        <f t="shared" si="114"/>
        <v>0</v>
      </c>
      <c r="BM89" s="117">
        <f t="shared" si="115"/>
        <v>0</v>
      </c>
      <c r="BN89" s="118">
        <f t="shared" si="116"/>
        <v>0</v>
      </c>
      <c r="BO89" s="32"/>
      <c r="BP89" s="38"/>
      <c r="BQ89" s="39"/>
      <c r="BR89" s="39"/>
      <c r="BS89" s="39"/>
      <c r="BT89" s="36"/>
      <c r="BU89" s="40"/>
      <c r="BV89" s="244"/>
      <c r="BW89" s="39"/>
      <c r="BX89" s="36"/>
      <c r="BY89" s="39"/>
      <c r="BZ89" s="36"/>
      <c r="CA89" s="40"/>
      <c r="CB89" s="116">
        <f t="shared" si="117"/>
        <v>0</v>
      </c>
      <c r="CC89" s="117">
        <f t="shared" si="118"/>
        <v>0</v>
      </c>
      <c r="CD89" s="118">
        <f t="shared" si="119"/>
        <v>0</v>
      </c>
      <c r="CE89" s="32"/>
      <c r="CF89" s="38">
        <f t="shared" si="120"/>
        <v>0</v>
      </c>
      <c r="CG89" s="39" t="e">
        <f t="shared" si="121"/>
        <v>#DIV/0!</v>
      </c>
      <c r="CH89" s="36">
        <f t="shared" si="122"/>
        <v>0</v>
      </c>
      <c r="CI89" s="39" t="e">
        <f t="shared" si="123"/>
        <v>#DIV/0!</v>
      </c>
      <c r="CJ89" s="36">
        <f t="shared" si="124"/>
        <v>0</v>
      </c>
      <c r="CK89" s="40" t="e">
        <f t="shared" si="125"/>
        <v>#DIV/0!</v>
      </c>
      <c r="CL89" s="38">
        <f t="shared" si="126"/>
        <v>0</v>
      </c>
      <c r="CM89" s="39" t="e">
        <f t="shared" si="127"/>
        <v>#DIV/0!</v>
      </c>
      <c r="CN89" s="36">
        <f t="shared" si="128"/>
        <v>0</v>
      </c>
      <c r="CO89" s="39" t="e">
        <f t="shared" si="129"/>
        <v>#DIV/0!</v>
      </c>
      <c r="CP89" s="36">
        <f t="shared" si="130"/>
        <v>0</v>
      </c>
      <c r="CQ89" s="40" t="e">
        <f t="shared" si="131"/>
        <v>#DIV/0!</v>
      </c>
      <c r="CR89" s="152"/>
      <c r="CS89" s="161" t="s">
        <v>87</v>
      </c>
      <c r="CT89" s="38">
        <f t="shared" si="132"/>
        <v>0</v>
      </c>
      <c r="CU89" s="36">
        <f t="shared" si="133"/>
        <v>0</v>
      </c>
      <c r="CV89" s="37">
        <f t="shared" si="134"/>
        <v>0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8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105"/>
        <v>0</v>
      </c>
      <c r="Q90" s="117">
        <f t="shared" si="106"/>
        <v>0</v>
      </c>
      <c r="R90" s="118">
        <f t="shared" si="107"/>
        <v>0</v>
      </c>
      <c r="S90" s="32"/>
      <c r="T90" s="38"/>
      <c r="U90" s="39"/>
      <c r="V90" s="39"/>
      <c r="W90" s="39"/>
      <c r="X90" s="36"/>
      <c r="Y90" s="40"/>
      <c r="Z90" s="244"/>
      <c r="AA90" s="39"/>
      <c r="AB90" s="36"/>
      <c r="AC90" s="39"/>
      <c r="AD90" s="36"/>
      <c r="AE90" s="40"/>
      <c r="AF90" s="116">
        <f t="shared" si="108"/>
        <v>0</v>
      </c>
      <c r="AG90" s="117">
        <f t="shared" si="109"/>
        <v>0</v>
      </c>
      <c r="AH90" s="118">
        <f t="shared" si="110"/>
        <v>0</v>
      </c>
      <c r="AI90" s="32"/>
      <c r="AJ90" s="38"/>
      <c r="AK90" s="39"/>
      <c r="AL90" s="36"/>
      <c r="AM90" s="39"/>
      <c r="AN90" s="36"/>
      <c r="AO90" s="40"/>
      <c r="AP90" s="244"/>
      <c r="AQ90" s="39"/>
      <c r="AR90" s="36"/>
      <c r="AS90" s="39"/>
      <c r="AT90" s="36"/>
      <c r="AU90" s="40"/>
      <c r="AV90" s="116">
        <f t="shared" si="111"/>
        <v>0</v>
      </c>
      <c r="AW90" s="117">
        <f t="shared" si="112"/>
        <v>0</v>
      </c>
      <c r="AX90" s="118">
        <f t="shared" si="113"/>
        <v>0</v>
      </c>
      <c r="AY90" s="32"/>
      <c r="AZ90" s="3"/>
      <c r="BA90" s="5"/>
      <c r="BB90" s="3"/>
      <c r="BC90" s="5"/>
      <c r="BD90" s="3"/>
      <c r="BE90" s="5"/>
      <c r="BF90" s="244"/>
      <c r="BG90" s="39"/>
      <c r="BH90" s="36"/>
      <c r="BI90" s="39"/>
      <c r="BJ90" s="36"/>
      <c r="BK90" s="40"/>
      <c r="BL90" s="116">
        <f t="shared" si="114"/>
        <v>0</v>
      </c>
      <c r="BM90" s="117">
        <f t="shared" si="115"/>
        <v>0</v>
      </c>
      <c r="BN90" s="118">
        <f t="shared" si="116"/>
        <v>0</v>
      </c>
      <c r="BO90" s="32"/>
      <c r="BP90" s="38"/>
      <c r="BQ90" s="39"/>
      <c r="BR90" s="39"/>
      <c r="BS90" s="39"/>
      <c r="BT90" s="36"/>
      <c r="BU90" s="40"/>
      <c r="BV90" s="244"/>
      <c r="BW90" s="39"/>
      <c r="BX90" s="36"/>
      <c r="BY90" s="39"/>
      <c r="BZ90" s="36"/>
      <c r="CA90" s="40"/>
      <c r="CB90" s="116">
        <f t="shared" si="117"/>
        <v>0</v>
      </c>
      <c r="CC90" s="117">
        <f t="shared" si="118"/>
        <v>0</v>
      </c>
      <c r="CD90" s="118">
        <f t="shared" si="119"/>
        <v>0</v>
      </c>
      <c r="CE90" s="32"/>
      <c r="CF90" s="38">
        <f t="shared" si="120"/>
        <v>0</v>
      </c>
      <c r="CG90" s="39" t="e">
        <f t="shared" si="121"/>
        <v>#DIV/0!</v>
      </c>
      <c r="CH90" s="36">
        <f t="shared" si="122"/>
        <v>0</v>
      </c>
      <c r="CI90" s="39" t="e">
        <f t="shared" si="123"/>
        <v>#DIV/0!</v>
      </c>
      <c r="CJ90" s="36">
        <f t="shared" si="124"/>
        <v>0</v>
      </c>
      <c r="CK90" s="40" t="e">
        <f t="shared" si="125"/>
        <v>#DIV/0!</v>
      </c>
      <c r="CL90" s="38">
        <f t="shared" si="126"/>
        <v>0</v>
      </c>
      <c r="CM90" s="39" t="e">
        <f t="shared" si="127"/>
        <v>#DIV/0!</v>
      </c>
      <c r="CN90" s="36">
        <f t="shared" si="128"/>
        <v>0</v>
      </c>
      <c r="CO90" s="39" t="e">
        <f t="shared" si="129"/>
        <v>#DIV/0!</v>
      </c>
      <c r="CP90" s="36">
        <f t="shared" si="130"/>
        <v>0</v>
      </c>
      <c r="CQ90" s="40" t="e">
        <f t="shared" si="131"/>
        <v>#DIV/0!</v>
      </c>
      <c r="CR90" s="152"/>
      <c r="CS90" s="161" t="s">
        <v>88</v>
      </c>
      <c r="CT90" s="38">
        <f t="shared" si="132"/>
        <v>0</v>
      </c>
      <c r="CU90" s="36">
        <f t="shared" si="133"/>
        <v>0</v>
      </c>
      <c r="CV90" s="37">
        <f t="shared" si="134"/>
        <v>0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8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105"/>
        <v>0</v>
      </c>
      <c r="Q91" s="117">
        <f t="shared" si="106"/>
        <v>0</v>
      </c>
      <c r="R91" s="118">
        <f t="shared" si="107"/>
        <v>0</v>
      </c>
      <c r="S91" s="32"/>
      <c r="T91" s="38"/>
      <c r="U91" s="39"/>
      <c r="V91" s="39"/>
      <c r="W91" s="39"/>
      <c r="X91" s="36"/>
      <c r="Y91" s="40"/>
      <c r="Z91" s="244"/>
      <c r="AA91" s="39"/>
      <c r="AB91" s="36"/>
      <c r="AC91" s="39"/>
      <c r="AD91" s="36"/>
      <c r="AE91" s="40"/>
      <c r="AF91" s="116">
        <f t="shared" si="108"/>
        <v>0</v>
      </c>
      <c r="AG91" s="117">
        <f t="shared" si="109"/>
        <v>0</v>
      </c>
      <c r="AH91" s="118">
        <f t="shared" si="110"/>
        <v>0</v>
      </c>
      <c r="AI91" s="32"/>
      <c r="AJ91" s="38"/>
      <c r="AK91" s="39"/>
      <c r="AL91" s="36"/>
      <c r="AM91" s="39"/>
      <c r="AN91" s="36"/>
      <c r="AO91" s="40"/>
      <c r="AP91" s="244"/>
      <c r="AQ91" s="39"/>
      <c r="AR91" s="36"/>
      <c r="AS91" s="39"/>
      <c r="AT91" s="36"/>
      <c r="AU91" s="40"/>
      <c r="AV91" s="116">
        <f t="shared" si="111"/>
        <v>0</v>
      </c>
      <c r="AW91" s="117">
        <f t="shared" si="112"/>
        <v>0</v>
      </c>
      <c r="AX91" s="118">
        <f t="shared" si="113"/>
        <v>0</v>
      </c>
      <c r="AY91" s="32"/>
      <c r="AZ91" s="3"/>
      <c r="BA91" s="5"/>
      <c r="BB91" s="3"/>
      <c r="BC91" s="5"/>
      <c r="BD91" s="3"/>
      <c r="BE91" s="5"/>
      <c r="BF91" s="244"/>
      <c r="BG91" s="39"/>
      <c r="BH91" s="36"/>
      <c r="BI91" s="39"/>
      <c r="BJ91" s="36"/>
      <c r="BK91" s="40"/>
      <c r="BL91" s="116">
        <f t="shared" si="114"/>
        <v>0</v>
      </c>
      <c r="BM91" s="117">
        <f t="shared" si="115"/>
        <v>0</v>
      </c>
      <c r="BN91" s="118">
        <f t="shared" si="116"/>
        <v>0</v>
      </c>
      <c r="BO91" s="32"/>
      <c r="BP91" s="38"/>
      <c r="BQ91" s="39"/>
      <c r="BR91" s="39"/>
      <c r="BS91" s="39"/>
      <c r="BT91" s="36"/>
      <c r="BU91" s="40"/>
      <c r="BV91" s="244"/>
      <c r="BW91" s="39"/>
      <c r="BX91" s="36"/>
      <c r="BY91" s="39"/>
      <c r="BZ91" s="36"/>
      <c r="CA91" s="40"/>
      <c r="CB91" s="116">
        <f t="shared" si="117"/>
        <v>0</v>
      </c>
      <c r="CC91" s="117">
        <f t="shared" si="118"/>
        <v>0</v>
      </c>
      <c r="CD91" s="118">
        <f t="shared" si="119"/>
        <v>0</v>
      </c>
      <c r="CE91" s="32"/>
      <c r="CF91" s="38">
        <f t="shared" si="120"/>
        <v>0</v>
      </c>
      <c r="CG91" s="39" t="e">
        <f t="shared" si="121"/>
        <v>#DIV/0!</v>
      </c>
      <c r="CH91" s="36">
        <f t="shared" si="122"/>
        <v>0</v>
      </c>
      <c r="CI91" s="39" t="e">
        <f t="shared" si="123"/>
        <v>#DIV/0!</v>
      </c>
      <c r="CJ91" s="36">
        <f t="shared" si="124"/>
        <v>0</v>
      </c>
      <c r="CK91" s="40" t="e">
        <f t="shared" si="125"/>
        <v>#DIV/0!</v>
      </c>
      <c r="CL91" s="38">
        <f t="shared" si="126"/>
        <v>0</v>
      </c>
      <c r="CM91" s="39" t="e">
        <f t="shared" si="127"/>
        <v>#DIV/0!</v>
      </c>
      <c r="CN91" s="36">
        <f t="shared" si="128"/>
        <v>0</v>
      </c>
      <c r="CO91" s="39" t="e">
        <f t="shared" si="129"/>
        <v>#DIV/0!</v>
      </c>
      <c r="CP91" s="36">
        <f t="shared" si="130"/>
        <v>0</v>
      </c>
      <c r="CQ91" s="40" t="e">
        <f t="shared" si="131"/>
        <v>#DIV/0!</v>
      </c>
      <c r="CR91" s="152"/>
      <c r="CS91" s="161" t="s">
        <v>89</v>
      </c>
      <c r="CT91" s="38">
        <f t="shared" si="132"/>
        <v>0</v>
      </c>
      <c r="CU91" s="36">
        <f t="shared" si="133"/>
        <v>0</v>
      </c>
      <c r="CV91" s="37">
        <f t="shared" si="134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8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105"/>
        <v>0</v>
      </c>
      <c r="Q92" s="117">
        <f t="shared" si="106"/>
        <v>0</v>
      </c>
      <c r="R92" s="118">
        <f t="shared" si="107"/>
        <v>0</v>
      </c>
      <c r="S92" s="32"/>
      <c r="T92" s="38"/>
      <c r="U92" s="39"/>
      <c r="V92" s="39"/>
      <c r="W92" s="39"/>
      <c r="X92" s="36"/>
      <c r="Y92" s="40"/>
      <c r="Z92" s="244"/>
      <c r="AA92" s="39"/>
      <c r="AB92" s="36"/>
      <c r="AC92" s="39"/>
      <c r="AD92" s="36"/>
      <c r="AE92" s="40"/>
      <c r="AF92" s="116">
        <f t="shared" si="108"/>
        <v>0</v>
      </c>
      <c r="AG92" s="117">
        <f t="shared" si="109"/>
        <v>0</v>
      </c>
      <c r="AH92" s="118">
        <f t="shared" si="110"/>
        <v>0</v>
      </c>
      <c r="AI92" s="32"/>
      <c r="AJ92" s="38"/>
      <c r="AK92" s="39"/>
      <c r="AL92" s="36"/>
      <c r="AM92" s="39"/>
      <c r="AN92" s="36"/>
      <c r="AO92" s="40"/>
      <c r="AP92" s="244"/>
      <c r="AQ92" s="39"/>
      <c r="AR92" s="36"/>
      <c r="AS92" s="39"/>
      <c r="AT92" s="36"/>
      <c r="AU92" s="40"/>
      <c r="AV92" s="116">
        <f t="shared" si="111"/>
        <v>0</v>
      </c>
      <c r="AW92" s="117">
        <f t="shared" si="112"/>
        <v>0</v>
      </c>
      <c r="AX92" s="118">
        <f t="shared" si="113"/>
        <v>0</v>
      </c>
      <c r="AY92" s="32"/>
      <c r="AZ92" s="3"/>
      <c r="BA92" s="5"/>
      <c r="BB92" s="3"/>
      <c r="BC92" s="5"/>
      <c r="BD92" s="3"/>
      <c r="BE92" s="5"/>
      <c r="BF92" s="244"/>
      <c r="BG92" s="39"/>
      <c r="BH92" s="36"/>
      <c r="BI92" s="39"/>
      <c r="BJ92" s="36"/>
      <c r="BK92" s="40"/>
      <c r="BL92" s="116">
        <f t="shared" si="114"/>
        <v>0</v>
      </c>
      <c r="BM92" s="117">
        <f t="shared" si="115"/>
        <v>0</v>
      </c>
      <c r="BN92" s="118">
        <f t="shared" si="116"/>
        <v>0</v>
      </c>
      <c r="BO92" s="32"/>
      <c r="BP92" s="38"/>
      <c r="BQ92" s="39"/>
      <c r="BR92" s="39"/>
      <c r="BS92" s="39"/>
      <c r="BT92" s="36"/>
      <c r="BU92" s="40"/>
      <c r="BV92" s="244"/>
      <c r="BW92" s="39"/>
      <c r="BX92" s="36"/>
      <c r="BY92" s="39"/>
      <c r="BZ92" s="36"/>
      <c r="CA92" s="40"/>
      <c r="CB92" s="116">
        <f t="shared" si="117"/>
        <v>0</v>
      </c>
      <c r="CC92" s="117">
        <f t="shared" si="118"/>
        <v>0</v>
      </c>
      <c r="CD92" s="118">
        <f t="shared" si="119"/>
        <v>0</v>
      </c>
      <c r="CE92" s="32"/>
      <c r="CF92" s="38">
        <f t="shared" si="120"/>
        <v>0</v>
      </c>
      <c r="CG92" s="39" t="e">
        <f t="shared" si="121"/>
        <v>#DIV/0!</v>
      </c>
      <c r="CH92" s="36">
        <f t="shared" si="122"/>
        <v>0</v>
      </c>
      <c r="CI92" s="39" t="e">
        <f t="shared" si="123"/>
        <v>#DIV/0!</v>
      </c>
      <c r="CJ92" s="36">
        <f t="shared" si="124"/>
        <v>0</v>
      </c>
      <c r="CK92" s="40" t="e">
        <f t="shared" si="125"/>
        <v>#DIV/0!</v>
      </c>
      <c r="CL92" s="38">
        <f t="shared" si="126"/>
        <v>0</v>
      </c>
      <c r="CM92" s="39" t="e">
        <f t="shared" si="127"/>
        <v>#DIV/0!</v>
      </c>
      <c r="CN92" s="36">
        <f t="shared" si="128"/>
        <v>0</v>
      </c>
      <c r="CO92" s="39" t="e">
        <f t="shared" si="129"/>
        <v>#DIV/0!</v>
      </c>
      <c r="CP92" s="36">
        <f t="shared" si="130"/>
        <v>0</v>
      </c>
      <c r="CQ92" s="40" t="e">
        <f t="shared" si="131"/>
        <v>#DIV/0!</v>
      </c>
      <c r="CR92" s="152"/>
      <c r="CS92" s="161" t="s">
        <v>100</v>
      </c>
      <c r="CT92" s="38">
        <f t="shared" si="132"/>
        <v>0</v>
      </c>
      <c r="CU92" s="36">
        <f t="shared" si="133"/>
        <v>0</v>
      </c>
      <c r="CV92" s="37">
        <f t="shared" si="134"/>
        <v>0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8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105"/>
        <v>0</v>
      </c>
      <c r="Q93" s="117">
        <f t="shared" si="106"/>
        <v>0</v>
      </c>
      <c r="R93" s="118">
        <f t="shared" si="107"/>
        <v>0</v>
      </c>
      <c r="S93" s="32"/>
      <c r="T93" s="38"/>
      <c r="U93" s="39"/>
      <c r="V93" s="39"/>
      <c r="W93" s="39"/>
      <c r="X93" s="36"/>
      <c r="Y93" s="40"/>
      <c r="Z93" s="244"/>
      <c r="AA93" s="39"/>
      <c r="AB93" s="36"/>
      <c r="AC93" s="39"/>
      <c r="AD93" s="36"/>
      <c r="AE93" s="40"/>
      <c r="AF93" s="116">
        <f t="shared" si="108"/>
        <v>0</v>
      </c>
      <c r="AG93" s="117">
        <f t="shared" si="109"/>
        <v>0</v>
      </c>
      <c r="AH93" s="118">
        <f t="shared" si="110"/>
        <v>0</v>
      </c>
      <c r="AI93" s="32"/>
      <c r="AJ93" s="38"/>
      <c r="AK93" s="39"/>
      <c r="AL93" s="36"/>
      <c r="AM93" s="39"/>
      <c r="AN93" s="36"/>
      <c r="AO93" s="40"/>
      <c r="AP93" s="244"/>
      <c r="AQ93" s="39"/>
      <c r="AR93" s="36"/>
      <c r="AS93" s="39"/>
      <c r="AT93" s="36"/>
      <c r="AU93" s="40"/>
      <c r="AV93" s="116">
        <f t="shared" si="111"/>
        <v>0</v>
      </c>
      <c r="AW93" s="117">
        <f t="shared" si="112"/>
        <v>0</v>
      </c>
      <c r="AX93" s="118">
        <f t="shared" si="113"/>
        <v>0</v>
      </c>
      <c r="AY93" s="32"/>
      <c r="AZ93" s="3"/>
      <c r="BA93" s="5"/>
      <c r="BB93" s="3"/>
      <c r="BC93" s="5"/>
      <c r="BD93" s="3"/>
      <c r="BE93" s="5"/>
      <c r="BF93" s="244"/>
      <c r="BG93" s="39"/>
      <c r="BH93" s="36"/>
      <c r="BI93" s="39"/>
      <c r="BJ93" s="36"/>
      <c r="BK93" s="40"/>
      <c r="BL93" s="116">
        <f t="shared" si="114"/>
        <v>0</v>
      </c>
      <c r="BM93" s="117">
        <f t="shared" si="115"/>
        <v>0</v>
      </c>
      <c r="BN93" s="118">
        <f t="shared" si="116"/>
        <v>0</v>
      </c>
      <c r="BO93" s="32"/>
      <c r="BP93" s="38"/>
      <c r="BQ93" s="39"/>
      <c r="BR93" s="39"/>
      <c r="BS93" s="39"/>
      <c r="BT93" s="36"/>
      <c r="BU93" s="40"/>
      <c r="BV93" s="244"/>
      <c r="BW93" s="39"/>
      <c r="BX93" s="36"/>
      <c r="BY93" s="39"/>
      <c r="BZ93" s="36"/>
      <c r="CA93" s="40"/>
      <c r="CB93" s="116">
        <f t="shared" si="117"/>
        <v>0</v>
      </c>
      <c r="CC93" s="117">
        <f t="shared" si="118"/>
        <v>0</v>
      </c>
      <c r="CD93" s="118">
        <f t="shared" si="119"/>
        <v>0</v>
      </c>
      <c r="CE93" s="32"/>
      <c r="CF93" s="38">
        <f t="shared" si="120"/>
        <v>0</v>
      </c>
      <c r="CG93" s="39" t="e">
        <f t="shared" si="121"/>
        <v>#DIV/0!</v>
      </c>
      <c r="CH93" s="36">
        <f t="shared" si="122"/>
        <v>0</v>
      </c>
      <c r="CI93" s="39" t="e">
        <f t="shared" si="123"/>
        <v>#DIV/0!</v>
      </c>
      <c r="CJ93" s="36">
        <f t="shared" si="124"/>
        <v>0</v>
      </c>
      <c r="CK93" s="40" t="e">
        <f t="shared" si="125"/>
        <v>#DIV/0!</v>
      </c>
      <c r="CL93" s="38">
        <f t="shared" si="126"/>
        <v>0</v>
      </c>
      <c r="CM93" s="39" t="e">
        <f t="shared" si="127"/>
        <v>#DIV/0!</v>
      </c>
      <c r="CN93" s="36">
        <f t="shared" si="128"/>
        <v>0</v>
      </c>
      <c r="CO93" s="39" t="e">
        <f t="shared" si="129"/>
        <v>#DIV/0!</v>
      </c>
      <c r="CP93" s="36">
        <f t="shared" si="130"/>
        <v>0</v>
      </c>
      <c r="CQ93" s="40" t="e">
        <f t="shared" si="131"/>
        <v>#DIV/0!</v>
      </c>
      <c r="CR93" s="152"/>
      <c r="CS93" s="161" t="s">
        <v>101</v>
      </c>
      <c r="CT93" s="38">
        <f t="shared" si="132"/>
        <v>0</v>
      </c>
      <c r="CU93" s="36">
        <f t="shared" si="133"/>
        <v>0</v>
      </c>
      <c r="CV93" s="37">
        <f t="shared" si="134"/>
        <v>0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8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105"/>
        <v>0</v>
      </c>
      <c r="Q94" s="117">
        <f t="shared" si="106"/>
        <v>0</v>
      </c>
      <c r="R94" s="118">
        <f t="shared" si="107"/>
        <v>0</v>
      </c>
      <c r="S94" s="32"/>
      <c r="T94" s="38"/>
      <c r="U94" s="39"/>
      <c r="V94" s="39"/>
      <c r="W94" s="39"/>
      <c r="X94" s="36"/>
      <c r="Y94" s="40"/>
      <c r="Z94" s="244"/>
      <c r="AA94" s="39"/>
      <c r="AB94" s="36"/>
      <c r="AC94" s="39"/>
      <c r="AD94" s="36"/>
      <c r="AE94" s="40"/>
      <c r="AF94" s="116">
        <f t="shared" si="108"/>
        <v>0</v>
      </c>
      <c r="AG94" s="117">
        <f t="shared" si="109"/>
        <v>0</v>
      </c>
      <c r="AH94" s="118">
        <f t="shared" si="110"/>
        <v>0</v>
      </c>
      <c r="AI94" s="32"/>
      <c r="AJ94" s="38"/>
      <c r="AK94" s="39"/>
      <c r="AL94" s="36"/>
      <c r="AM94" s="39"/>
      <c r="AN94" s="36"/>
      <c r="AO94" s="40"/>
      <c r="AP94" s="244"/>
      <c r="AQ94" s="39"/>
      <c r="AR94" s="36"/>
      <c r="AS94" s="39"/>
      <c r="AT94" s="36"/>
      <c r="AU94" s="40"/>
      <c r="AV94" s="116">
        <f t="shared" si="111"/>
        <v>0</v>
      </c>
      <c r="AW94" s="126">
        <f t="shared" si="112"/>
        <v>0</v>
      </c>
      <c r="AX94" s="118">
        <f t="shared" si="113"/>
        <v>0</v>
      </c>
      <c r="AY94" s="32"/>
      <c r="AZ94" s="3"/>
      <c r="BA94" s="5"/>
      <c r="BB94" s="3"/>
      <c r="BC94" s="5"/>
      <c r="BD94" s="3"/>
      <c r="BE94" s="5"/>
      <c r="BF94" s="244"/>
      <c r="BG94" s="39"/>
      <c r="BH94" s="36"/>
      <c r="BI94" s="39"/>
      <c r="BJ94" s="36"/>
      <c r="BK94" s="40"/>
      <c r="BL94" s="116">
        <f t="shared" si="114"/>
        <v>0</v>
      </c>
      <c r="BM94" s="117">
        <f t="shared" si="115"/>
        <v>0</v>
      </c>
      <c r="BN94" s="118">
        <f t="shared" si="116"/>
        <v>0</v>
      </c>
      <c r="BO94" s="32"/>
      <c r="BP94" s="38"/>
      <c r="BQ94" s="39"/>
      <c r="BR94" s="39"/>
      <c r="BS94" s="39"/>
      <c r="BT94" s="36"/>
      <c r="BU94" s="40"/>
      <c r="BV94" s="244"/>
      <c r="BW94" s="39"/>
      <c r="BX94" s="36"/>
      <c r="BY94" s="39"/>
      <c r="BZ94" s="36"/>
      <c r="CA94" s="40"/>
      <c r="CB94" s="116">
        <f t="shared" si="117"/>
        <v>0</v>
      </c>
      <c r="CC94" s="117">
        <f t="shared" si="118"/>
        <v>0</v>
      </c>
      <c r="CD94" s="118">
        <f t="shared" si="119"/>
        <v>0</v>
      </c>
      <c r="CE94" s="32"/>
      <c r="CF94" s="38">
        <f t="shared" si="120"/>
        <v>0</v>
      </c>
      <c r="CG94" s="39" t="e">
        <f t="shared" si="121"/>
        <v>#DIV/0!</v>
      </c>
      <c r="CH94" s="36">
        <f t="shared" si="122"/>
        <v>0</v>
      </c>
      <c r="CI94" s="39" t="e">
        <f t="shared" si="123"/>
        <v>#DIV/0!</v>
      </c>
      <c r="CJ94" s="36">
        <f t="shared" si="124"/>
        <v>0</v>
      </c>
      <c r="CK94" s="40" t="e">
        <f t="shared" si="125"/>
        <v>#DIV/0!</v>
      </c>
      <c r="CL94" s="38">
        <f t="shared" si="126"/>
        <v>0</v>
      </c>
      <c r="CM94" s="39" t="e">
        <f t="shared" si="127"/>
        <v>#DIV/0!</v>
      </c>
      <c r="CN94" s="36">
        <f t="shared" si="128"/>
        <v>0</v>
      </c>
      <c r="CO94" s="39" t="e">
        <f t="shared" si="129"/>
        <v>#DIV/0!</v>
      </c>
      <c r="CP94" s="36">
        <f t="shared" si="130"/>
        <v>0</v>
      </c>
      <c r="CQ94" s="40" t="e">
        <f t="shared" si="131"/>
        <v>#DIV/0!</v>
      </c>
      <c r="CR94" s="152"/>
      <c r="CS94" s="161" t="s">
        <v>90</v>
      </c>
      <c r="CT94" s="38">
        <f t="shared" si="132"/>
        <v>0</v>
      </c>
      <c r="CU94" s="36">
        <f t="shared" si="133"/>
        <v>0</v>
      </c>
      <c r="CV94" s="37">
        <f t="shared" si="134"/>
        <v>0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8"/>
      <c r="E95" s="39"/>
      <c r="F95" s="39"/>
      <c r="G95" s="39"/>
      <c r="H95" s="36"/>
      <c r="I95" s="40"/>
      <c r="J95" s="244"/>
      <c r="K95" s="39"/>
      <c r="L95" s="36"/>
      <c r="M95" s="39"/>
      <c r="N95" s="36"/>
      <c r="O95" s="40"/>
      <c r="P95" s="116">
        <f t="shared" si="105"/>
        <v>0</v>
      </c>
      <c r="Q95" s="117">
        <f t="shared" si="106"/>
        <v>0</v>
      </c>
      <c r="R95" s="118">
        <f t="shared" si="107"/>
        <v>0</v>
      </c>
      <c r="S95" s="32"/>
      <c r="T95" s="38"/>
      <c r="U95" s="39"/>
      <c r="V95" s="39"/>
      <c r="W95" s="39"/>
      <c r="X95" s="36"/>
      <c r="Y95" s="40"/>
      <c r="Z95" s="244"/>
      <c r="AA95" s="39"/>
      <c r="AB95" s="36"/>
      <c r="AC95" s="39"/>
      <c r="AD95" s="36"/>
      <c r="AE95" s="40"/>
      <c r="AF95" s="116">
        <f t="shared" si="108"/>
        <v>0</v>
      </c>
      <c r="AG95" s="117">
        <f t="shared" si="109"/>
        <v>0</v>
      </c>
      <c r="AH95" s="118">
        <f t="shared" si="110"/>
        <v>0</v>
      </c>
      <c r="AI95" s="32"/>
      <c r="AJ95" s="38"/>
      <c r="AK95" s="39"/>
      <c r="AL95" s="36"/>
      <c r="AM95" s="39"/>
      <c r="AN95" s="36"/>
      <c r="AO95" s="40"/>
      <c r="AP95" s="244"/>
      <c r="AQ95" s="39"/>
      <c r="AR95" s="36"/>
      <c r="AS95" s="39"/>
      <c r="AT95" s="36"/>
      <c r="AU95" s="40"/>
      <c r="AV95" s="116">
        <f t="shared" si="111"/>
        <v>0</v>
      </c>
      <c r="AW95" s="117">
        <f t="shared" si="112"/>
        <v>0</v>
      </c>
      <c r="AX95" s="118">
        <f t="shared" si="113"/>
        <v>0</v>
      </c>
      <c r="AY95" s="32"/>
      <c r="AZ95" s="3"/>
      <c r="BA95" s="5"/>
      <c r="BB95" s="3"/>
      <c r="BC95" s="5"/>
      <c r="BD95" s="3"/>
      <c r="BE95" s="5"/>
      <c r="BF95" s="244"/>
      <c r="BG95" s="39"/>
      <c r="BH95" s="36"/>
      <c r="BI95" s="39"/>
      <c r="BJ95" s="36"/>
      <c r="BK95" s="40"/>
      <c r="BL95" s="116">
        <f t="shared" si="114"/>
        <v>0</v>
      </c>
      <c r="BM95" s="117">
        <f t="shared" si="115"/>
        <v>0</v>
      </c>
      <c r="BN95" s="118">
        <f t="shared" si="116"/>
        <v>0</v>
      </c>
      <c r="BO95" s="32"/>
      <c r="BP95" s="38"/>
      <c r="BQ95" s="39"/>
      <c r="BR95" s="39"/>
      <c r="BS95" s="39"/>
      <c r="BT95" s="36"/>
      <c r="BU95" s="40"/>
      <c r="BV95" s="244"/>
      <c r="BW95" s="39"/>
      <c r="BX95" s="36"/>
      <c r="BY95" s="39"/>
      <c r="BZ95" s="36"/>
      <c r="CA95" s="40"/>
      <c r="CB95" s="116">
        <f t="shared" si="117"/>
        <v>0</v>
      </c>
      <c r="CC95" s="117">
        <f t="shared" si="118"/>
        <v>0</v>
      </c>
      <c r="CD95" s="118">
        <f t="shared" si="119"/>
        <v>0</v>
      </c>
      <c r="CE95" s="32"/>
      <c r="CF95" s="38">
        <f t="shared" si="120"/>
        <v>0</v>
      </c>
      <c r="CG95" s="39" t="e">
        <f t="shared" si="121"/>
        <v>#DIV/0!</v>
      </c>
      <c r="CH95" s="36">
        <f t="shared" si="122"/>
        <v>0</v>
      </c>
      <c r="CI95" s="39" t="e">
        <f t="shared" si="123"/>
        <v>#DIV/0!</v>
      </c>
      <c r="CJ95" s="36">
        <f t="shared" si="124"/>
        <v>0</v>
      </c>
      <c r="CK95" s="40" t="e">
        <f t="shared" si="125"/>
        <v>#DIV/0!</v>
      </c>
      <c r="CL95" s="38">
        <f t="shared" si="126"/>
        <v>0</v>
      </c>
      <c r="CM95" s="39" t="e">
        <f t="shared" si="127"/>
        <v>#DIV/0!</v>
      </c>
      <c r="CN95" s="36">
        <f>+L95+AB95+AR95+BH95+BX95</f>
        <v>0</v>
      </c>
      <c r="CO95" s="39" t="e">
        <f t="shared" si="129"/>
        <v>#DIV/0!</v>
      </c>
      <c r="CP95" s="36">
        <f t="shared" si="130"/>
        <v>0</v>
      </c>
      <c r="CQ95" s="40" t="e">
        <f t="shared" si="131"/>
        <v>#DIV/0!</v>
      </c>
      <c r="CR95" s="152"/>
      <c r="CS95" s="161" t="s">
        <v>91</v>
      </c>
      <c r="CT95" s="38">
        <f t="shared" si="132"/>
        <v>0</v>
      </c>
      <c r="CU95" s="36">
        <f t="shared" si="133"/>
        <v>0</v>
      </c>
      <c r="CV95" s="37">
        <f t="shared" si="134"/>
        <v>0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5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105"/>
        <v>0</v>
      </c>
      <c r="Q96" s="128">
        <f t="shared" si="106"/>
        <v>0</v>
      </c>
      <c r="R96" s="129">
        <f t="shared" si="107"/>
        <v>0</v>
      </c>
      <c r="S96" s="32"/>
      <c r="T96" s="45"/>
      <c r="U96" s="46"/>
      <c r="V96" s="43"/>
      <c r="W96" s="46"/>
      <c r="X96" s="43"/>
      <c r="Y96" s="47"/>
      <c r="Z96" s="245"/>
      <c r="AA96" s="46"/>
      <c r="AB96" s="43"/>
      <c r="AC96" s="46"/>
      <c r="AD96" s="43"/>
      <c r="AE96" s="47"/>
      <c r="AF96" s="122">
        <f t="shared" si="108"/>
        <v>0</v>
      </c>
      <c r="AG96" s="128">
        <f t="shared" si="109"/>
        <v>0</v>
      </c>
      <c r="AH96" s="129">
        <f t="shared" si="110"/>
        <v>0</v>
      </c>
      <c r="AI96" s="32"/>
      <c r="AJ96" s="45"/>
      <c r="AK96" s="46"/>
      <c r="AL96" s="43"/>
      <c r="AM96" s="46"/>
      <c r="AN96" s="43"/>
      <c r="AO96" s="47"/>
      <c r="AP96" s="245"/>
      <c r="AQ96" s="46"/>
      <c r="AR96" s="43"/>
      <c r="AS96" s="46"/>
      <c r="AT96" s="43"/>
      <c r="AU96" s="47"/>
      <c r="AV96" s="122">
        <f t="shared" si="111"/>
        <v>0</v>
      </c>
      <c r="AW96" s="128">
        <f t="shared" si="112"/>
        <v>0</v>
      </c>
      <c r="AX96" s="129">
        <f t="shared" si="113"/>
        <v>0</v>
      </c>
      <c r="AY96" s="32"/>
      <c r="AZ96" s="7"/>
      <c r="BA96" s="8"/>
      <c r="BB96" s="7"/>
      <c r="BC96" s="8"/>
      <c r="BD96" s="7"/>
      <c r="BE96" s="8"/>
      <c r="BF96" s="245"/>
      <c r="BG96" s="46"/>
      <c r="BH96" s="43"/>
      <c r="BI96" s="46"/>
      <c r="BJ96" s="43"/>
      <c r="BK96" s="47"/>
      <c r="BL96" s="122">
        <f t="shared" si="114"/>
        <v>0</v>
      </c>
      <c r="BM96" s="128">
        <f t="shared" si="115"/>
        <v>0</v>
      </c>
      <c r="BN96" s="129">
        <f t="shared" si="116"/>
        <v>0</v>
      </c>
      <c r="BO96" s="32"/>
      <c r="BP96" s="45"/>
      <c r="BQ96" s="46"/>
      <c r="BR96" s="43"/>
      <c r="BS96" s="46"/>
      <c r="BT96" s="43"/>
      <c r="BU96" s="47"/>
      <c r="BV96" s="245"/>
      <c r="BW96" s="46"/>
      <c r="BX96" s="43"/>
      <c r="BY96" s="46"/>
      <c r="BZ96" s="43"/>
      <c r="CA96" s="47"/>
      <c r="CB96" s="122">
        <f t="shared" si="117"/>
        <v>0</v>
      </c>
      <c r="CC96" s="128">
        <f t="shared" si="118"/>
        <v>0</v>
      </c>
      <c r="CD96" s="129">
        <f t="shared" si="119"/>
        <v>0</v>
      </c>
      <c r="CE96" s="32"/>
      <c r="CF96" s="45">
        <f>SUM(CF76:CF95)</f>
        <v>0</v>
      </c>
      <c r="CG96" s="46" t="e">
        <f t="shared" si="121"/>
        <v>#DIV/0!</v>
      </c>
      <c r="CH96" s="43">
        <f>SUM(CH76:CH95)</f>
        <v>0</v>
      </c>
      <c r="CI96" s="46" t="e">
        <f t="shared" si="123"/>
        <v>#DIV/0!</v>
      </c>
      <c r="CJ96" s="43">
        <f t="shared" si="124"/>
        <v>0</v>
      </c>
      <c r="CK96" s="47" t="e">
        <f t="shared" si="125"/>
        <v>#DIV/0!</v>
      </c>
      <c r="CL96" s="45">
        <f>SUM(CL76:CL95)</f>
        <v>0</v>
      </c>
      <c r="CM96" s="46" t="e">
        <f t="shared" si="127"/>
        <v>#DIV/0!</v>
      </c>
      <c r="CN96" s="43">
        <f>SUM(CN76:CN95)</f>
        <v>0</v>
      </c>
      <c r="CO96" s="46" t="e">
        <f t="shared" si="129"/>
        <v>#DIV/0!</v>
      </c>
      <c r="CP96" s="43">
        <f>SUM(CP76:CP95)</f>
        <v>0</v>
      </c>
      <c r="CQ96" s="47" t="e">
        <f t="shared" si="131"/>
        <v>#DIV/0!</v>
      </c>
      <c r="CR96" s="153"/>
      <c r="CS96" s="161" t="s">
        <v>175</v>
      </c>
      <c r="CT96" s="45">
        <f t="shared" ref="CT96:CU96" si="135">SUM(CT76:CT95)</f>
        <v>0</v>
      </c>
      <c r="CU96" s="43">
        <f t="shared" si="135"/>
        <v>0</v>
      </c>
      <c r="CV96" s="44">
        <f>SUM(CV76:CV95)</f>
        <v>0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5"/>
      <c r="E97" s="46"/>
      <c r="F97" s="43"/>
      <c r="G97" s="46"/>
      <c r="H97" s="43"/>
      <c r="I97" s="47"/>
      <c r="J97" s="245"/>
      <c r="K97" s="46"/>
      <c r="L97" s="43"/>
      <c r="M97" s="46"/>
      <c r="N97" s="43"/>
      <c r="O97" s="47"/>
      <c r="P97" s="122">
        <f t="shared" si="105"/>
        <v>0</v>
      </c>
      <c r="Q97" s="128">
        <f t="shared" si="106"/>
        <v>0</v>
      </c>
      <c r="R97" s="129">
        <f t="shared" si="107"/>
        <v>0</v>
      </c>
      <c r="S97" s="32"/>
      <c r="T97" s="45"/>
      <c r="U97" s="46"/>
      <c r="V97" s="43"/>
      <c r="W97" s="46"/>
      <c r="X97" s="43"/>
      <c r="Y97" s="47"/>
      <c r="Z97" s="245"/>
      <c r="AA97" s="46"/>
      <c r="AB97" s="43"/>
      <c r="AC97" s="46"/>
      <c r="AD97" s="43"/>
      <c r="AE97" s="47"/>
      <c r="AF97" s="122">
        <f t="shared" si="108"/>
        <v>0</v>
      </c>
      <c r="AG97" s="128">
        <f t="shared" si="109"/>
        <v>0</v>
      </c>
      <c r="AH97" s="129">
        <f t="shared" si="110"/>
        <v>0</v>
      </c>
      <c r="AI97" s="32"/>
      <c r="AJ97" s="45"/>
      <c r="AK97" s="46"/>
      <c r="AL97" s="43"/>
      <c r="AM97" s="46"/>
      <c r="AN97" s="43"/>
      <c r="AO97" s="47"/>
      <c r="AP97" s="245"/>
      <c r="AQ97" s="46"/>
      <c r="AR97" s="43"/>
      <c r="AS97" s="46"/>
      <c r="AT97" s="43"/>
      <c r="AU97" s="47"/>
      <c r="AV97" s="122">
        <f t="shared" si="111"/>
        <v>0</v>
      </c>
      <c r="AW97" s="128">
        <f t="shared" si="112"/>
        <v>0</v>
      </c>
      <c r="AX97" s="129">
        <f t="shared" si="113"/>
        <v>0</v>
      </c>
      <c r="AY97" s="32"/>
      <c r="AZ97" s="7"/>
      <c r="BA97" s="8"/>
      <c r="BB97" s="7"/>
      <c r="BC97" s="8"/>
      <c r="BD97" s="7"/>
      <c r="BE97" s="8"/>
      <c r="BF97" s="245"/>
      <c r="BG97" s="46"/>
      <c r="BH97" s="43"/>
      <c r="BI97" s="46"/>
      <c r="BJ97" s="43"/>
      <c r="BK97" s="47"/>
      <c r="BL97" s="122">
        <f t="shared" si="114"/>
        <v>0</v>
      </c>
      <c r="BM97" s="128">
        <f t="shared" si="115"/>
        <v>0</v>
      </c>
      <c r="BN97" s="129">
        <f t="shared" si="116"/>
        <v>0</v>
      </c>
      <c r="BO97" s="32"/>
      <c r="BP97" s="45"/>
      <c r="BQ97" s="46"/>
      <c r="BR97" s="43"/>
      <c r="BS97" s="46"/>
      <c r="BT97" s="43"/>
      <c r="BU97" s="47"/>
      <c r="BV97" s="245"/>
      <c r="BW97" s="46"/>
      <c r="BX97" s="43"/>
      <c r="BY97" s="46"/>
      <c r="BZ97" s="43"/>
      <c r="CA97" s="47"/>
      <c r="CB97" s="122">
        <f t="shared" si="117"/>
        <v>0</v>
      </c>
      <c r="CC97" s="128">
        <f t="shared" si="118"/>
        <v>0</v>
      </c>
      <c r="CD97" s="129">
        <f t="shared" si="119"/>
        <v>0</v>
      </c>
      <c r="CE97" s="32"/>
      <c r="CF97" s="45">
        <f>+CF74+CF96</f>
        <v>0</v>
      </c>
      <c r="CG97" s="46" t="e">
        <f t="shared" si="121"/>
        <v>#DIV/0!</v>
      </c>
      <c r="CH97" s="43">
        <f>+CH74+CH96</f>
        <v>0</v>
      </c>
      <c r="CI97" s="46" t="e">
        <f t="shared" si="123"/>
        <v>#DIV/0!</v>
      </c>
      <c r="CJ97" s="43">
        <f t="shared" si="124"/>
        <v>0</v>
      </c>
      <c r="CK97" s="47" t="e">
        <f t="shared" si="125"/>
        <v>#DIV/0!</v>
      </c>
      <c r="CL97" s="45">
        <f>+CL74+CL96</f>
        <v>0</v>
      </c>
      <c r="CM97" s="46" t="e">
        <f t="shared" si="127"/>
        <v>#DIV/0!</v>
      </c>
      <c r="CN97" s="43">
        <f>+CN74+CN96</f>
        <v>0</v>
      </c>
      <c r="CO97" s="46" t="e">
        <f t="shared" si="129"/>
        <v>#DIV/0!</v>
      </c>
      <c r="CP97" s="43">
        <f>+CP74+CP96</f>
        <v>0</v>
      </c>
      <c r="CQ97" s="47" t="e">
        <f t="shared" si="131"/>
        <v>#DIV/0!</v>
      </c>
      <c r="CR97" s="153"/>
      <c r="CS97" s="160" t="s">
        <v>176</v>
      </c>
      <c r="CT97" s="45">
        <f>+CT74+CT96</f>
        <v>0</v>
      </c>
      <c r="CU97" s="43">
        <f t="shared" ref="CU97:CV97" si="136">+CU74+CU96</f>
        <v>0</v>
      </c>
      <c r="CV97" s="44">
        <f t="shared" si="136"/>
        <v>0</v>
      </c>
      <c r="CW97"/>
      <c r="CY97" s="48"/>
    </row>
    <row r="98" spans="1:103" s="19" customFormat="1" ht="15.6" x14ac:dyDescent="0.3">
      <c r="A98" s="26"/>
      <c r="B98" s="25"/>
      <c r="C98" s="34"/>
      <c r="D98" s="38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39"/>
      <c r="AB98" s="36"/>
      <c r="AC98" s="39"/>
      <c r="AD98" s="36"/>
      <c r="AE98" s="40"/>
      <c r="AF98" s="125"/>
      <c r="AG98" s="126"/>
      <c r="AH98" s="127"/>
      <c r="AI98" s="32"/>
      <c r="AJ98" s="38"/>
      <c r="AK98" s="39"/>
      <c r="AL98" s="39"/>
      <c r="AM98" s="39"/>
      <c r="AN98" s="39"/>
      <c r="AO98" s="40"/>
      <c r="AP98" s="244"/>
      <c r="AQ98" s="39"/>
      <c r="AR98" s="36"/>
      <c r="AS98" s="39"/>
      <c r="AT98" s="36"/>
      <c r="AU98" s="40"/>
      <c r="AV98" s="125"/>
      <c r="AW98" s="126"/>
      <c r="AX98" s="127"/>
      <c r="AY98" s="32"/>
      <c r="AZ98" s="3"/>
      <c r="BA98" s="3"/>
      <c r="BB98" s="3"/>
      <c r="BC98" s="3"/>
      <c r="BD98" s="3"/>
      <c r="BE98" s="3"/>
      <c r="BF98" s="244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244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6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8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ref="P99:P103" si="137">+D99+J99</f>
        <v>0</v>
      </c>
      <c r="Q99" s="117">
        <f t="shared" ref="Q99:Q103" si="138">+F99+L99</f>
        <v>0</v>
      </c>
      <c r="R99" s="118">
        <f t="shared" ref="R99:R103" si="139">+P99+Q99</f>
        <v>0</v>
      </c>
      <c r="S99" s="32"/>
      <c r="T99" s="38"/>
      <c r="U99" s="39"/>
      <c r="V99" s="39"/>
      <c r="W99" s="39"/>
      <c r="X99" s="36"/>
      <c r="Y99" s="40"/>
      <c r="Z99" s="244"/>
      <c r="AA99" s="39"/>
      <c r="AB99" s="36"/>
      <c r="AC99" s="39"/>
      <c r="AD99" s="36"/>
      <c r="AE99" s="40"/>
      <c r="AF99" s="116">
        <f t="shared" ref="AF99:AF103" si="140">+T99+Z99</f>
        <v>0</v>
      </c>
      <c r="AG99" s="117">
        <f t="shared" ref="AG99:AG103" si="141">+V99+AB99</f>
        <v>0</v>
      </c>
      <c r="AH99" s="118">
        <f t="shared" ref="AH99:AH103" si="142">+AF99+AG99</f>
        <v>0</v>
      </c>
      <c r="AI99" s="32"/>
      <c r="AJ99" s="38"/>
      <c r="AK99" s="39"/>
      <c r="AL99" s="39"/>
      <c r="AM99" s="39"/>
      <c r="AN99" s="36"/>
      <c r="AO99" s="40"/>
      <c r="AP99" s="244"/>
      <c r="AQ99" s="39"/>
      <c r="AR99" s="36"/>
      <c r="AS99" s="39"/>
      <c r="AT99" s="36"/>
      <c r="AU99" s="40"/>
      <c r="AV99" s="116">
        <f t="shared" ref="AV99:AV103" si="143">+AJ99+AP99</f>
        <v>0</v>
      </c>
      <c r="AW99" s="117">
        <f t="shared" ref="AW99:AW103" si="144">+AL99+AR99</f>
        <v>0</v>
      </c>
      <c r="AX99" s="118">
        <f t="shared" ref="AX99:AX102" si="145">+AV99+AW99</f>
        <v>0</v>
      </c>
      <c r="AY99" s="32"/>
      <c r="AZ99" s="3"/>
      <c r="BA99" s="5"/>
      <c r="BB99" s="3"/>
      <c r="BC99" s="5"/>
      <c r="BD99" s="3"/>
      <c r="BE99" s="5"/>
      <c r="BF99" s="244"/>
      <c r="BG99" s="39"/>
      <c r="BH99" s="36"/>
      <c r="BI99" s="39"/>
      <c r="BJ99" s="36"/>
      <c r="BK99" s="40"/>
      <c r="BL99" s="116">
        <f t="shared" ref="BL99:BL103" si="146">+AZ99+BF99</f>
        <v>0</v>
      </c>
      <c r="BM99" s="117">
        <f t="shared" ref="BM99:BM103" si="147">+BB99+BH99</f>
        <v>0</v>
      </c>
      <c r="BN99" s="118">
        <f t="shared" ref="BN99:BN102" si="148">+BL99+BM99</f>
        <v>0</v>
      </c>
      <c r="BO99" s="32"/>
      <c r="BP99" s="38"/>
      <c r="BQ99" s="39"/>
      <c r="BR99" s="39"/>
      <c r="BS99" s="39"/>
      <c r="BT99" s="36"/>
      <c r="BU99" s="40"/>
      <c r="BV99" s="244"/>
      <c r="BW99" s="39"/>
      <c r="BX99" s="36"/>
      <c r="BY99" s="39"/>
      <c r="BZ99" s="36"/>
      <c r="CA99" s="40"/>
      <c r="CB99" s="116">
        <f t="shared" ref="CB99:CB102" si="149">+BP99+BV99</f>
        <v>0</v>
      </c>
      <c r="CC99" s="117">
        <f t="shared" ref="CC99:CC103" si="150">+BR99+BX99</f>
        <v>0</v>
      </c>
      <c r="CD99" s="118">
        <f t="shared" ref="CD99:CD102" si="151">+CB99+CC99</f>
        <v>0</v>
      </c>
      <c r="CE99" s="32"/>
      <c r="CF99" s="38">
        <f t="shared" ref="CF99:CF101" si="152">+D99+T99+AJ99+AZ99+BP99</f>
        <v>0</v>
      </c>
      <c r="CG99" s="39" t="e">
        <f>+CF99/$CF$111</f>
        <v>#DIV/0!</v>
      </c>
      <c r="CH99" s="36">
        <f t="shared" ref="CH99:CH101" si="153">+F99+V99+AL99+BB99+BR99</f>
        <v>0</v>
      </c>
      <c r="CI99" s="39" t="e">
        <f>+CH99/$CH$111</f>
        <v>#DIV/0!</v>
      </c>
      <c r="CJ99" s="36">
        <f t="shared" ref="CJ99:CJ101" si="154">+CF99+CH99</f>
        <v>0</v>
      </c>
      <c r="CK99" s="40" t="e">
        <f>+CJ99/$CJ$111</f>
        <v>#DIV/0!</v>
      </c>
      <c r="CL99" s="38">
        <f t="shared" ref="CL99:CL101" si="155">+J99+Z99+AP99+BF99+BV99</f>
        <v>0</v>
      </c>
      <c r="CM99" s="39" t="e">
        <f>+CL99/$CL$111</f>
        <v>#DIV/0!</v>
      </c>
      <c r="CN99" s="36">
        <f t="shared" ref="CN99:CN101" si="156">+L99+AB99+AR99+BH99+BX99</f>
        <v>0</v>
      </c>
      <c r="CO99" s="202" t="e">
        <f>+CN99/$CN$111</f>
        <v>#DIV/0!</v>
      </c>
      <c r="CP99" s="36">
        <f t="shared" ref="CP99:CP101" si="157">+CL99+CN99</f>
        <v>0</v>
      </c>
      <c r="CQ99" s="40" t="e">
        <f>+CP99/$CP$111</f>
        <v>#DIV/0!</v>
      </c>
      <c r="CR99" s="152"/>
      <c r="CS99" s="163" t="s">
        <v>54</v>
      </c>
      <c r="CT99" s="38">
        <f t="shared" ref="CT99:CT101" si="158">+CJ99</f>
        <v>0</v>
      </c>
      <c r="CU99" s="36">
        <f t="shared" ref="CU99:CU101" si="159">+CP99</f>
        <v>0</v>
      </c>
      <c r="CV99" s="37">
        <f t="shared" ref="CV99:CV101" si="160">+CT99+CU99</f>
        <v>0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8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37"/>
        <v>0</v>
      </c>
      <c r="Q100" s="117">
        <f t="shared" si="138"/>
        <v>0</v>
      </c>
      <c r="R100" s="118">
        <f t="shared" si="139"/>
        <v>0</v>
      </c>
      <c r="S100" s="32"/>
      <c r="T100" s="38"/>
      <c r="U100" s="39"/>
      <c r="V100" s="39"/>
      <c r="W100" s="39"/>
      <c r="X100" s="36"/>
      <c r="Y100" s="40"/>
      <c r="Z100" s="244"/>
      <c r="AA100" s="39"/>
      <c r="AB100" s="36"/>
      <c r="AC100" s="39"/>
      <c r="AD100" s="36"/>
      <c r="AE100" s="40"/>
      <c r="AF100" s="116">
        <f t="shared" si="140"/>
        <v>0</v>
      </c>
      <c r="AG100" s="117">
        <f t="shared" si="141"/>
        <v>0</v>
      </c>
      <c r="AH100" s="118">
        <f t="shared" si="142"/>
        <v>0</v>
      </c>
      <c r="AI100" s="32"/>
      <c r="AJ100" s="38"/>
      <c r="AK100" s="39"/>
      <c r="AL100" s="39"/>
      <c r="AM100" s="39"/>
      <c r="AN100" s="36"/>
      <c r="AO100" s="40"/>
      <c r="AP100" s="244"/>
      <c r="AQ100" s="39"/>
      <c r="AR100" s="36"/>
      <c r="AS100" s="39"/>
      <c r="AT100" s="36"/>
      <c r="AU100" s="40"/>
      <c r="AV100" s="116">
        <f t="shared" si="143"/>
        <v>0</v>
      </c>
      <c r="AW100" s="117">
        <f t="shared" si="144"/>
        <v>0</v>
      </c>
      <c r="AX100" s="118">
        <f t="shared" si="145"/>
        <v>0</v>
      </c>
      <c r="AY100" s="32"/>
      <c r="AZ100" s="3"/>
      <c r="BA100" s="5"/>
      <c r="BB100" s="3"/>
      <c r="BC100" s="5"/>
      <c r="BD100" s="3"/>
      <c r="BE100" s="5"/>
      <c r="BF100" s="244"/>
      <c r="BG100" s="39"/>
      <c r="BH100" s="36"/>
      <c r="BI100" s="39"/>
      <c r="BJ100" s="36"/>
      <c r="BK100" s="40"/>
      <c r="BL100" s="116">
        <f t="shared" si="146"/>
        <v>0</v>
      </c>
      <c r="BM100" s="117">
        <f t="shared" si="147"/>
        <v>0</v>
      </c>
      <c r="BN100" s="118">
        <f t="shared" si="148"/>
        <v>0</v>
      </c>
      <c r="BO100" s="32"/>
      <c r="BP100" s="38"/>
      <c r="BQ100" s="39"/>
      <c r="BR100" s="39"/>
      <c r="BS100" s="39"/>
      <c r="BT100" s="36"/>
      <c r="BU100" s="40"/>
      <c r="BV100" s="244"/>
      <c r="BW100" s="39"/>
      <c r="BX100" s="36"/>
      <c r="BY100" s="39"/>
      <c r="BZ100" s="36"/>
      <c r="CA100" s="40"/>
      <c r="CB100" s="116">
        <f t="shared" si="149"/>
        <v>0</v>
      </c>
      <c r="CC100" s="117">
        <f t="shared" si="150"/>
        <v>0</v>
      </c>
      <c r="CD100" s="118">
        <f t="shared" si="151"/>
        <v>0</v>
      </c>
      <c r="CE100" s="32"/>
      <c r="CF100" s="38">
        <f t="shared" si="152"/>
        <v>0</v>
      </c>
      <c r="CG100" s="39" t="e">
        <f>+CF100/$CF$111</f>
        <v>#DIV/0!</v>
      </c>
      <c r="CH100" s="36">
        <f t="shared" si="153"/>
        <v>0</v>
      </c>
      <c r="CI100" s="39" t="e">
        <f>+CH100/$CH$111</f>
        <v>#DIV/0!</v>
      </c>
      <c r="CJ100" s="36">
        <f t="shared" si="154"/>
        <v>0</v>
      </c>
      <c r="CK100" s="40" t="e">
        <f>+CJ100/$CJ$111</f>
        <v>#DIV/0!</v>
      </c>
      <c r="CL100" s="38">
        <f t="shared" si="155"/>
        <v>0</v>
      </c>
      <c r="CM100" s="39" t="e">
        <f>+CL100/$CL$111</f>
        <v>#DIV/0!</v>
      </c>
      <c r="CN100" s="36">
        <f t="shared" si="156"/>
        <v>0</v>
      </c>
      <c r="CO100" s="202" t="e">
        <f>+CN100/$CN$111</f>
        <v>#DIV/0!</v>
      </c>
      <c r="CP100" s="36">
        <f t="shared" si="157"/>
        <v>0</v>
      </c>
      <c r="CQ100" s="40" t="e">
        <f>+CP100/$CP$111</f>
        <v>#DIV/0!</v>
      </c>
      <c r="CR100" s="152"/>
      <c r="CS100" s="164" t="s">
        <v>13</v>
      </c>
      <c r="CT100" s="38">
        <f t="shared" si="158"/>
        <v>0</v>
      </c>
      <c r="CU100" s="36">
        <f t="shared" si="159"/>
        <v>0</v>
      </c>
      <c r="CV100" s="37">
        <f t="shared" si="160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8"/>
      <c r="E101" s="39"/>
      <c r="F101" s="39"/>
      <c r="G101" s="39"/>
      <c r="H101" s="36"/>
      <c r="I101" s="40"/>
      <c r="J101" s="244"/>
      <c r="K101" s="39"/>
      <c r="L101" s="36"/>
      <c r="M101" s="39"/>
      <c r="N101" s="36"/>
      <c r="O101" s="40"/>
      <c r="P101" s="116">
        <f t="shared" si="137"/>
        <v>0</v>
      </c>
      <c r="Q101" s="117">
        <f t="shared" si="138"/>
        <v>0</v>
      </c>
      <c r="R101" s="118">
        <f t="shared" si="139"/>
        <v>0</v>
      </c>
      <c r="S101" s="32"/>
      <c r="T101" s="38"/>
      <c r="U101" s="39"/>
      <c r="V101" s="39"/>
      <c r="W101" s="39"/>
      <c r="X101" s="36"/>
      <c r="Y101" s="40"/>
      <c r="Z101" s="244"/>
      <c r="AA101" s="39"/>
      <c r="AB101" s="36"/>
      <c r="AC101" s="39"/>
      <c r="AD101" s="36"/>
      <c r="AE101" s="40"/>
      <c r="AF101" s="116">
        <f t="shared" si="140"/>
        <v>0</v>
      </c>
      <c r="AG101" s="117">
        <f t="shared" si="141"/>
        <v>0</v>
      </c>
      <c r="AH101" s="118">
        <f t="shared" si="142"/>
        <v>0</v>
      </c>
      <c r="AI101" s="32"/>
      <c r="AJ101" s="38"/>
      <c r="AK101" s="39"/>
      <c r="AL101" s="39"/>
      <c r="AM101" s="39"/>
      <c r="AN101" s="36"/>
      <c r="AO101" s="40"/>
      <c r="AP101" s="244"/>
      <c r="AQ101" s="39"/>
      <c r="AR101" s="36"/>
      <c r="AS101" s="39"/>
      <c r="AT101" s="36"/>
      <c r="AU101" s="40"/>
      <c r="AV101" s="116">
        <f t="shared" si="143"/>
        <v>0</v>
      </c>
      <c r="AW101" s="117">
        <f t="shared" si="144"/>
        <v>0</v>
      </c>
      <c r="AX101" s="118">
        <f t="shared" si="145"/>
        <v>0</v>
      </c>
      <c r="AY101" s="32"/>
      <c r="AZ101" s="3"/>
      <c r="BA101" s="5"/>
      <c r="BB101" s="3"/>
      <c r="BC101" s="5"/>
      <c r="BD101" s="3"/>
      <c r="BE101" s="5"/>
      <c r="BF101" s="244"/>
      <c r="BG101" s="39"/>
      <c r="BH101" s="36"/>
      <c r="BI101" s="39"/>
      <c r="BJ101" s="36"/>
      <c r="BK101" s="40"/>
      <c r="BL101" s="116">
        <f t="shared" si="146"/>
        <v>0</v>
      </c>
      <c r="BM101" s="117">
        <f t="shared" si="147"/>
        <v>0</v>
      </c>
      <c r="BN101" s="118">
        <f t="shared" si="148"/>
        <v>0</v>
      </c>
      <c r="BO101" s="32"/>
      <c r="BP101" s="38"/>
      <c r="BQ101" s="39"/>
      <c r="BR101" s="39"/>
      <c r="BS101" s="39"/>
      <c r="BT101" s="36"/>
      <c r="BU101" s="40"/>
      <c r="BV101" s="244"/>
      <c r="BW101" s="39"/>
      <c r="BX101" s="36"/>
      <c r="BY101" s="39"/>
      <c r="BZ101" s="36"/>
      <c r="CA101" s="40"/>
      <c r="CB101" s="116">
        <f t="shared" si="149"/>
        <v>0</v>
      </c>
      <c r="CC101" s="117">
        <f t="shared" si="150"/>
        <v>0</v>
      </c>
      <c r="CD101" s="118">
        <f t="shared" si="151"/>
        <v>0</v>
      </c>
      <c r="CE101" s="32"/>
      <c r="CF101" s="38">
        <f t="shared" si="152"/>
        <v>0</v>
      </c>
      <c r="CG101" s="39" t="e">
        <f>+CF101/$CF$111</f>
        <v>#DIV/0!</v>
      </c>
      <c r="CH101" s="36">
        <f t="shared" si="153"/>
        <v>0</v>
      </c>
      <c r="CI101" s="39" t="e">
        <f>+CH101/$CH$111</f>
        <v>#DIV/0!</v>
      </c>
      <c r="CJ101" s="36">
        <f t="shared" si="154"/>
        <v>0</v>
      </c>
      <c r="CK101" s="40" t="e">
        <f>+CJ101/$CJ$111</f>
        <v>#DIV/0!</v>
      </c>
      <c r="CL101" s="38">
        <f t="shared" si="155"/>
        <v>0</v>
      </c>
      <c r="CM101" s="39" t="e">
        <f>+CL101/$CL$111</f>
        <v>#DIV/0!</v>
      </c>
      <c r="CN101" s="36">
        <f t="shared" si="156"/>
        <v>0</v>
      </c>
      <c r="CO101" s="202" t="e">
        <f>+CN101/$CN$111</f>
        <v>#DIV/0!</v>
      </c>
      <c r="CP101" s="36">
        <f t="shared" si="157"/>
        <v>0</v>
      </c>
      <c r="CQ101" s="40" t="e">
        <f>+CP101/$CP$111</f>
        <v>#DIV/0!</v>
      </c>
      <c r="CR101" s="152"/>
      <c r="CS101" s="161" t="s">
        <v>9</v>
      </c>
      <c r="CT101" s="38">
        <f t="shared" si="158"/>
        <v>0</v>
      </c>
      <c r="CU101" s="36">
        <f t="shared" si="159"/>
        <v>0</v>
      </c>
      <c r="CV101" s="37">
        <f t="shared" si="160"/>
        <v>0</v>
      </c>
      <c r="CW101"/>
      <c r="CX101" s="19" t="s">
        <v>169</v>
      </c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5"/>
      <c r="E102" s="46"/>
      <c r="F102" s="43"/>
      <c r="G102" s="46"/>
      <c r="H102" s="43"/>
      <c r="I102" s="47"/>
      <c r="J102" s="245"/>
      <c r="K102" s="46"/>
      <c r="L102" s="43"/>
      <c r="M102" s="46"/>
      <c r="N102" s="43"/>
      <c r="O102" s="47"/>
      <c r="P102" s="122">
        <f t="shared" si="137"/>
        <v>0</v>
      </c>
      <c r="Q102" s="128">
        <f t="shared" si="138"/>
        <v>0</v>
      </c>
      <c r="R102" s="129">
        <f t="shared" si="139"/>
        <v>0</v>
      </c>
      <c r="S102" s="32"/>
      <c r="T102" s="45"/>
      <c r="U102" s="46"/>
      <c r="V102" s="43"/>
      <c r="W102" s="46"/>
      <c r="X102" s="43"/>
      <c r="Y102" s="47"/>
      <c r="Z102" s="245"/>
      <c r="AA102" s="46"/>
      <c r="AB102" s="43"/>
      <c r="AC102" s="46"/>
      <c r="AD102" s="43"/>
      <c r="AE102" s="47"/>
      <c r="AF102" s="122">
        <f t="shared" si="140"/>
        <v>0</v>
      </c>
      <c r="AG102" s="128">
        <f t="shared" si="141"/>
        <v>0</v>
      </c>
      <c r="AH102" s="129">
        <f t="shared" si="142"/>
        <v>0</v>
      </c>
      <c r="AI102" s="32"/>
      <c r="AJ102" s="45"/>
      <c r="AK102" s="46"/>
      <c r="AL102" s="43"/>
      <c r="AM102" s="46"/>
      <c r="AN102" s="43"/>
      <c r="AO102" s="47"/>
      <c r="AP102" s="245"/>
      <c r="AQ102" s="46"/>
      <c r="AR102" s="43"/>
      <c r="AS102" s="46"/>
      <c r="AT102" s="43"/>
      <c r="AU102" s="47"/>
      <c r="AV102" s="122">
        <f t="shared" si="143"/>
        <v>0</v>
      </c>
      <c r="AW102" s="128">
        <f t="shared" si="144"/>
        <v>0</v>
      </c>
      <c r="AX102" s="129">
        <f t="shared" si="145"/>
        <v>0</v>
      </c>
      <c r="AY102" s="32"/>
      <c r="AZ102" s="7"/>
      <c r="BA102" s="8"/>
      <c r="BB102" s="7"/>
      <c r="BC102" s="8"/>
      <c r="BD102" s="3"/>
      <c r="BE102" s="8"/>
      <c r="BF102" s="245"/>
      <c r="BG102" s="46"/>
      <c r="BH102" s="43"/>
      <c r="BI102" s="46"/>
      <c r="BJ102" s="43"/>
      <c r="BK102" s="47"/>
      <c r="BL102" s="122">
        <f t="shared" si="146"/>
        <v>0</v>
      </c>
      <c r="BM102" s="128">
        <f t="shared" si="147"/>
        <v>0</v>
      </c>
      <c r="BN102" s="129">
        <f t="shared" si="148"/>
        <v>0</v>
      </c>
      <c r="BO102" s="32"/>
      <c r="BP102" s="45"/>
      <c r="BQ102" s="46"/>
      <c r="BR102" s="43"/>
      <c r="BS102" s="46"/>
      <c r="BT102" s="43"/>
      <c r="BU102" s="47"/>
      <c r="BV102" s="245"/>
      <c r="BW102" s="46"/>
      <c r="BX102" s="45"/>
      <c r="BY102" s="46"/>
      <c r="BZ102" s="45"/>
      <c r="CA102" s="47"/>
      <c r="CB102" s="122">
        <f t="shared" si="149"/>
        <v>0</v>
      </c>
      <c r="CC102" s="128">
        <f t="shared" si="150"/>
        <v>0</v>
      </c>
      <c r="CD102" s="129">
        <f t="shared" si="151"/>
        <v>0</v>
      </c>
      <c r="CE102" s="32"/>
      <c r="CF102" s="54">
        <f>+CF64+CF97+CF99+CF100+CF101</f>
        <v>0</v>
      </c>
      <c r="CG102" s="55" t="e">
        <f>+CF102/$CF$111</f>
        <v>#DIV/0!</v>
      </c>
      <c r="CH102" s="56">
        <f>+CH64+CH97+CH99+CH100+CH101</f>
        <v>0</v>
      </c>
      <c r="CI102" s="55" t="e">
        <f>+CH102/$CH$111</f>
        <v>#DIV/0!</v>
      </c>
      <c r="CJ102" s="56">
        <f>+CJ64+CJ97+CJ99+CJ100+CJ101</f>
        <v>0</v>
      </c>
      <c r="CK102" s="47" t="e">
        <f>+CJ102/$CJ$111</f>
        <v>#DIV/0!</v>
      </c>
      <c r="CL102" s="45">
        <f>+CL64+CL97+CL99+CL100+CL101</f>
        <v>0</v>
      </c>
      <c r="CM102" s="46" t="e">
        <f>+CL102/$CL$111</f>
        <v>#DIV/0!</v>
      </c>
      <c r="CN102" s="43">
        <f>+CN64+CN97+CN99+CN100+CN101</f>
        <v>0</v>
      </c>
      <c r="CO102" s="201" t="e">
        <f>+CN102/$CN$111</f>
        <v>#DIV/0!</v>
      </c>
      <c r="CP102" s="56">
        <f>+CP64+CP97+CP99+CP100+CP101</f>
        <v>0</v>
      </c>
      <c r="CQ102" s="47" t="e">
        <f>+CP102/$CP$111</f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1">+CU64+CU97+CU99+CU100+CU101</f>
        <v>0</v>
      </c>
      <c r="CV102" s="44">
        <f t="shared" si="161"/>
        <v>0</v>
      </c>
      <c r="CW102"/>
      <c r="CX102" s="48" t="e">
        <f>+R103+AH103+AX103+BN103+CD103+#REF!</f>
        <v>#REF!</v>
      </c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9"/>
      <c r="E103" s="58"/>
      <c r="F103" s="61"/>
      <c r="G103" s="58"/>
      <c r="H103" s="61"/>
      <c r="I103" s="60"/>
      <c r="J103" s="246"/>
      <c r="K103" s="58"/>
      <c r="L103" s="61"/>
      <c r="M103" s="58"/>
      <c r="N103" s="61"/>
      <c r="O103" s="60"/>
      <c r="P103" s="96">
        <f t="shared" si="137"/>
        <v>0</v>
      </c>
      <c r="Q103" s="97">
        <f t="shared" si="138"/>
        <v>0</v>
      </c>
      <c r="R103" s="98">
        <f t="shared" si="139"/>
        <v>0</v>
      </c>
      <c r="S103" s="32"/>
      <c r="T103" s="59"/>
      <c r="U103" s="58"/>
      <c r="V103" s="61"/>
      <c r="W103" s="58"/>
      <c r="X103" s="61"/>
      <c r="Y103" s="60"/>
      <c r="Z103" s="246"/>
      <c r="AA103" s="58"/>
      <c r="AB103" s="61"/>
      <c r="AC103" s="58"/>
      <c r="AD103" s="61"/>
      <c r="AE103" s="60"/>
      <c r="AF103" s="96">
        <f t="shared" si="140"/>
        <v>0</v>
      </c>
      <c r="AG103" s="97">
        <f t="shared" si="141"/>
        <v>0</v>
      </c>
      <c r="AH103" s="98">
        <f t="shared" si="142"/>
        <v>0</v>
      </c>
      <c r="AI103" s="32"/>
      <c r="AJ103" s="59"/>
      <c r="AK103" s="58"/>
      <c r="AL103" s="61"/>
      <c r="AM103" s="58"/>
      <c r="AN103" s="61"/>
      <c r="AO103" s="60"/>
      <c r="AP103" s="246"/>
      <c r="AQ103" s="58"/>
      <c r="AR103" s="61"/>
      <c r="AS103" s="58"/>
      <c r="AT103" s="61"/>
      <c r="AU103" s="60"/>
      <c r="AV103" s="96">
        <f t="shared" si="143"/>
        <v>0</v>
      </c>
      <c r="AW103" s="97">
        <f t="shared" si="144"/>
        <v>0</v>
      </c>
      <c r="AX103" s="98">
        <f>+AV103+AW103</f>
        <v>0</v>
      </c>
      <c r="AY103" s="32"/>
      <c r="AZ103" s="342"/>
      <c r="BA103" s="9"/>
      <c r="BB103" s="342"/>
      <c r="BC103" s="9"/>
      <c r="BD103" s="10"/>
      <c r="BE103" s="9"/>
      <c r="BF103" s="246"/>
      <c r="BG103" s="58"/>
      <c r="BH103" s="61"/>
      <c r="BI103" s="58"/>
      <c r="BJ103" s="61"/>
      <c r="BK103" s="60"/>
      <c r="BL103" s="96">
        <f t="shared" si="146"/>
        <v>0</v>
      </c>
      <c r="BM103" s="97">
        <f t="shared" si="147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246"/>
      <c r="BW103" s="58"/>
      <c r="BX103" s="59"/>
      <c r="BY103" s="58"/>
      <c r="BZ103" s="59"/>
      <c r="CA103" s="60"/>
      <c r="CB103" s="96">
        <f>+BP103+BV103</f>
        <v>0</v>
      </c>
      <c r="CC103" s="97">
        <f t="shared" si="150"/>
        <v>0</v>
      </c>
      <c r="CD103" s="98">
        <f>+CB103+CC103</f>
        <v>0</v>
      </c>
      <c r="CE103" s="32"/>
      <c r="CF103" s="62">
        <f>+CF17-CF102</f>
        <v>0</v>
      </c>
      <c r="CG103" s="58" t="e">
        <f>+CF103/$CF$111</f>
        <v>#DIV/0!</v>
      </c>
      <c r="CH103" s="62">
        <f>+CH17-CH102</f>
        <v>0</v>
      </c>
      <c r="CI103" s="63" t="e">
        <f>+CH103/$CH$111</f>
        <v>#DIV/0!</v>
      </c>
      <c r="CJ103" s="62">
        <f>+CJ17-CJ102</f>
        <v>0</v>
      </c>
      <c r="CK103" s="64" t="e">
        <f>+CJ103/$CJ$111</f>
        <v>#DIV/0!</v>
      </c>
      <c r="CL103" s="62">
        <f>+CL17-CL102</f>
        <v>0</v>
      </c>
      <c r="CM103" s="58" t="e">
        <f>+CL103/$CL$111</f>
        <v>#DIV/0!</v>
      </c>
      <c r="CN103" s="62">
        <f>+CN17-CN102</f>
        <v>0</v>
      </c>
      <c r="CO103" s="64" t="e">
        <f>+CN103/$CN$111</f>
        <v>#DIV/0!</v>
      </c>
      <c r="CP103" s="62">
        <f>+CP17-CP102</f>
        <v>0</v>
      </c>
      <c r="CQ103" s="64" t="e">
        <f>+CP103/$CP$111</f>
        <v>#DIV/0!</v>
      </c>
      <c r="CR103" s="153"/>
      <c r="CS103" s="161" t="s">
        <v>178</v>
      </c>
      <c r="CT103" s="62">
        <f>+CT17-CT102</f>
        <v>0</v>
      </c>
      <c r="CU103" s="62">
        <f t="shared" ref="CU103" si="162">+CU17-CU102</f>
        <v>0</v>
      </c>
      <c r="CV103" s="62">
        <f>+CV17-CV102</f>
        <v>0</v>
      </c>
      <c r="CW103"/>
      <c r="CX103" s="48" t="e">
        <f>+D103+F103+J103+L103+T103+V103+Z103+AB103++AJ103+AL103+AP103+AR103+AZ103+BB103+BF103+BH103+BP103+BR103+BV103+BX103+#REF!+#REF!+#REF!+#REF!</f>
        <v>#REF!</v>
      </c>
      <c r="CY103" s="48"/>
    </row>
    <row r="104" spans="1:103" s="19" customFormat="1" ht="15.6" x14ac:dyDescent="0.3">
      <c r="A104" s="26"/>
      <c r="B104" s="26"/>
      <c r="C104" s="34"/>
      <c r="D104" s="38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8"/>
      <c r="AK104" s="36"/>
      <c r="AL104" s="36"/>
      <c r="AM104" s="36"/>
      <c r="AN104" s="36"/>
      <c r="AO104" s="37"/>
      <c r="AP104" s="244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"/>
      <c r="BA104" s="3"/>
      <c r="BB104" s="3"/>
      <c r="BC104" s="3"/>
      <c r="BD104" s="3"/>
      <c r="BE104" s="3"/>
      <c r="BF104" s="244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244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6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>
        <v>87</v>
      </c>
      <c r="B105" s="52" t="s">
        <v>49</v>
      </c>
      <c r="C105" s="34"/>
      <c r="D105" s="38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>
        <f t="shared" ref="P105:P107" si="163">+D105+J105</f>
        <v>0</v>
      </c>
      <c r="Q105" s="117">
        <f t="shared" ref="Q105:Q107" si="164">+F105+L105</f>
        <v>0</v>
      </c>
      <c r="R105" s="118">
        <f t="shared" ref="R105:R107" si="165">+P105+Q105</f>
        <v>0</v>
      </c>
      <c r="S105" s="32"/>
      <c r="T105" s="38"/>
      <c r="U105" s="36"/>
      <c r="V105" s="36"/>
      <c r="W105" s="36"/>
      <c r="X105" s="36"/>
      <c r="Y105" s="37"/>
      <c r="Z105" s="244"/>
      <c r="AA105" s="36"/>
      <c r="AB105" s="36"/>
      <c r="AC105" s="36"/>
      <c r="AD105" s="36"/>
      <c r="AE105" s="37"/>
      <c r="AF105" s="116">
        <f t="shared" ref="AF105:AF107" si="166">+T105+Z105</f>
        <v>0</v>
      </c>
      <c r="AG105" s="117">
        <f t="shared" ref="AG105:AG107" si="167">+V105+AB105</f>
        <v>0</v>
      </c>
      <c r="AH105" s="118">
        <f t="shared" ref="AH105:AH107" si="168">+AF105+AG105</f>
        <v>0</v>
      </c>
      <c r="AI105" s="32"/>
      <c r="AJ105" s="38"/>
      <c r="AK105" s="36"/>
      <c r="AL105" s="36"/>
      <c r="AM105" s="36"/>
      <c r="AN105" s="36"/>
      <c r="AO105" s="37"/>
      <c r="AP105" s="244"/>
      <c r="AQ105" s="36"/>
      <c r="AR105" s="36"/>
      <c r="AS105" s="36"/>
      <c r="AT105" s="36"/>
      <c r="AU105" s="37"/>
      <c r="AV105" s="116">
        <f t="shared" ref="AV105:AV107" si="169">+AJ105+AP105</f>
        <v>0</v>
      </c>
      <c r="AW105" s="117">
        <f t="shared" ref="AW105:AW107" si="170">+AL105+AR105</f>
        <v>0</v>
      </c>
      <c r="AX105" s="118">
        <f t="shared" ref="AX105:AX107" si="171">+AV105+AW105</f>
        <v>0</v>
      </c>
      <c r="AY105" s="32"/>
      <c r="AZ105" s="3"/>
      <c r="BA105" s="3"/>
      <c r="BB105" s="3"/>
      <c r="BC105" s="3"/>
      <c r="BD105" s="3"/>
      <c r="BE105" s="3"/>
      <c r="BF105" s="244"/>
      <c r="BG105" s="36"/>
      <c r="BH105" s="36"/>
      <c r="BI105" s="36"/>
      <c r="BJ105" s="36"/>
      <c r="BK105" s="37"/>
      <c r="BL105" s="116">
        <f t="shared" ref="BL105:BL107" si="172">+AZ105+BF105</f>
        <v>0</v>
      </c>
      <c r="BM105" s="117">
        <f t="shared" ref="BM105:BM107" si="173">+BB105+BH105</f>
        <v>0</v>
      </c>
      <c r="BN105" s="118">
        <f t="shared" ref="BN105:BN107" si="174">+BL105+BM105</f>
        <v>0</v>
      </c>
      <c r="BO105" s="32"/>
      <c r="BP105" s="38"/>
      <c r="BQ105" s="36"/>
      <c r="BR105" s="36"/>
      <c r="BS105" s="36"/>
      <c r="BT105" s="36"/>
      <c r="BU105" s="37"/>
      <c r="BV105" s="244"/>
      <c r="BW105" s="36"/>
      <c r="BX105" s="36"/>
      <c r="BY105" s="36"/>
      <c r="BZ105" s="36"/>
      <c r="CA105" s="37"/>
      <c r="CB105" s="116">
        <f t="shared" ref="CB105:CB107" si="175">+BP105+BV105</f>
        <v>0</v>
      </c>
      <c r="CC105" s="117">
        <f t="shared" ref="CC105:CC107" si="176">+BR105+BX105</f>
        <v>0</v>
      </c>
      <c r="CD105" s="118">
        <f t="shared" ref="CD105:CD107" si="177">+CB105+CC105</f>
        <v>0</v>
      </c>
      <c r="CE105" s="32"/>
      <c r="CF105" s="38">
        <f t="shared" ref="CF105:CF107" si="178">+D105+T105+AJ105+AZ105+BP105</f>
        <v>0</v>
      </c>
      <c r="CG105" s="39"/>
      <c r="CH105" s="36">
        <f t="shared" ref="CH105:CH107" si="179">+F105+V105+AL105+BB105+BR105</f>
        <v>0</v>
      </c>
      <c r="CI105" s="39"/>
      <c r="CJ105" s="36">
        <f>+CF105+CH105</f>
        <v>0</v>
      </c>
      <c r="CK105" s="40"/>
      <c r="CL105" s="38">
        <f t="shared" ref="CL105:CL107" si="180">+J105+Z105+AP105+BF105+BV105</f>
        <v>0</v>
      </c>
      <c r="CM105" s="39"/>
      <c r="CN105" s="36">
        <f t="shared" ref="CN105:CN107" si="181">+L105+AB105+AR105+BH105+BX105</f>
        <v>0</v>
      </c>
      <c r="CO105" s="39"/>
      <c r="CP105" s="36">
        <f t="shared" ref="CP105:CP107" si="182">+CL105+CN105</f>
        <v>0</v>
      </c>
      <c r="CQ105" s="40"/>
      <c r="CR105" s="152"/>
      <c r="CS105" s="163" t="s">
        <v>49</v>
      </c>
      <c r="CT105" s="38">
        <f t="shared" ref="CT105:CT107" si="183">+CJ105</f>
        <v>0</v>
      </c>
      <c r="CU105" s="36">
        <f t="shared" ref="CU105:CU107" si="184">+CP105</f>
        <v>0</v>
      </c>
      <c r="CV105" s="37">
        <f t="shared" ref="CV105:CV107" si="185">+CT105+CU105</f>
        <v>0</v>
      </c>
      <c r="CW105"/>
    </row>
    <row r="106" spans="1:103" s="19" customFormat="1" ht="15.6" x14ac:dyDescent="0.3">
      <c r="A106" s="26">
        <v>88</v>
      </c>
      <c r="B106" s="52" t="s">
        <v>50</v>
      </c>
      <c r="C106" s="34"/>
      <c r="D106" s="38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si="163"/>
        <v>0</v>
      </c>
      <c r="Q106" s="117">
        <f t="shared" si="164"/>
        <v>0</v>
      </c>
      <c r="R106" s="118">
        <f t="shared" si="165"/>
        <v>0</v>
      </c>
      <c r="S106" s="32"/>
      <c r="T106" s="38"/>
      <c r="U106" s="36"/>
      <c r="V106" s="36"/>
      <c r="W106" s="36"/>
      <c r="X106" s="36"/>
      <c r="Y106" s="37"/>
      <c r="Z106" s="244"/>
      <c r="AA106" s="36"/>
      <c r="AB106" s="36"/>
      <c r="AC106" s="36"/>
      <c r="AD106" s="36"/>
      <c r="AE106" s="37"/>
      <c r="AF106" s="116">
        <f t="shared" si="166"/>
        <v>0</v>
      </c>
      <c r="AG106" s="117">
        <f t="shared" si="167"/>
        <v>0</v>
      </c>
      <c r="AH106" s="118">
        <f t="shared" si="168"/>
        <v>0</v>
      </c>
      <c r="AI106" s="32"/>
      <c r="AJ106" s="38"/>
      <c r="AK106" s="36"/>
      <c r="AL106" s="36"/>
      <c r="AM106" s="36"/>
      <c r="AN106" s="36"/>
      <c r="AO106" s="37"/>
      <c r="AP106" s="244"/>
      <c r="AQ106" s="36"/>
      <c r="AR106" s="36"/>
      <c r="AS106" s="36"/>
      <c r="AT106" s="36"/>
      <c r="AU106" s="37"/>
      <c r="AV106" s="116">
        <f t="shared" si="169"/>
        <v>0</v>
      </c>
      <c r="AW106" s="117">
        <f t="shared" si="170"/>
        <v>0</v>
      </c>
      <c r="AX106" s="118">
        <f t="shared" si="171"/>
        <v>0</v>
      </c>
      <c r="AY106" s="32"/>
      <c r="AZ106" s="3"/>
      <c r="BA106" s="3"/>
      <c r="BB106" s="3"/>
      <c r="BC106" s="3"/>
      <c r="BD106" s="3"/>
      <c r="BE106" s="3"/>
      <c r="BF106" s="244"/>
      <c r="BG106" s="36"/>
      <c r="BH106" s="36"/>
      <c r="BI106" s="36"/>
      <c r="BJ106" s="36"/>
      <c r="BK106" s="37"/>
      <c r="BL106" s="116">
        <f t="shared" si="172"/>
        <v>0</v>
      </c>
      <c r="BM106" s="117">
        <f t="shared" si="173"/>
        <v>0</v>
      </c>
      <c r="BN106" s="118">
        <f t="shared" si="174"/>
        <v>0</v>
      </c>
      <c r="BO106" s="32"/>
      <c r="BP106" s="38"/>
      <c r="BQ106" s="36"/>
      <c r="BR106" s="36"/>
      <c r="BS106" s="36"/>
      <c r="BT106" s="36"/>
      <c r="BU106" s="37"/>
      <c r="BV106" s="244"/>
      <c r="BW106" s="36"/>
      <c r="BX106" s="36"/>
      <c r="BY106" s="36"/>
      <c r="BZ106" s="36"/>
      <c r="CA106" s="37"/>
      <c r="CB106" s="116">
        <f t="shared" si="175"/>
        <v>0</v>
      </c>
      <c r="CC106" s="117">
        <f t="shared" si="176"/>
        <v>0</v>
      </c>
      <c r="CD106" s="118">
        <f t="shared" si="177"/>
        <v>0</v>
      </c>
      <c r="CE106" s="32"/>
      <c r="CF106" s="38">
        <f t="shared" si="178"/>
        <v>0</v>
      </c>
      <c r="CG106" s="39"/>
      <c r="CH106" s="36">
        <f t="shared" si="179"/>
        <v>0</v>
      </c>
      <c r="CI106" s="39"/>
      <c r="CJ106" s="36">
        <f t="shared" ref="CJ106:CJ107" si="186">+CF106+CH106</f>
        <v>0</v>
      </c>
      <c r="CK106" s="40"/>
      <c r="CL106" s="38">
        <f t="shared" si="180"/>
        <v>0</v>
      </c>
      <c r="CM106" s="39"/>
      <c r="CN106" s="36">
        <f t="shared" si="181"/>
        <v>0</v>
      </c>
      <c r="CO106" s="39"/>
      <c r="CP106" s="36">
        <f t="shared" si="182"/>
        <v>0</v>
      </c>
      <c r="CQ106" s="40"/>
      <c r="CR106" s="152"/>
      <c r="CS106" s="163" t="s">
        <v>50</v>
      </c>
      <c r="CT106" s="38">
        <f t="shared" si="183"/>
        <v>0</v>
      </c>
      <c r="CU106" s="36">
        <f t="shared" si="184"/>
        <v>0</v>
      </c>
      <c r="CV106" s="37">
        <f t="shared" si="185"/>
        <v>0</v>
      </c>
      <c r="CW106"/>
    </row>
    <row r="107" spans="1:103" s="19" customFormat="1" ht="15.6" x14ac:dyDescent="0.3">
      <c r="A107" s="26">
        <v>89</v>
      </c>
      <c r="B107" s="52" t="s">
        <v>48</v>
      </c>
      <c r="C107" s="34"/>
      <c r="D107" s="38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3"/>
        <v>0</v>
      </c>
      <c r="Q107" s="117">
        <f t="shared" si="164"/>
        <v>0</v>
      </c>
      <c r="R107" s="118">
        <f t="shared" si="165"/>
        <v>0</v>
      </c>
      <c r="S107" s="32"/>
      <c r="T107" s="38"/>
      <c r="U107" s="36"/>
      <c r="V107" s="36"/>
      <c r="W107" s="36"/>
      <c r="X107" s="36"/>
      <c r="Y107" s="37"/>
      <c r="Z107" s="244"/>
      <c r="AA107" s="36"/>
      <c r="AB107" s="36"/>
      <c r="AC107" s="36"/>
      <c r="AD107" s="36"/>
      <c r="AE107" s="37"/>
      <c r="AF107" s="116">
        <f t="shared" si="166"/>
        <v>0</v>
      </c>
      <c r="AG107" s="117">
        <f t="shared" si="167"/>
        <v>0</v>
      </c>
      <c r="AH107" s="118">
        <f t="shared" si="168"/>
        <v>0</v>
      </c>
      <c r="AI107" s="32"/>
      <c r="AJ107" s="38"/>
      <c r="AK107" s="36"/>
      <c r="AL107" s="36"/>
      <c r="AM107" s="36"/>
      <c r="AN107" s="36"/>
      <c r="AO107" s="37"/>
      <c r="AP107" s="244"/>
      <c r="AQ107" s="36"/>
      <c r="AR107" s="36"/>
      <c r="AS107" s="36"/>
      <c r="AT107" s="36"/>
      <c r="AU107" s="37"/>
      <c r="AV107" s="116">
        <f t="shared" si="169"/>
        <v>0</v>
      </c>
      <c r="AW107" s="117">
        <f t="shared" si="170"/>
        <v>0</v>
      </c>
      <c r="AX107" s="118">
        <f t="shared" si="171"/>
        <v>0</v>
      </c>
      <c r="AY107" s="32"/>
      <c r="AZ107" s="3"/>
      <c r="BA107" s="3"/>
      <c r="BB107" s="3"/>
      <c r="BC107" s="3"/>
      <c r="BD107" s="3"/>
      <c r="BE107" s="3"/>
      <c r="BF107" s="244"/>
      <c r="BG107" s="36"/>
      <c r="BH107" s="36"/>
      <c r="BI107" s="36"/>
      <c r="BJ107" s="36"/>
      <c r="BK107" s="37"/>
      <c r="BL107" s="116">
        <f t="shared" si="172"/>
        <v>0</v>
      </c>
      <c r="BM107" s="117">
        <f t="shared" si="173"/>
        <v>0</v>
      </c>
      <c r="BN107" s="118">
        <f t="shared" si="174"/>
        <v>0</v>
      </c>
      <c r="BO107" s="32"/>
      <c r="BP107" s="38"/>
      <c r="BQ107" s="36"/>
      <c r="BR107" s="36"/>
      <c r="BS107" s="36"/>
      <c r="BT107" s="36"/>
      <c r="BU107" s="37"/>
      <c r="BV107" s="244"/>
      <c r="BW107" s="36"/>
      <c r="BX107" s="36"/>
      <c r="BY107" s="36"/>
      <c r="BZ107" s="36"/>
      <c r="CA107" s="37"/>
      <c r="CB107" s="116">
        <f t="shared" si="175"/>
        <v>0</v>
      </c>
      <c r="CC107" s="117">
        <f t="shared" si="176"/>
        <v>0</v>
      </c>
      <c r="CD107" s="118">
        <f t="shared" si="177"/>
        <v>0</v>
      </c>
      <c r="CE107" s="32"/>
      <c r="CF107" s="38">
        <f t="shared" si="178"/>
        <v>0</v>
      </c>
      <c r="CG107" s="36"/>
      <c r="CH107" s="36">
        <f t="shared" si="179"/>
        <v>0</v>
      </c>
      <c r="CI107" s="39"/>
      <c r="CJ107" s="36">
        <f t="shared" si="186"/>
        <v>0</v>
      </c>
      <c r="CK107" s="40"/>
      <c r="CL107" s="38">
        <f t="shared" si="180"/>
        <v>0</v>
      </c>
      <c r="CM107" s="39"/>
      <c r="CN107" s="36">
        <f t="shared" si="181"/>
        <v>0</v>
      </c>
      <c r="CO107" s="39"/>
      <c r="CP107" s="36">
        <f t="shared" si="182"/>
        <v>0</v>
      </c>
      <c r="CQ107" s="40"/>
      <c r="CR107" s="152"/>
      <c r="CS107" s="163" t="s">
        <v>48</v>
      </c>
      <c r="CT107" s="38">
        <f t="shared" si="183"/>
        <v>0</v>
      </c>
      <c r="CU107" s="36">
        <f t="shared" si="184"/>
        <v>0</v>
      </c>
      <c r="CV107" s="37">
        <f t="shared" si="185"/>
        <v>0</v>
      </c>
      <c r="CW107"/>
    </row>
    <row r="108" spans="1:103" s="19" customFormat="1" ht="15.6" x14ac:dyDescent="0.3">
      <c r="A108" s="26" t="s">
        <v>102</v>
      </c>
      <c r="B108" s="26"/>
      <c r="C108" s="27"/>
      <c r="D108" s="31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31"/>
      <c r="AK108" s="29"/>
      <c r="AL108" s="29"/>
      <c r="AM108" s="29"/>
      <c r="AN108" s="29"/>
      <c r="AO108" s="30"/>
      <c r="AP108" s="243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"/>
      <c r="BA108" s="2"/>
      <c r="BB108" s="2"/>
      <c r="BC108" s="2"/>
      <c r="BD108" s="2"/>
      <c r="BE108" s="2"/>
      <c r="BF108" s="243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243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3" s="19" customFormat="1" ht="15.6" x14ac:dyDescent="0.3">
      <c r="A109" s="26"/>
      <c r="B109" s="26"/>
      <c r="C109" s="27"/>
      <c r="D109" s="31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0"/>
      <c r="AP109" s="243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"/>
      <c r="BA109" s="2"/>
      <c r="BB109" s="2"/>
      <c r="BC109" s="2"/>
      <c r="BD109" s="2"/>
      <c r="BE109" s="2"/>
      <c r="BF109" s="243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243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>
        <v>90</v>
      </c>
      <c r="B110" s="26" t="s">
        <v>10</v>
      </c>
      <c r="C110" s="34"/>
      <c r="D110" s="73"/>
      <c r="E110" s="36"/>
      <c r="F110" s="72"/>
      <c r="G110" s="36"/>
      <c r="H110" s="72"/>
      <c r="I110" s="37"/>
      <c r="J110" s="248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73"/>
      <c r="U110" s="36"/>
      <c r="V110" s="72"/>
      <c r="W110" s="36"/>
      <c r="X110" s="72"/>
      <c r="Y110" s="37"/>
      <c r="Z110" s="248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3"/>
      <c r="AK110" s="36"/>
      <c r="AL110" s="72"/>
      <c r="AM110" s="36"/>
      <c r="AN110" s="72"/>
      <c r="AO110" s="37"/>
      <c r="AP110" s="248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11"/>
      <c r="BA110" s="4"/>
      <c r="BB110" s="11"/>
      <c r="BC110" s="4"/>
      <c r="BD110" s="11"/>
      <c r="BE110" s="4"/>
      <c r="BF110" s="248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3"/>
      <c r="BQ110" s="36"/>
      <c r="BR110" s="72"/>
      <c r="BS110" s="36"/>
      <c r="BT110" s="72"/>
      <c r="BU110" s="37"/>
      <c r="BV110" s="248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38">
        <f t="shared" ref="CF110:CF111" si="202">+D110+T110+AJ110+AZ110+BP110</f>
        <v>0</v>
      </c>
      <c r="CG110" s="72"/>
      <c r="CH110" s="36">
        <f t="shared" ref="CH110:CH111" si="203">+F110+V110+AL110+BB110+BR110</f>
        <v>0</v>
      </c>
      <c r="CI110" s="72"/>
      <c r="CJ110" s="72">
        <f t="shared" ref="CJ110:CJ111" si="204">+CF110+CH110</f>
        <v>0</v>
      </c>
      <c r="CK110" s="74"/>
      <c r="CL110" s="38">
        <f t="shared" ref="CL110:CL111" si="205">+J110+Z110+AP110+BF110+BV110</f>
        <v>0</v>
      </c>
      <c r="CM110" s="72"/>
      <c r="CN110" s="36">
        <f t="shared" ref="CN110:CN111" si="206">+L110+AB110+AR110+BH110+BX110</f>
        <v>0</v>
      </c>
      <c r="CO110" s="72"/>
      <c r="CP110" s="72">
        <f t="shared" ref="CP110:CP111" si="207">+CL110+CN110</f>
        <v>0</v>
      </c>
      <c r="CQ110" s="74"/>
      <c r="CR110" s="155"/>
      <c r="CS110" s="161" t="s">
        <v>10</v>
      </c>
      <c r="CT110" s="73">
        <f t="shared" ref="CT110:CT111" si="208">+CJ110</f>
        <v>0</v>
      </c>
      <c r="CU110" s="72">
        <f t="shared" ref="CU110:CU111" si="209">+CP110</f>
        <v>0</v>
      </c>
      <c r="CV110" s="75">
        <f t="shared" ref="CV110:CV111" si="210">+CT110+CU110</f>
        <v>0</v>
      </c>
      <c r="CW110"/>
    </row>
    <row r="111" spans="1:103" s="19" customFormat="1" ht="15.6" x14ac:dyDescent="0.3">
      <c r="A111" s="26">
        <v>91</v>
      </c>
      <c r="B111" s="26" t="s">
        <v>11</v>
      </c>
      <c r="C111" s="34"/>
      <c r="D111" s="73"/>
      <c r="E111" s="36"/>
      <c r="F111" s="72"/>
      <c r="G111" s="36"/>
      <c r="H111" s="72"/>
      <c r="I111" s="37"/>
      <c r="J111" s="244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73"/>
      <c r="U111" s="36"/>
      <c r="V111" s="72"/>
      <c r="W111" s="36"/>
      <c r="X111" s="72"/>
      <c r="Y111" s="37"/>
      <c r="Z111" s="248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3"/>
      <c r="AK111" s="36"/>
      <c r="AL111" s="72"/>
      <c r="AM111" s="36"/>
      <c r="AN111" s="72"/>
      <c r="AO111" s="37"/>
      <c r="AP111" s="248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11"/>
      <c r="BA111" s="4"/>
      <c r="BB111" s="11"/>
      <c r="BC111" s="4"/>
      <c r="BD111" s="11"/>
      <c r="BE111" s="4"/>
      <c r="BF111" s="248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3"/>
      <c r="BQ111" s="36"/>
      <c r="BR111" s="72"/>
      <c r="BS111" s="36"/>
      <c r="BT111" s="72"/>
      <c r="BU111" s="37"/>
      <c r="BV111" s="248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38">
        <f t="shared" si="202"/>
        <v>0</v>
      </c>
      <c r="CG111" s="72"/>
      <c r="CH111" s="36">
        <f t="shared" si="203"/>
        <v>0</v>
      </c>
      <c r="CI111" s="72"/>
      <c r="CJ111" s="72">
        <f t="shared" si="204"/>
        <v>0</v>
      </c>
      <c r="CK111" s="74"/>
      <c r="CL111" s="38">
        <f t="shared" si="205"/>
        <v>0</v>
      </c>
      <c r="CM111" s="72"/>
      <c r="CN111" s="36">
        <f t="shared" si="206"/>
        <v>0</v>
      </c>
      <c r="CO111" s="72"/>
      <c r="CP111" s="72">
        <f t="shared" si="207"/>
        <v>0</v>
      </c>
      <c r="CQ111" s="74"/>
      <c r="CR111" s="155"/>
      <c r="CS111" s="161" t="s">
        <v>11</v>
      </c>
      <c r="CT111" s="73">
        <f t="shared" si="208"/>
        <v>0</v>
      </c>
      <c r="CU111" s="72">
        <f t="shared" si="209"/>
        <v>0</v>
      </c>
      <c r="CV111" s="75">
        <f t="shared" si="210"/>
        <v>0</v>
      </c>
      <c r="CW111"/>
    </row>
    <row r="112" spans="1:103" s="19" customFormat="1" ht="15.6" x14ac:dyDescent="0.3">
      <c r="A112" s="26">
        <v>92</v>
      </c>
      <c r="B112" s="26" t="s">
        <v>12</v>
      </c>
      <c r="C112" s="34"/>
      <c r="D112" s="80"/>
      <c r="E112" s="77"/>
      <c r="F112" s="78"/>
      <c r="G112" s="78"/>
      <c r="H112" s="78"/>
      <c r="I112" s="79"/>
      <c r="J112" s="247"/>
      <c r="K112" s="77"/>
      <c r="L112" s="78"/>
      <c r="M112" s="78"/>
      <c r="N112" s="78"/>
      <c r="O112" s="79"/>
      <c r="P112" s="136" t="e">
        <f>+P10/P111</f>
        <v>#DIV/0!</v>
      </c>
      <c r="Q112" s="136" t="e">
        <f>+Q10/Q111</f>
        <v>#DIV/0!</v>
      </c>
      <c r="R112" s="199" t="e">
        <f>+R10/R111</f>
        <v>#DIV/0!</v>
      </c>
      <c r="S112" s="32"/>
      <c r="T112" s="80"/>
      <c r="U112" s="77"/>
      <c r="V112" s="78"/>
      <c r="W112" s="78"/>
      <c r="X112" s="78"/>
      <c r="Y112" s="79"/>
      <c r="Z112" s="247"/>
      <c r="AA112" s="77"/>
      <c r="AB112" s="78"/>
      <c r="AC112" s="78"/>
      <c r="AD112" s="78"/>
      <c r="AE112" s="79"/>
      <c r="AF112" s="136" t="e">
        <f>+AF10/AF111</f>
        <v>#DIV/0!</v>
      </c>
      <c r="AG112" s="136" t="e">
        <f>+AG10/AG111</f>
        <v>#DIV/0!</v>
      </c>
      <c r="AH112" s="199" t="e">
        <f>+AH10/AH111</f>
        <v>#DIV/0!</v>
      </c>
      <c r="AI112" s="32"/>
      <c r="AJ112" s="80"/>
      <c r="AK112" s="77"/>
      <c r="AL112" s="78"/>
      <c r="AM112" s="78"/>
      <c r="AN112" s="78"/>
      <c r="AO112" s="79"/>
      <c r="AP112" s="247"/>
      <c r="AQ112" s="77"/>
      <c r="AR112" s="78"/>
      <c r="AS112" s="78"/>
      <c r="AT112" s="78"/>
      <c r="AU112" s="79"/>
      <c r="AV112" s="136" t="e">
        <f>+AV10/AV111</f>
        <v>#DIV/0!</v>
      </c>
      <c r="AW112" s="137" t="e">
        <f>+AW10/AW111</f>
        <v>#DIV/0!</v>
      </c>
      <c r="AX112" s="138" t="e">
        <f>+AX10/AX111</f>
        <v>#DIV/0!</v>
      </c>
      <c r="AY112" s="32"/>
      <c r="AZ112" s="80"/>
      <c r="BA112" s="77"/>
      <c r="BB112" s="78"/>
      <c r="BC112" s="78"/>
      <c r="BD112" s="78"/>
      <c r="BE112" s="79"/>
      <c r="BF112" s="247"/>
      <c r="BG112" s="77"/>
      <c r="BH112" s="78"/>
      <c r="BI112" s="78"/>
      <c r="BJ112" s="78"/>
      <c r="BK112" s="79"/>
      <c r="BL112" s="136" t="e">
        <f>+BL10/BL111</f>
        <v>#DIV/0!</v>
      </c>
      <c r="BM112" s="137" t="e">
        <f>+BM10/BM111</f>
        <v>#DIV/0!</v>
      </c>
      <c r="BN112" s="138" t="e">
        <f>+BN10/BN111</f>
        <v>#DIV/0!</v>
      </c>
      <c r="BO112" s="32"/>
      <c r="BP112" s="80"/>
      <c r="BQ112" s="77"/>
      <c r="BR112" s="78"/>
      <c r="BS112" s="78"/>
      <c r="BT112" s="78"/>
      <c r="BU112" s="79"/>
      <c r="BV112" s="247"/>
      <c r="BW112" s="77"/>
      <c r="BX112" s="78"/>
      <c r="BY112" s="78"/>
      <c r="BZ112" s="78"/>
      <c r="CA112" s="79"/>
      <c r="CB112" s="136" t="e">
        <f>+CB10/CB111</f>
        <v>#DIV/0!</v>
      </c>
      <c r="CC112" s="137" t="e">
        <f>+CC10/CC111</f>
        <v>#DIV/0!</v>
      </c>
      <c r="CD112" s="138" t="e">
        <f>+CD10/CD111</f>
        <v>#DIV/0!</v>
      </c>
      <c r="CE112" s="32"/>
      <c r="CF112" s="80" t="e">
        <f>+CF10/CF111</f>
        <v>#DIV/0!</v>
      </c>
      <c r="CG112" s="78"/>
      <c r="CH112" s="78" t="e">
        <f>+CH10/CH111</f>
        <v>#DIV/0!</v>
      </c>
      <c r="CI112" s="77"/>
      <c r="CJ112" s="78" t="e">
        <f>+CJ10/CJ111</f>
        <v>#DIV/0!</v>
      </c>
      <c r="CK112" s="81"/>
      <c r="CL112" s="80" t="e">
        <f>+CL10/CL111</f>
        <v>#DIV/0!</v>
      </c>
      <c r="CM112" s="77"/>
      <c r="CN112" s="78" t="e">
        <f>+CN10/CN111</f>
        <v>#DIV/0!</v>
      </c>
      <c r="CO112" s="78"/>
      <c r="CP112" s="78" t="e">
        <f>+CP10/CP111</f>
        <v>#DIV/0!</v>
      </c>
      <c r="CQ112" s="81"/>
      <c r="CR112" s="156"/>
      <c r="CS112" s="161" t="s">
        <v>12</v>
      </c>
      <c r="CT112" s="80" t="e">
        <f>+CT10/CT111</f>
        <v>#DIV/0!</v>
      </c>
      <c r="CU112" s="78" t="e">
        <f>+CU10/CU111</f>
        <v>#DIV/0!</v>
      </c>
      <c r="CV112" s="79" t="e">
        <f>+CV10/CV111</f>
        <v>#DIV/0!</v>
      </c>
      <c r="CW112"/>
    </row>
    <row r="113" spans="1:101" s="19" customFormat="1" ht="15.6" x14ac:dyDescent="0.3">
      <c r="A113" s="26"/>
      <c r="B113" s="26"/>
      <c r="C113" s="34"/>
      <c r="D113" s="38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8"/>
      <c r="AK113" s="36"/>
      <c r="AL113" s="36"/>
      <c r="AM113" s="36"/>
      <c r="AN113" s="36"/>
      <c r="AO113" s="37"/>
      <c r="AP113" s="244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8"/>
      <c r="BA113" s="36"/>
      <c r="BB113" s="36"/>
      <c r="BC113" s="36"/>
      <c r="BD113" s="36"/>
      <c r="BE113" s="37"/>
      <c r="BF113" s="244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244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1" s="19" customFormat="1" ht="15.6" x14ac:dyDescent="0.3">
      <c r="A114" s="26"/>
      <c r="B114" s="50" t="s">
        <v>95</v>
      </c>
      <c r="C114" s="34"/>
      <c r="D114" s="340"/>
      <c r="E114" s="36"/>
      <c r="F114" s="77"/>
      <c r="G114" s="77"/>
      <c r="H114" s="77"/>
      <c r="I114" s="37"/>
      <c r="J114" s="338"/>
      <c r="K114" s="36"/>
      <c r="L114" s="77"/>
      <c r="M114" s="77"/>
      <c r="N114" s="77"/>
      <c r="O114" s="37"/>
      <c r="P114" s="116">
        <f>+P17-P102</f>
        <v>0</v>
      </c>
      <c r="Q114" s="140">
        <f>+Q17-Q102</f>
        <v>0</v>
      </c>
      <c r="R114" s="141">
        <f>+R17-R102</f>
        <v>0</v>
      </c>
      <c r="S114" s="32"/>
      <c r="T114" s="340"/>
      <c r="U114" s="36"/>
      <c r="V114" s="77"/>
      <c r="W114" s="77"/>
      <c r="X114" s="77"/>
      <c r="Y114" s="37"/>
      <c r="Z114" s="338"/>
      <c r="AA114" s="36"/>
      <c r="AB114" s="77"/>
      <c r="AC114" s="77"/>
      <c r="AD114" s="77"/>
      <c r="AE114" s="37"/>
      <c r="AF114" s="116">
        <f>+AF17-AF102</f>
        <v>0</v>
      </c>
      <c r="AG114" s="140">
        <f>+AG17-AG102</f>
        <v>0</v>
      </c>
      <c r="AH114" s="141">
        <f>+AH17-AH102</f>
        <v>0</v>
      </c>
      <c r="AI114" s="32"/>
      <c r="AJ114" s="340"/>
      <c r="AK114" s="36"/>
      <c r="AL114" s="77"/>
      <c r="AM114" s="77"/>
      <c r="AN114" s="77"/>
      <c r="AO114" s="37"/>
      <c r="AP114" s="338"/>
      <c r="AQ114" s="36"/>
      <c r="AR114" s="77"/>
      <c r="AS114" s="77"/>
      <c r="AT114" s="77"/>
      <c r="AU114" s="37"/>
      <c r="AV114" s="116">
        <f>+AV17-AV102</f>
        <v>0</v>
      </c>
      <c r="AW114" s="140">
        <f>+AW17-AW102</f>
        <v>0</v>
      </c>
      <c r="AX114" s="118">
        <f>+AX17-AX102</f>
        <v>0</v>
      </c>
      <c r="AY114" s="32"/>
      <c r="AZ114" s="340"/>
      <c r="BA114" s="36"/>
      <c r="BB114" s="77"/>
      <c r="BC114" s="77"/>
      <c r="BD114" s="77"/>
      <c r="BE114" s="37"/>
      <c r="BF114" s="338"/>
      <c r="BG114" s="36"/>
      <c r="BH114" s="77"/>
      <c r="BI114" s="77"/>
      <c r="BJ114" s="77"/>
      <c r="BK114" s="37"/>
      <c r="BL114" s="116">
        <f>+BL17-BL102</f>
        <v>0</v>
      </c>
      <c r="BM114" s="140">
        <f>+BM17-BM102</f>
        <v>0</v>
      </c>
      <c r="BN114" s="141">
        <f>+BN17-BN102</f>
        <v>0</v>
      </c>
      <c r="BO114" s="32"/>
      <c r="BP114" s="340"/>
      <c r="BQ114" s="36"/>
      <c r="BR114" s="77"/>
      <c r="BS114" s="77"/>
      <c r="BT114" s="77"/>
      <c r="BU114" s="37"/>
      <c r="BV114" s="338"/>
      <c r="BW114" s="36"/>
      <c r="BX114" s="77"/>
      <c r="BY114" s="77"/>
      <c r="BZ114" s="77"/>
      <c r="CA114" s="37"/>
      <c r="CB114" s="116">
        <f>+CB17-CB102</f>
        <v>0</v>
      </c>
      <c r="CC114" s="140">
        <f>+CC17-CC102</f>
        <v>0</v>
      </c>
      <c r="CD114" s="141">
        <f>+CD17-CD102</f>
        <v>0</v>
      </c>
      <c r="CE114" s="32"/>
      <c r="CF114" s="73">
        <f>+CF103</f>
        <v>0</v>
      </c>
      <c r="CG114" s="72"/>
      <c r="CH114" s="72">
        <f>+CH103</f>
        <v>0</v>
      </c>
      <c r="CI114" s="72"/>
      <c r="CJ114" s="72">
        <f>+CJ103</f>
        <v>0</v>
      </c>
      <c r="CK114" s="74"/>
      <c r="CL114" s="73">
        <f>+CL103</f>
        <v>0</v>
      </c>
      <c r="CM114" s="72"/>
      <c r="CN114" s="72">
        <f>+CN103</f>
        <v>0</v>
      </c>
      <c r="CO114" s="72"/>
      <c r="CP114" s="72">
        <f>+CP103</f>
        <v>0</v>
      </c>
      <c r="CQ114" s="74"/>
      <c r="CR114" s="155"/>
      <c r="CS114" s="162" t="s">
        <v>95</v>
      </c>
      <c r="CT114" s="73">
        <f>+CT103</f>
        <v>0</v>
      </c>
      <c r="CU114" s="72">
        <f>+CU103</f>
        <v>0</v>
      </c>
      <c r="CV114" s="74">
        <f>+CV103</f>
        <v>0</v>
      </c>
      <c r="CW114"/>
    </row>
    <row r="115" spans="1:101" s="19" customFormat="1" ht="4.5" customHeight="1" x14ac:dyDescent="0.3">
      <c r="A115" s="26"/>
      <c r="B115" s="50"/>
      <c r="C115" s="34"/>
      <c r="D115" s="73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3"/>
      <c r="AK115" s="36"/>
      <c r="AL115" s="72"/>
      <c r="AM115" s="36"/>
      <c r="AN115" s="72"/>
      <c r="AO115" s="37"/>
      <c r="AP115" s="248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3"/>
      <c r="BA115" s="36"/>
      <c r="BB115" s="72"/>
      <c r="BC115" s="36"/>
      <c r="BD115" s="72"/>
      <c r="BE115" s="37"/>
      <c r="BF115" s="248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248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1" s="19" customFormat="1" ht="15.6" x14ac:dyDescent="0.3">
      <c r="A116" s="26"/>
      <c r="B116" s="50" t="s">
        <v>97</v>
      </c>
      <c r="C116" s="34"/>
      <c r="D116" s="341"/>
      <c r="E116" s="83"/>
      <c r="F116" s="336"/>
      <c r="G116" s="337"/>
      <c r="H116" s="336"/>
      <c r="I116" s="85"/>
      <c r="J116" s="339"/>
      <c r="K116" s="83"/>
      <c r="L116" s="336"/>
      <c r="M116" s="337"/>
      <c r="N116" s="336"/>
      <c r="O116" s="85"/>
      <c r="P116" s="142" t="e">
        <f>+P103/P17</f>
        <v>#DIV/0!</v>
      </c>
      <c r="Q116" s="143" t="e">
        <f>+Q103/Q17</f>
        <v>#DIV/0!</v>
      </c>
      <c r="R116" s="144" t="e">
        <f>+R103/R17</f>
        <v>#DIV/0!</v>
      </c>
      <c r="S116" s="32"/>
      <c r="T116" s="341"/>
      <c r="U116" s="83"/>
      <c r="V116" s="336"/>
      <c r="W116" s="337"/>
      <c r="X116" s="336"/>
      <c r="Y116" s="85"/>
      <c r="Z116" s="339"/>
      <c r="AA116" s="83"/>
      <c r="AB116" s="336"/>
      <c r="AC116" s="337"/>
      <c r="AD116" s="336"/>
      <c r="AE116" s="85"/>
      <c r="AF116" s="142" t="e">
        <f>+AF103/AF17</f>
        <v>#DIV/0!</v>
      </c>
      <c r="AG116" s="143" t="e">
        <f>+AG103/AG17</f>
        <v>#DIV/0!</v>
      </c>
      <c r="AH116" s="144" t="e">
        <f>+AH103/AH17</f>
        <v>#DIV/0!</v>
      </c>
      <c r="AI116" s="32"/>
      <c r="AJ116" s="341"/>
      <c r="AK116" s="83"/>
      <c r="AL116" s="336"/>
      <c r="AM116" s="337"/>
      <c r="AN116" s="336"/>
      <c r="AO116" s="85"/>
      <c r="AP116" s="339"/>
      <c r="AQ116" s="83"/>
      <c r="AR116" s="336"/>
      <c r="AS116" s="337"/>
      <c r="AT116" s="336"/>
      <c r="AU116" s="85"/>
      <c r="AV116" s="142" t="e">
        <f>+AV103/AV17</f>
        <v>#DIV/0!</v>
      </c>
      <c r="AW116" s="143" t="e">
        <f>+AW103/AW17</f>
        <v>#DIV/0!</v>
      </c>
      <c r="AX116" s="144" t="e">
        <f>+AX103/AX17</f>
        <v>#DIV/0!</v>
      </c>
      <c r="AY116" s="32"/>
      <c r="AZ116" s="341"/>
      <c r="BA116" s="83"/>
      <c r="BB116" s="336"/>
      <c r="BC116" s="337"/>
      <c r="BD116" s="336"/>
      <c r="BE116" s="85"/>
      <c r="BF116" s="339"/>
      <c r="BG116" s="83"/>
      <c r="BH116" s="336"/>
      <c r="BI116" s="337"/>
      <c r="BJ116" s="336"/>
      <c r="BK116" s="85"/>
      <c r="BL116" s="142" t="e">
        <f>+BL103/BL17</f>
        <v>#DIV/0!</v>
      </c>
      <c r="BM116" s="143" t="e">
        <f>+BM103/BM17</f>
        <v>#DIV/0!</v>
      </c>
      <c r="BN116" s="144" t="e">
        <f>+BN103/BN17</f>
        <v>#DIV/0!</v>
      </c>
      <c r="BO116" s="32"/>
      <c r="BP116" s="341"/>
      <c r="BQ116" s="83"/>
      <c r="BR116" s="336"/>
      <c r="BS116" s="337"/>
      <c r="BT116" s="336"/>
      <c r="BU116" s="85"/>
      <c r="BV116" s="339"/>
      <c r="BW116" s="83"/>
      <c r="BX116" s="336"/>
      <c r="BY116" s="337"/>
      <c r="BZ116" s="336"/>
      <c r="CA116" s="85"/>
      <c r="CB116" s="142" t="e">
        <f>+CB103/CB17</f>
        <v>#DIV/0!</v>
      </c>
      <c r="CC116" s="143" t="e">
        <f>+CC103/CC17</f>
        <v>#DIV/0!</v>
      </c>
      <c r="CD116" s="144" t="e">
        <f>+CD103/CD17</f>
        <v>#DIV/0!</v>
      </c>
      <c r="CE116" s="32"/>
      <c r="CF116" s="86" t="e">
        <f>+CF103/CF17</f>
        <v>#DIV/0!</v>
      </c>
      <c r="CG116" s="84"/>
      <c r="CH116" s="84" t="e">
        <f>+CH103/CH17</f>
        <v>#DIV/0!</v>
      </c>
      <c r="CI116" s="84"/>
      <c r="CJ116" s="84" t="e">
        <f>+CJ103/CJ17</f>
        <v>#DIV/0!</v>
      </c>
      <c r="CK116" s="85"/>
      <c r="CL116" s="87" t="e">
        <f>+CL103/CL17</f>
        <v>#DIV/0!</v>
      </c>
      <c r="CM116" s="83"/>
      <c r="CN116" s="83" t="e">
        <f>+CN103/CN17</f>
        <v>#DIV/0!</v>
      </c>
      <c r="CO116" s="83"/>
      <c r="CP116" s="83" t="e">
        <f>+CP103/CP17</f>
        <v>#DIV/0!</v>
      </c>
      <c r="CQ116" s="85"/>
      <c r="CR116" s="157"/>
      <c r="CS116" s="162" t="s">
        <v>97</v>
      </c>
      <c r="CT116" s="179" t="e">
        <f>+CT103/CT17</f>
        <v>#DIV/0!</v>
      </c>
      <c r="CU116" s="172" t="e">
        <f>+CU103/CU17</f>
        <v>#DIV/0!</v>
      </c>
      <c r="CV116" s="180" t="e">
        <f>+CV103/CV17</f>
        <v>#DIV/0!</v>
      </c>
      <c r="CW116"/>
    </row>
    <row r="117" spans="1:101" s="19" customFormat="1" ht="5.25" customHeight="1" x14ac:dyDescent="0.3">
      <c r="A117" s="26"/>
      <c r="B117" s="50"/>
      <c r="C117" s="34"/>
      <c r="D117" s="87"/>
      <c r="E117" s="83"/>
      <c r="F117" s="337"/>
      <c r="G117" s="337"/>
      <c r="H117" s="337"/>
      <c r="I117" s="85"/>
      <c r="J117" s="250"/>
      <c r="K117" s="83"/>
      <c r="L117" s="337"/>
      <c r="M117" s="337"/>
      <c r="N117" s="337"/>
      <c r="O117" s="85"/>
      <c r="P117" s="142"/>
      <c r="Q117" s="143"/>
      <c r="R117" s="144"/>
      <c r="S117" s="32"/>
      <c r="T117" s="87"/>
      <c r="U117" s="83"/>
      <c r="V117" s="337"/>
      <c r="W117" s="337"/>
      <c r="X117" s="337"/>
      <c r="Y117" s="85"/>
      <c r="Z117" s="250"/>
      <c r="AA117" s="83"/>
      <c r="AB117" s="337"/>
      <c r="AC117" s="337"/>
      <c r="AD117" s="337"/>
      <c r="AE117" s="85"/>
      <c r="AF117" s="142"/>
      <c r="AG117" s="143"/>
      <c r="AH117" s="144"/>
      <c r="AI117" s="32"/>
      <c r="AJ117" s="87"/>
      <c r="AK117" s="83"/>
      <c r="AL117" s="337"/>
      <c r="AM117" s="337"/>
      <c r="AN117" s="337"/>
      <c r="AO117" s="85"/>
      <c r="AP117" s="250"/>
      <c r="AQ117" s="83"/>
      <c r="AR117" s="337"/>
      <c r="AS117" s="337"/>
      <c r="AT117" s="337"/>
      <c r="AU117" s="85"/>
      <c r="AV117" s="142"/>
      <c r="AW117" s="143"/>
      <c r="AX117" s="144"/>
      <c r="AY117" s="32"/>
      <c r="AZ117" s="87"/>
      <c r="BA117" s="83"/>
      <c r="BB117" s="337"/>
      <c r="BC117" s="337"/>
      <c r="BD117" s="337"/>
      <c r="BE117" s="85"/>
      <c r="BF117" s="250"/>
      <c r="BG117" s="83"/>
      <c r="BH117" s="337"/>
      <c r="BI117" s="337"/>
      <c r="BJ117" s="337"/>
      <c r="BK117" s="85"/>
      <c r="BL117" s="142"/>
      <c r="BM117" s="143"/>
      <c r="BN117" s="144"/>
      <c r="BO117" s="32"/>
      <c r="BP117" s="87"/>
      <c r="BQ117" s="83"/>
      <c r="BR117" s="337"/>
      <c r="BS117" s="337"/>
      <c r="BT117" s="337"/>
      <c r="BU117" s="85"/>
      <c r="BV117" s="250"/>
      <c r="BW117" s="83"/>
      <c r="BX117" s="337"/>
      <c r="BY117" s="337"/>
      <c r="BZ117" s="337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1" s="19" customFormat="1" ht="15.6" x14ac:dyDescent="0.3">
      <c r="A118" s="26"/>
      <c r="B118" s="50" t="s">
        <v>93</v>
      </c>
      <c r="C118" s="34"/>
      <c r="D118" s="341"/>
      <c r="E118" s="83"/>
      <c r="F118" s="336"/>
      <c r="G118" s="337"/>
      <c r="H118" s="336"/>
      <c r="I118" s="85"/>
      <c r="J118" s="339"/>
      <c r="K118" s="83"/>
      <c r="L118" s="336"/>
      <c r="M118" s="337"/>
      <c r="N118" s="336"/>
      <c r="O118" s="85"/>
      <c r="P118" s="142" t="e">
        <f>+P64/P17</f>
        <v>#DIV/0!</v>
      </c>
      <c r="Q118" s="143" t="e">
        <f>+Q64/Q17</f>
        <v>#DIV/0!</v>
      </c>
      <c r="R118" s="144" t="e">
        <f>+R64/R17</f>
        <v>#DIV/0!</v>
      </c>
      <c r="S118" s="32"/>
      <c r="T118" s="341"/>
      <c r="U118" s="83"/>
      <c r="V118" s="336"/>
      <c r="W118" s="337"/>
      <c r="X118" s="336"/>
      <c r="Y118" s="85"/>
      <c r="Z118" s="339"/>
      <c r="AA118" s="83"/>
      <c r="AB118" s="336"/>
      <c r="AC118" s="337"/>
      <c r="AD118" s="336"/>
      <c r="AE118" s="85"/>
      <c r="AF118" s="142" t="e">
        <f>+AF64/AF17</f>
        <v>#DIV/0!</v>
      </c>
      <c r="AG118" s="143" t="e">
        <f>+AG64/AG17</f>
        <v>#DIV/0!</v>
      </c>
      <c r="AH118" s="144" t="e">
        <f>+AH64/AH17</f>
        <v>#DIV/0!</v>
      </c>
      <c r="AI118" s="32"/>
      <c r="AJ118" s="341"/>
      <c r="AK118" s="83"/>
      <c r="AL118" s="336"/>
      <c r="AM118" s="337"/>
      <c r="AN118" s="336"/>
      <c r="AO118" s="85"/>
      <c r="AP118" s="339"/>
      <c r="AQ118" s="83"/>
      <c r="AR118" s="336"/>
      <c r="AS118" s="337"/>
      <c r="AT118" s="336"/>
      <c r="AU118" s="85"/>
      <c r="AV118" s="142" t="e">
        <f>+AV64/AV17</f>
        <v>#DIV/0!</v>
      </c>
      <c r="AW118" s="143" t="e">
        <f>+AW64/AW17</f>
        <v>#DIV/0!</v>
      </c>
      <c r="AX118" s="144" t="e">
        <f>+AX64/AX17</f>
        <v>#DIV/0!</v>
      </c>
      <c r="AY118" s="32"/>
      <c r="AZ118" s="341"/>
      <c r="BA118" s="83"/>
      <c r="BB118" s="336"/>
      <c r="BC118" s="337"/>
      <c r="BD118" s="336"/>
      <c r="BE118" s="85"/>
      <c r="BF118" s="339"/>
      <c r="BG118" s="83"/>
      <c r="BH118" s="336"/>
      <c r="BI118" s="337"/>
      <c r="BJ118" s="336"/>
      <c r="BK118" s="85"/>
      <c r="BL118" s="142" t="e">
        <f>+BL64/BL17</f>
        <v>#DIV/0!</v>
      </c>
      <c r="BM118" s="143" t="e">
        <f>+BM64/BM17</f>
        <v>#DIV/0!</v>
      </c>
      <c r="BN118" s="144" t="e">
        <f>+BN64/BN17</f>
        <v>#DIV/0!</v>
      </c>
      <c r="BO118" s="32"/>
      <c r="BP118" s="341"/>
      <c r="BQ118" s="83"/>
      <c r="BR118" s="336"/>
      <c r="BS118" s="337"/>
      <c r="BT118" s="336"/>
      <c r="BU118" s="85"/>
      <c r="BV118" s="339"/>
      <c r="BW118" s="83"/>
      <c r="BX118" s="336"/>
      <c r="BY118" s="337"/>
      <c r="BZ118" s="336"/>
      <c r="CA118" s="85"/>
      <c r="CB118" s="142" t="e">
        <f>+CB64/CB17</f>
        <v>#DIV/0!</v>
      </c>
      <c r="CC118" s="143" t="e">
        <f>+CC64/CC17</f>
        <v>#DIV/0!</v>
      </c>
      <c r="CD118" s="144" t="e">
        <f>+CD64/CD17</f>
        <v>#DIV/0!</v>
      </c>
      <c r="CE118" s="32"/>
      <c r="CF118" s="86" t="e">
        <f>+CF64/CF17</f>
        <v>#DIV/0!</v>
      </c>
      <c r="CG118" s="84"/>
      <c r="CH118" s="84" t="e">
        <f>+CH64/CH17</f>
        <v>#DIV/0!</v>
      </c>
      <c r="CI118" s="84"/>
      <c r="CJ118" s="84" t="e">
        <f>+CJ64/CJ17</f>
        <v>#DIV/0!</v>
      </c>
      <c r="CK118" s="85"/>
      <c r="CL118" s="87" t="e">
        <f>+CL64/CL17</f>
        <v>#DIV/0!</v>
      </c>
      <c r="CM118" s="83"/>
      <c r="CN118" s="83" t="e">
        <f>+CN64/CN17</f>
        <v>#DIV/0!</v>
      </c>
      <c r="CO118" s="83"/>
      <c r="CP118" s="83" t="e">
        <f>+CP64/CP17</f>
        <v>#DIV/0!</v>
      </c>
      <c r="CQ118" s="85"/>
      <c r="CR118" s="157"/>
      <c r="CS118" s="162" t="s">
        <v>93</v>
      </c>
      <c r="CT118" s="179" t="e">
        <f>+CT64/CT17</f>
        <v>#DIV/0!</v>
      </c>
      <c r="CU118" s="172" t="e">
        <f>+CU64/CU17</f>
        <v>#DIV/0!</v>
      </c>
      <c r="CV118" s="180" t="e">
        <f>+CV64/CV17</f>
        <v>#DIV/0!</v>
      </c>
      <c r="CW118"/>
    </row>
    <row r="119" spans="1:101" s="19" customFormat="1" ht="4.5" customHeight="1" x14ac:dyDescent="0.3">
      <c r="A119" s="26"/>
      <c r="B119" s="50"/>
      <c r="C119" s="34"/>
      <c r="D119" s="87"/>
      <c r="E119" s="83"/>
      <c r="F119" s="337"/>
      <c r="G119" s="337"/>
      <c r="H119" s="337"/>
      <c r="I119" s="85"/>
      <c r="J119" s="250"/>
      <c r="K119" s="83"/>
      <c r="L119" s="337"/>
      <c r="M119" s="337"/>
      <c r="N119" s="337"/>
      <c r="O119" s="85"/>
      <c r="P119" s="142"/>
      <c r="Q119" s="143"/>
      <c r="R119" s="144"/>
      <c r="S119" s="32"/>
      <c r="T119" s="87"/>
      <c r="U119" s="83"/>
      <c r="V119" s="337"/>
      <c r="W119" s="337"/>
      <c r="X119" s="337"/>
      <c r="Y119" s="85"/>
      <c r="Z119" s="250"/>
      <c r="AA119" s="83"/>
      <c r="AB119" s="337"/>
      <c r="AC119" s="337"/>
      <c r="AD119" s="337"/>
      <c r="AE119" s="85"/>
      <c r="AF119" s="142"/>
      <c r="AG119" s="143"/>
      <c r="AH119" s="144"/>
      <c r="AI119" s="32"/>
      <c r="AJ119" s="87"/>
      <c r="AK119" s="83"/>
      <c r="AL119" s="337"/>
      <c r="AM119" s="337"/>
      <c r="AN119" s="337"/>
      <c r="AO119" s="85"/>
      <c r="AP119" s="250"/>
      <c r="AQ119" s="83"/>
      <c r="AR119" s="337"/>
      <c r="AS119" s="337"/>
      <c r="AT119" s="337"/>
      <c r="AU119" s="85"/>
      <c r="AV119" s="142"/>
      <c r="AW119" s="143"/>
      <c r="AX119" s="144"/>
      <c r="AY119" s="32"/>
      <c r="AZ119" s="87"/>
      <c r="BA119" s="83"/>
      <c r="BB119" s="337"/>
      <c r="BC119" s="337"/>
      <c r="BD119" s="337"/>
      <c r="BE119" s="85"/>
      <c r="BF119" s="250"/>
      <c r="BG119" s="83"/>
      <c r="BH119" s="337"/>
      <c r="BI119" s="337"/>
      <c r="BJ119" s="337"/>
      <c r="BK119" s="85"/>
      <c r="BL119" s="142"/>
      <c r="BM119" s="143"/>
      <c r="BN119" s="144"/>
      <c r="BO119" s="32"/>
      <c r="BP119" s="87"/>
      <c r="BQ119" s="83"/>
      <c r="BR119" s="337"/>
      <c r="BS119" s="337"/>
      <c r="BT119" s="337"/>
      <c r="BU119" s="85"/>
      <c r="BV119" s="250"/>
      <c r="BW119" s="83"/>
      <c r="BX119" s="337"/>
      <c r="BY119" s="337"/>
      <c r="BZ119" s="337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</row>
    <row r="120" spans="1:101" s="19" customFormat="1" ht="15.6" x14ac:dyDescent="0.3">
      <c r="A120" s="26"/>
      <c r="B120" s="50" t="s">
        <v>94</v>
      </c>
      <c r="C120" s="34"/>
      <c r="D120" s="341"/>
      <c r="E120" s="83"/>
      <c r="F120" s="336"/>
      <c r="G120" s="337"/>
      <c r="H120" s="336"/>
      <c r="I120" s="85"/>
      <c r="J120" s="339"/>
      <c r="K120" s="83"/>
      <c r="L120" s="336"/>
      <c r="M120" s="337"/>
      <c r="N120" s="336"/>
      <c r="O120" s="85"/>
      <c r="P120" s="142" t="e">
        <f>+P96/P17</f>
        <v>#DIV/0!</v>
      </c>
      <c r="Q120" s="143" t="e">
        <f>+Q96/Q17</f>
        <v>#DIV/0!</v>
      </c>
      <c r="R120" s="144" t="e">
        <f>+R96/R17</f>
        <v>#DIV/0!</v>
      </c>
      <c r="S120" s="32"/>
      <c r="T120" s="341"/>
      <c r="U120" s="83"/>
      <c r="V120" s="336"/>
      <c r="W120" s="337"/>
      <c r="X120" s="336"/>
      <c r="Y120" s="85"/>
      <c r="Z120" s="339"/>
      <c r="AA120" s="83"/>
      <c r="AB120" s="336"/>
      <c r="AC120" s="337"/>
      <c r="AD120" s="336"/>
      <c r="AE120" s="85"/>
      <c r="AF120" s="142" t="e">
        <f>+AF96/AF17</f>
        <v>#DIV/0!</v>
      </c>
      <c r="AG120" s="143" t="e">
        <f>+AG96/AG17</f>
        <v>#DIV/0!</v>
      </c>
      <c r="AH120" s="144" t="e">
        <f>+AH96/AH17</f>
        <v>#DIV/0!</v>
      </c>
      <c r="AI120" s="32"/>
      <c r="AJ120" s="341"/>
      <c r="AK120" s="83"/>
      <c r="AL120" s="336"/>
      <c r="AM120" s="337"/>
      <c r="AN120" s="336"/>
      <c r="AO120" s="85"/>
      <c r="AP120" s="339"/>
      <c r="AQ120" s="83"/>
      <c r="AR120" s="336"/>
      <c r="AS120" s="337"/>
      <c r="AT120" s="336"/>
      <c r="AU120" s="85"/>
      <c r="AV120" s="142" t="e">
        <f>+AV96/AV17</f>
        <v>#DIV/0!</v>
      </c>
      <c r="AW120" s="143" t="e">
        <f>+AW96/AW17</f>
        <v>#DIV/0!</v>
      </c>
      <c r="AX120" s="144" t="e">
        <f>+AX96/AX17</f>
        <v>#DIV/0!</v>
      </c>
      <c r="AY120" s="32"/>
      <c r="AZ120" s="341"/>
      <c r="BA120" s="83"/>
      <c r="BB120" s="336"/>
      <c r="BC120" s="337"/>
      <c r="BD120" s="336"/>
      <c r="BE120" s="85"/>
      <c r="BF120" s="339"/>
      <c r="BG120" s="83"/>
      <c r="BH120" s="336"/>
      <c r="BI120" s="337"/>
      <c r="BJ120" s="336"/>
      <c r="BK120" s="85"/>
      <c r="BL120" s="142" t="e">
        <f>+BL96/BL17</f>
        <v>#DIV/0!</v>
      </c>
      <c r="BM120" s="143" t="e">
        <f>+BM96/BM17</f>
        <v>#DIV/0!</v>
      </c>
      <c r="BN120" s="144" t="e">
        <f>+BN96/BN17</f>
        <v>#DIV/0!</v>
      </c>
      <c r="BO120" s="32"/>
      <c r="BP120" s="341"/>
      <c r="BQ120" s="83"/>
      <c r="BR120" s="336"/>
      <c r="BS120" s="337"/>
      <c r="BT120" s="336"/>
      <c r="BU120" s="85"/>
      <c r="BV120" s="339"/>
      <c r="BW120" s="83"/>
      <c r="BX120" s="336"/>
      <c r="BY120" s="337"/>
      <c r="BZ120" s="336"/>
      <c r="CA120" s="85"/>
      <c r="CB120" s="142" t="e">
        <f>+CB96/CB17</f>
        <v>#DIV/0!</v>
      </c>
      <c r="CC120" s="143" t="e">
        <f>+CC96/CC17</f>
        <v>#DIV/0!</v>
      </c>
      <c r="CD120" s="144" t="e">
        <f>+CD96/CD17</f>
        <v>#DIV/0!</v>
      </c>
      <c r="CE120" s="32"/>
      <c r="CF120" s="86" t="e">
        <f>+CF96/CF17</f>
        <v>#DIV/0!</v>
      </c>
      <c r="CG120" s="84"/>
      <c r="CH120" s="84" t="e">
        <f>+CH96/CH17</f>
        <v>#DIV/0!</v>
      </c>
      <c r="CI120" s="84"/>
      <c r="CJ120" s="84" t="e">
        <f>+CJ96/CJ17</f>
        <v>#DIV/0!</v>
      </c>
      <c r="CK120" s="85"/>
      <c r="CL120" s="87" t="e">
        <f>+CL96/CL17</f>
        <v>#DIV/0!</v>
      </c>
      <c r="CM120" s="83"/>
      <c r="CN120" s="83" t="e">
        <f>+CN96/CN17</f>
        <v>#DIV/0!</v>
      </c>
      <c r="CO120" s="83"/>
      <c r="CP120" s="83" t="e">
        <f>+CP96/CP17</f>
        <v>#DIV/0!</v>
      </c>
      <c r="CQ120" s="85"/>
      <c r="CR120" s="157"/>
      <c r="CS120" s="162" t="s">
        <v>94</v>
      </c>
      <c r="CT120" s="179" t="e">
        <f>+CT96/CT17</f>
        <v>#DIV/0!</v>
      </c>
      <c r="CU120" s="172" t="e">
        <f>+CU96/CU17</f>
        <v>#DIV/0!</v>
      </c>
      <c r="CV120" s="180" t="e">
        <f>+CV96/CV17</f>
        <v>#DIV/0!</v>
      </c>
      <c r="CW120"/>
    </row>
    <row r="121" spans="1:101" s="19" customFormat="1" ht="5.25" customHeight="1" x14ac:dyDescent="0.3">
      <c r="A121" s="26"/>
      <c r="B121" s="26"/>
      <c r="C121" s="34"/>
      <c r="D121" s="38"/>
      <c r="E121" s="36"/>
      <c r="F121" s="77"/>
      <c r="G121" s="77"/>
      <c r="H121" s="77"/>
      <c r="I121" s="37"/>
      <c r="J121" s="244"/>
      <c r="K121" s="36"/>
      <c r="L121" s="77"/>
      <c r="M121" s="77"/>
      <c r="N121" s="77"/>
      <c r="O121" s="37"/>
      <c r="P121" s="116"/>
      <c r="Q121" s="117"/>
      <c r="R121" s="118"/>
      <c r="S121" s="32"/>
      <c r="T121" s="38"/>
      <c r="U121" s="36"/>
      <c r="V121" s="77"/>
      <c r="W121" s="77"/>
      <c r="X121" s="77"/>
      <c r="Y121" s="37"/>
      <c r="Z121" s="244"/>
      <c r="AA121" s="36"/>
      <c r="AB121" s="77"/>
      <c r="AC121" s="77"/>
      <c r="AD121" s="77"/>
      <c r="AE121" s="37"/>
      <c r="AF121" s="116"/>
      <c r="AG121" s="117"/>
      <c r="AH121" s="118"/>
      <c r="AI121" s="32"/>
      <c r="AJ121" s="38"/>
      <c r="AK121" s="36"/>
      <c r="AL121" s="77"/>
      <c r="AM121" s="77"/>
      <c r="AN121" s="77"/>
      <c r="AO121" s="37"/>
      <c r="AP121" s="244"/>
      <c r="AQ121" s="36"/>
      <c r="AR121" s="77"/>
      <c r="AS121" s="77"/>
      <c r="AT121" s="77"/>
      <c r="AU121" s="37"/>
      <c r="AV121" s="116"/>
      <c r="AW121" s="117"/>
      <c r="AX121" s="118"/>
      <c r="AY121" s="32"/>
      <c r="AZ121" s="38"/>
      <c r="BA121" s="36"/>
      <c r="BB121" s="77"/>
      <c r="BC121" s="77"/>
      <c r="BD121" s="77"/>
      <c r="BE121" s="37"/>
      <c r="BF121" s="244"/>
      <c r="BG121" s="36"/>
      <c r="BH121" s="77"/>
      <c r="BI121" s="77"/>
      <c r="BJ121" s="77"/>
      <c r="BK121" s="37"/>
      <c r="BL121" s="116"/>
      <c r="BM121" s="117"/>
      <c r="BN121" s="118"/>
      <c r="BO121" s="32"/>
      <c r="BP121" s="38"/>
      <c r="BQ121" s="36"/>
      <c r="BR121" s="77"/>
      <c r="BS121" s="77"/>
      <c r="BT121" s="77"/>
      <c r="BU121" s="37"/>
      <c r="BV121" s="244"/>
      <c r="BW121" s="36"/>
      <c r="BX121" s="77"/>
      <c r="BY121" s="77"/>
      <c r="BZ121" s="77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</row>
    <row r="122" spans="1:101" s="19" customFormat="1" ht="15.6" x14ac:dyDescent="0.3">
      <c r="A122" s="26"/>
      <c r="B122" s="50" t="s">
        <v>99</v>
      </c>
      <c r="C122" s="34"/>
      <c r="D122" s="341"/>
      <c r="E122" s="36"/>
      <c r="F122" s="336"/>
      <c r="G122" s="77"/>
      <c r="H122" s="336"/>
      <c r="I122" s="37"/>
      <c r="J122" s="339"/>
      <c r="K122" s="36"/>
      <c r="L122" s="336"/>
      <c r="M122" s="77"/>
      <c r="N122" s="336"/>
      <c r="O122" s="37"/>
      <c r="P122" s="142" t="e">
        <f>+P74/P17</f>
        <v>#DIV/0!</v>
      </c>
      <c r="Q122" s="143" t="e">
        <f>+Q74/Q17</f>
        <v>#DIV/0!</v>
      </c>
      <c r="R122" s="144" t="e">
        <f>+R74/R17</f>
        <v>#DIV/0!</v>
      </c>
      <c r="S122" s="32"/>
      <c r="T122" s="341"/>
      <c r="U122" s="36"/>
      <c r="V122" s="336"/>
      <c r="W122" s="77"/>
      <c r="X122" s="336"/>
      <c r="Y122" s="37"/>
      <c r="Z122" s="339"/>
      <c r="AA122" s="36"/>
      <c r="AB122" s="336"/>
      <c r="AC122" s="77"/>
      <c r="AD122" s="336"/>
      <c r="AE122" s="37"/>
      <c r="AF122" s="142" t="e">
        <f>+AF74/AF17</f>
        <v>#DIV/0!</v>
      </c>
      <c r="AG122" s="143" t="e">
        <f>+AG74/AG17</f>
        <v>#DIV/0!</v>
      </c>
      <c r="AH122" s="144" t="e">
        <f>+AH74/AH17</f>
        <v>#DIV/0!</v>
      </c>
      <c r="AI122" s="32"/>
      <c r="AJ122" s="341"/>
      <c r="AK122" s="36"/>
      <c r="AL122" s="336"/>
      <c r="AM122" s="77"/>
      <c r="AN122" s="336"/>
      <c r="AO122" s="37"/>
      <c r="AP122" s="339"/>
      <c r="AQ122" s="36"/>
      <c r="AR122" s="336"/>
      <c r="AS122" s="77"/>
      <c r="AT122" s="336"/>
      <c r="AU122" s="37"/>
      <c r="AV122" s="142" t="e">
        <f>+AV74/AV17</f>
        <v>#DIV/0!</v>
      </c>
      <c r="AW122" s="143" t="e">
        <f>+AW74/AW17</f>
        <v>#DIV/0!</v>
      </c>
      <c r="AX122" s="144" t="e">
        <f>+AX74/AX17</f>
        <v>#DIV/0!</v>
      </c>
      <c r="AY122" s="32"/>
      <c r="AZ122" s="341"/>
      <c r="BA122" s="36"/>
      <c r="BB122" s="336"/>
      <c r="BC122" s="77"/>
      <c r="BD122" s="336"/>
      <c r="BE122" s="37"/>
      <c r="BF122" s="339"/>
      <c r="BG122" s="36"/>
      <c r="BH122" s="336"/>
      <c r="BI122" s="77"/>
      <c r="BJ122" s="336"/>
      <c r="BK122" s="37"/>
      <c r="BL122" s="142" t="e">
        <f>+BL74/BL17</f>
        <v>#DIV/0!</v>
      </c>
      <c r="BM122" s="143" t="e">
        <f>+BM74/BM17</f>
        <v>#DIV/0!</v>
      </c>
      <c r="BN122" s="144" t="e">
        <f>+BN74/BN17</f>
        <v>#DIV/0!</v>
      </c>
      <c r="BO122" s="32"/>
      <c r="BP122" s="341"/>
      <c r="BQ122" s="36"/>
      <c r="BR122" s="336"/>
      <c r="BS122" s="77"/>
      <c r="BT122" s="336"/>
      <c r="BU122" s="37"/>
      <c r="BV122" s="339"/>
      <c r="BW122" s="36"/>
      <c r="BX122" s="336"/>
      <c r="BY122" s="77"/>
      <c r="BZ122" s="336"/>
      <c r="CA122" s="37"/>
      <c r="CB122" s="142" t="e">
        <f>+CB74/CB17</f>
        <v>#DIV/0!</v>
      </c>
      <c r="CC122" s="143" t="e">
        <f>+CC74/CC17</f>
        <v>#DIV/0!</v>
      </c>
      <c r="CD122" s="144" t="e">
        <f>+CD74/CD17</f>
        <v>#DIV/0!</v>
      </c>
      <c r="CE122" s="32"/>
      <c r="CF122" s="86" t="e">
        <f>+CF74/CF17</f>
        <v>#DIV/0!</v>
      </c>
      <c r="CG122" s="84"/>
      <c r="CH122" s="84" t="e">
        <f>+CH74/CH17</f>
        <v>#DIV/0!</v>
      </c>
      <c r="CI122" s="84"/>
      <c r="CJ122" s="84" t="e">
        <f>+CJ74/CJ17</f>
        <v>#DIV/0!</v>
      </c>
      <c r="CK122" s="74"/>
      <c r="CL122" s="87" t="e">
        <f>+CL74/CL17</f>
        <v>#DIV/0!</v>
      </c>
      <c r="CM122" s="83"/>
      <c r="CN122" s="83" t="e">
        <f>+CN74/CN17</f>
        <v>#DIV/0!</v>
      </c>
      <c r="CO122" s="83"/>
      <c r="CP122" s="83" t="e">
        <f>+CP74/CP17</f>
        <v>#DIV/0!</v>
      </c>
      <c r="CQ122" s="74"/>
      <c r="CR122" s="155"/>
      <c r="CS122" s="162" t="s">
        <v>99</v>
      </c>
      <c r="CT122" s="179" t="e">
        <f>+CT74/CT17</f>
        <v>#DIV/0!</v>
      </c>
      <c r="CU122" s="172" t="e">
        <f>+CU74/CU17</f>
        <v>#DIV/0!</v>
      </c>
      <c r="CV122" s="180" t="e">
        <f>+CV74/CV17</f>
        <v>#DIV/0!</v>
      </c>
      <c r="CW122"/>
    </row>
    <row r="123" spans="1:101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93"/>
      <c r="AK123" s="94"/>
      <c r="AL123" s="94"/>
      <c r="AM123" s="94"/>
      <c r="AN123" s="94"/>
      <c r="AO123" s="95"/>
      <c r="AP123" s="251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93"/>
      <c r="BA123" s="94"/>
      <c r="BB123" s="94"/>
      <c r="BC123" s="94"/>
      <c r="BD123" s="94"/>
      <c r="BE123" s="95"/>
      <c r="BF123" s="251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251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3"/>
      <c r="CM123" s="94"/>
      <c r="CN123" s="94"/>
      <c r="CO123" s="94"/>
      <c r="CP123" s="94"/>
      <c r="CQ123" s="95"/>
      <c r="CR123" s="151"/>
      <c r="CS123" s="165"/>
      <c r="CT123" s="93"/>
      <c r="CU123" s="94"/>
      <c r="CV123" s="95"/>
      <c r="CW123"/>
    </row>
    <row r="124" spans="1:101" x14ac:dyDescent="0.25">
      <c r="AI124" s="15"/>
      <c r="CT124"/>
      <c r="CU124"/>
      <c r="CV124"/>
    </row>
    <row r="125" spans="1:101" x14ac:dyDescent="0.25">
      <c r="AI125" s="15"/>
      <c r="CT125"/>
      <c r="CU125"/>
      <c r="CV125"/>
    </row>
    <row r="126" spans="1:101" x14ac:dyDescent="0.25">
      <c r="A126" s="17" t="s">
        <v>258</v>
      </c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199"/>
  <sheetViews>
    <sheetView tabSelected="1" zoomScale="98" zoomScaleNormal="98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Y63" sqref="CY63"/>
    </sheetView>
  </sheetViews>
  <sheetFormatPr defaultColWidth="9.109375" defaultRowHeight="13.2" x14ac:dyDescent="0.25"/>
  <cols>
    <col min="1" max="1" width="3.33203125" style="1" customWidth="1"/>
    <col min="2" max="2" width="79.6640625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8.77734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3" width="15" style="1" customWidth="1"/>
    <col min="34" max="34" width="15.8867187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49" width="15" style="1" customWidth="1"/>
    <col min="50" max="50" width="16.10937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.33203125" style="1" bestFit="1" customWidth="1"/>
    <col min="65" max="65" width="13.5546875" style="1" customWidth="1"/>
    <col min="66" max="66" width="16.3320312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1" width="15.33203125" style="1" customWidth="1"/>
    <col min="82" max="82" width="16.8867187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9.44140625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252</v>
      </c>
      <c r="B1" s="22"/>
      <c r="C1" s="417" t="s">
        <v>271</v>
      </c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418"/>
      <c r="BU1" s="418"/>
      <c r="BV1" s="418"/>
      <c r="BW1" s="418"/>
      <c r="BX1" s="418"/>
      <c r="BY1" s="418"/>
      <c r="BZ1" s="418"/>
      <c r="CA1" s="418"/>
      <c r="CB1" s="418"/>
      <c r="CC1" s="418"/>
      <c r="CD1" s="418"/>
      <c r="CE1" s="418"/>
      <c r="CF1" s="418"/>
      <c r="CG1" s="418"/>
      <c r="CH1" s="418"/>
      <c r="CI1" s="418"/>
      <c r="CJ1" s="418"/>
      <c r="CK1" s="419"/>
    </row>
    <row r="2" spans="1:101" s="20" customFormat="1" ht="21.6" thickBot="1" x14ac:dyDescent="0.45">
      <c r="A2" s="23" t="s">
        <v>14</v>
      </c>
      <c r="B2" s="22"/>
      <c r="D2" s="420" t="s">
        <v>150</v>
      </c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2"/>
      <c r="S2" s="185"/>
      <c r="T2" s="423" t="s">
        <v>151</v>
      </c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2"/>
      <c r="AI2" s="186"/>
      <c r="AJ2" s="423" t="s">
        <v>194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2"/>
      <c r="AY2" s="186"/>
      <c r="AZ2" s="423" t="s">
        <v>155</v>
      </c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2"/>
      <c r="BO2" s="186"/>
      <c r="BP2" s="423" t="s">
        <v>156</v>
      </c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2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427" t="s">
        <v>130</v>
      </c>
      <c r="E3" s="428"/>
      <c r="F3" s="428"/>
      <c r="G3" s="428"/>
      <c r="H3" s="428"/>
      <c r="I3" s="429"/>
      <c r="J3" s="430" t="s">
        <v>129</v>
      </c>
      <c r="K3" s="428"/>
      <c r="L3" s="428"/>
      <c r="M3" s="428"/>
      <c r="N3" s="428"/>
      <c r="O3" s="429"/>
      <c r="P3" s="424" t="s">
        <v>266</v>
      </c>
      <c r="Q3" s="425"/>
      <c r="R3" s="426"/>
      <c r="S3" s="187"/>
      <c r="T3" s="430" t="s">
        <v>128</v>
      </c>
      <c r="U3" s="428"/>
      <c r="V3" s="428"/>
      <c r="W3" s="428"/>
      <c r="X3" s="428"/>
      <c r="Y3" s="429"/>
      <c r="Z3" s="430" t="s">
        <v>127</v>
      </c>
      <c r="AA3" s="428"/>
      <c r="AB3" s="428"/>
      <c r="AC3" s="428"/>
      <c r="AD3" s="428"/>
      <c r="AE3" s="429"/>
      <c r="AF3" s="424" t="s">
        <v>267</v>
      </c>
      <c r="AG3" s="425"/>
      <c r="AH3" s="426"/>
      <c r="AI3" s="188"/>
      <c r="AJ3" s="430" t="s">
        <v>195</v>
      </c>
      <c r="AK3" s="428"/>
      <c r="AL3" s="428"/>
      <c r="AM3" s="428"/>
      <c r="AN3" s="428"/>
      <c r="AO3" s="429"/>
      <c r="AP3" s="430" t="s">
        <v>196</v>
      </c>
      <c r="AQ3" s="428"/>
      <c r="AR3" s="428"/>
      <c r="AS3" s="428"/>
      <c r="AT3" s="428"/>
      <c r="AU3" s="429"/>
      <c r="AV3" s="424" t="s">
        <v>268</v>
      </c>
      <c r="AW3" s="425"/>
      <c r="AX3" s="426"/>
      <c r="AY3" s="188"/>
      <c r="AZ3" s="430" t="s">
        <v>137</v>
      </c>
      <c r="BA3" s="428"/>
      <c r="BB3" s="428"/>
      <c r="BC3" s="428"/>
      <c r="BD3" s="428"/>
      <c r="BE3" s="429"/>
      <c r="BF3" s="430" t="s">
        <v>138</v>
      </c>
      <c r="BG3" s="428"/>
      <c r="BH3" s="428"/>
      <c r="BI3" s="428"/>
      <c r="BJ3" s="428"/>
      <c r="BK3" s="429"/>
      <c r="BL3" s="424" t="s">
        <v>269</v>
      </c>
      <c r="BM3" s="425"/>
      <c r="BN3" s="426"/>
      <c r="BO3" s="188"/>
      <c r="BP3" s="430" t="s">
        <v>135</v>
      </c>
      <c r="BQ3" s="428"/>
      <c r="BR3" s="428"/>
      <c r="BS3" s="428"/>
      <c r="BT3" s="428"/>
      <c r="BU3" s="429"/>
      <c r="BV3" s="430" t="s">
        <v>136</v>
      </c>
      <c r="BW3" s="428"/>
      <c r="BX3" s="428"/>
      <c r="BY3" s="428"/>
      <c r="BZ3" s="428"/>
      <c r="CA3" s="429"/>
      <c r="CB3" s="424" t="s">
        <v>270</v>
      </c>
      <c r="CC3" s="425"/>
      <c r="CD3" s="426"/>
      <c r="CF3" s="431" t="s">
        <v>141</v>
      </c>
      <c r="CG3" s="432"/>
      <c r="CH3" s="432"/>
      <c r="CI3" s="432"/>
      <c r="CJ3" s="432"/>
      <c r="CK3" s="433"/>
      <c r="CL3" s="434" t="s">
        <v>142</v>
      </c>
      <c r="CM3" s="432"/>
      <c r="CN3" s="432"/>
      <c r="CO3" s="432"/>
      <c r="CP3" s="432"/>
      <c r="CQ3" s="433"/>
      <c r="CR3" s="158"/>
      <c r="CS3" s="435" t="s">
        <v>143</v>
      </c>
      <c r="CT3" s="436"/>
      <c r="CU3" s="436"/>
      <c r="CV3" s="437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438"/>
      <c r="CT4" s="439"/>
      <c r="CU4" s="439"/>
      <c r="CV4" s="440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v>264801352</v>
      </c>
      <c r="E8" s="36"/>
      <c r="F8" s="36">
        <v>89325910</v>
      </c>
      <c r="G8" s="36"/>
      <c r="H8" s="36">
        <v>354127262</v>
      </c>
      <c r="I8" s="37"/>
      <c r="J8" s="38">
        <v>143678092</v>
      </c>
      <c r="K8" s="36"/>
      <c r="L8" s="36">
        <v>214020218</v>
      </c>
      <c r="M8" s="36"/>
      <c r="N8" s="36">
        <v>357698310</v>
      </c>
      <c r="O8" s="37"/>
      <c r="P8" s="116">
        <f>+D8+J8</f>
        <v>408479444</v>
      </c>
      <c r="Q8" s="117">
        <f>+F8+L8</f>
        <v>303346128</v>
      </c>
      <c r="R8" s="118">
        <f>+P8+Q8</f>
        <v>711825572</v>
      </c>
      <c r="S8" s="32"/>
      <c r="T8" s="35">
        <v>472009167.03999972</v>
      </c>
      <c r="U8" s="36"/>
      <c r="V8" s="36">
        <v>141505625.63000005</v>
      </c>
      <c r="W8" s="36"/>
      <c r="X8" s="36">
        <v>613514792.66999984</v>
      </c>
      <c r="Y8" s="37"/>
      <c r="Z8" s="38">
        <v>317901518.75000131</v>
      </c>
      <c r="AA8" s="36"/>
      <c r="AB8" s="36">
        <v>225143619.89999998</v>
      </c>
      <c r="AC8" s="36"/>
      <c r="AD8" s="36">
        <v>543045138.65000129</v>
      </c>
      <c r="AE8" s="37"/>
      <c r="AF8" s="116">
        <f>+T8+Z8</f>
        <v>789910685.79000103</v>
      </c>
      <c r="AG8" s="117">
        <f>+V8+AB8</f>
        <v>366649245.53000003</v>
      </c>
      <c r="AH8" s="118">
        <f>+AF8+AG8</f>
        <v>1156559931.3200011</v>
      </c>
      <c r="AI8" s="32"/>
      <c r="AJ8" s="35">
        <v>125091864.01000004</v>
      </c>
      <c r="AK8" s="36"/>
      <c r="AL8" s="36">
        <v>58573698.350000001</v>
      </c>
      <c r="AM8" s="36"/>
      <c r="AN8" s="36">
        <v>183665562.36000004</v>
      </c>
      <c r="AO8" s="37"/>
      <c r="AP8" s="38">
        <v>51511306.499999993</v>
      </c>
      <c r="AQ8" s="36"/>
      <c r="AR8" s="36">
        <v>68054551.39000003</v>
      </c>
      <c r="AS8" s="36"/>
      <c r="AT8" s="36">
        <v>119565857.89000002</v>
      </c>
      <c r="AU8" s="37"/>
      <c r="AV8" s="116">
        <f>+AJ8+AP8</f>
        <v>176603170.51000002</v>
      </c>
      <c r="AW8" s="117">
        <f>+AL8+AR8</f>
        <v>126628249.74000004</v>
      </c>
      <c r="AX8" s="118">
        <f>+AV8+AW8</f>
        <v>303231420.25000006</v>
      </c>
      <c r="AY8" s="32"/>
      <c r="AZ8" s="35">
        <v>577729835</v>
      </c>
      <c r="BA8" s="36"/>
      <c r="BB8" s="36">
        <v>180297730</v>
      </c>
      <c r="BC8" s="36"/>
      <c r="BD8" s="36">
        <v>758027565</v>
      </c>
      <c r="BE8" s="37"/>
      <c r="BF8" s="38">
        <v>422911436</v>
      </c>
      <c r="BG8" s="36"/>
      <c r="BH8" s="36">
        <v>402179071</v>
      </c>
      <c r="BI8" s="36"/>
      <c r="BJ8" s="36">
        <v>825090507</v>
      </c>
      <c r="BK8" s="37"/>
      <c r="BL8" s="116">
        <f>+AZ8+BF8</f>
        <v>1000641271</v>
      </c>
      <c r="BM8" s="117">
        <f>+BB8+BH8</f>
        <v>582476801</v>
      </c>
      <c r="BN8" s="118">
        <f>+BL8+BM8</f>
        <v>1583118072</v>
      </c>
      <c r="BO8" s="32"/>
      <c r="BP8" s="35">
        <v>206760612.26999986</v>
      </c>
      <c r="BQ8" s="36"/>
      <c r="BR8" s="36">
        <v>47131855.969999947</v>
      </c>
      <c r="BS8" s="36"/>
      <c r="BT8" s="36">
        <v>253892468.2399998</v>
      </c>
      <c r="BU8" s="37"/>
      <c r="BV8" s="38">
        <v>88858623.999999896</v>
      </c>
      <c r="BW8" s="36"/>
      <c r="BX8" s="36">
        <v>117743421.37999971</v>
      </c>
      <c r="BY8" s="36"/>
      <c r="BZ8" s="36">
        <v>206602045.37999961</v>
      </c>
      <c r="CA8" s="37"/>
      <c r="CB8" s="116">
        <f>+BP8+BV8</f>
        <v>295619236.26999974</v>
      </c>
      <c r="CC8" s="117">
        <f>+BR8+BX8</f>
        <v>164875277.34999967</v>
      </c>
      <c r="CD8" s="118">
        <f>+CB8+CC8</f>
        <v>460494513.61999941</v>
      </c>
      <c r="CE8" s="32"/>
      <c r="CF8" s="38">
        <f>+D8+T8+AJ8+AZ8+BP8</f>
        <v>1646392830.3199997</v>
      </c>
      <c r="CG8" s="36"/>
      <c r="CH8" s="36">
        <f>+F8+V8+AL8+BB8+BR8</f>
        <v>516834819.95000005</v>
      </c>
      <c r="CI8" s="39"/>
      <c r="CJ8" s="36">
        <f>+CF8+CH8</f>
        <v>2163227650.2699995</v>
      </c>
      <c r="CK8" s="40"/>
      <c r="CL8" s="38">
        <f>+J8+Z8+AP8+BF8+BV8</f>
        <v>1024860977.2500012</v>
      </c>
      <c r="CM8" s="39"/>
      <c r="CN8" s="36">
        <f>+L8+AB8+AR8+BH8+BX8</f>
        <v>1027140881.6699997</v>
      </c>
      <c r="CO8" s="39"/>
      <c r="CP8" s="36">
        <f>+CL8+CN8</f>
        <v>2052001858.920001</v>
      </c>
      <c r="CQ8" s="40"/>
      <c r="CR8" s="152"/>
      <c r="CS8" s="161" t="s">
        <v>15</v>
      </c>
      <c r="CT8" s="38">
        <f>+CJ8</f>
        <v>2163227650.2699995</v>
      </c>
      <c r="CU8" s="36">
        <f>+CP8</f>
        <v>2052001858.920001</v>
      </c>
      <c r="CV8" s="37">
        <f>+CT8+CU8</f>
        <v>4215229509.1900005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6" si="17">+CF9+CH9</f>
        <v>0</v>
      </c>
      <c r="CK9" s="40"/>
      <c r="CL9" s="38">
        <f>+J9+Z9+AP9+BF9+BV9</f>
        <v>0</v>
      </c>
      <c r="CM9" s="39"/>
      <c r="CN9" s="36"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v>264801352</v>
      </c>
      <c r="E10" s="43"/>
      <c r="F10" s="43">
        <v>89325910</v>
      </c>
      <c r="G10" s="43"/>
      <c r="H10" s="43">
        <v>354127262</v>
      </c>
      <c r="I10" s="44"/>
      <c r="J10" s="45">
        <v>143678092</v>
      </c>
      <c r="K10" s="43"/>
      <c r="L10" s="43">
        <v>214020218</v>
      </c>
      <c r="M10" s="43"/>
      <c r="N10" s="43">
        <v>357698310</v>
      </c>
      <c r="O10" s="44"/>
      <c r="P10" s="122">
        <f t="shared" si="0"/>
        <v>408479444</v>
      </c>
      <c r="Q10" s="123">
        <f t="shared" si="1"/>
        <v>303346128</v>
      </c>
      <c r="R10" s="124">
        <f t="shared" si="2"/>
        <v>711825572</v>
      </c>
      <c r="S10" s="32"/>
      <c r="T10" s="42">
        <v>472009167.03999972</v>
      </c>
      <c r="U10" s="43"/>
      <c r="V10" s="43">
        <v>141505625.63000005</v>
      </c>
      <c r="W10" s="43"/>
      <c r="X10" s="43">
        <v>613514792.66999984</v>
      </c>
      <c r="Y10" s="44"/>
      <c r="Z10" s="45">
        <v>317901518.75000131</v>
      </c>
      <c r="AA10" s="43"/>
      <c r="AB10" s="43">
        <v>225143619.89999998</v>
      </c>
      <c r="AC10" s="43"/>
      <c r="AD10" s="43">
        <v>543045138.65000129</v>
      </c>
      <c r="AE10" s="44"/>
      <c r="AF10" s="122">
        <f t="shared" si="3"/>
        <v>789910685.79000103</v>
      </c>
      <c r="AG10" s="123">
        <f t="shared" si="4"/>
        <v>366649245.53000003</v>
      </c>
      <c r="AH10" s="124">
        <f t="shared" si="5"/>
        <v>1156559931.3200011</v>
      </c>
      <c r="AI10" s="32"/>
      <c r="AJ10" s="42">
        <v>125091864.01000004</v>
      </c>
      <c r="AK10" s="43"/>
      <c r="AL10" s="43">
        <v>58573698.350000001</v>
      </c>
      <c r="AM10" s="43"/>
      <c r="AN10" s="43">
        <v>183665562.36000004</v>
      </c>
      <c r="AO10" s="44"/>
      <c r="AP10" s="45">
        <v>51511306.499999993</v>
      </c>
      <c r="AQ10" s="43"/>
      <c r="AR10" s="43">
        <v>68054551.39000003</v>
      </c>
      <c r="AS10" s="43"/>
      <c r="AT10" s="43">
        <v>119565857.89000002</v>
      </c>
      <c r="AU10" s="44"/>
      <c r="AV10" s="122">
        <f t="shared" si="6"/>
        <v>176603170.51000002</v>
      </c>
      <c r="AW10" s="123">
        <f t="shared" si="7"/>
        <v>126628249.74000004</v>
      </c>
      <c r="AX10" s="124">
        <f t="shared" si="8"/>
        <v>303231420.25000006</v>
      </c>
      <c r="AY10" s="32"/>
      <c r="AZ10" s="42">
        <v>577729835</v>
      </c>
      <c r="BA10" s="43"/>
      <c r="BB10" s="43">
        <v>180297730</v>
      </c>
      <c r="BC10" s="43"/>
      <c r="BD10" s="43">
        <v>758027565</v>
      </c>
      <c r="BE10" s="44"/>
      <c r="BF10" s="45">
        <v>422911436</v>
      </c>
      <c r="BG10" s="43"/>
      <c r="BH10" s="43">
        <v>402179071</v>
      </c>
      <c r="BI10" s="43"/>
      <c r="BJ10" s="43">
        <v>825090507</v>
      </c>
      <c r="BK10" s="44"/>
      <c r="BL10" s="122">
        <f t="shared" si="9"/>
        <v>1000641271</v>
      </c>
      <c r="BM10" s="123">
        <f t="shared" si="10"/>
        <v>582476801</v>
      </c>
      <c r="BN10" s="124">
        <f t="shared" si="11"/>
        <v>1583118072</v>
      </c>
      <c r="BO10" s="32"/>
      <c r="BP10" s="42">
        <v>206760612.26999986</v>
      </c>
      <c r="BQ10" s="43"/>
      <c r="BR10" s="43">
        <v>47131855.969999947</v>
      </c>
      <c r="BS10" s="43"/>
      <c r="BT10" s="43">
        <v>253892468.2399998</v>
      </c>
      <c r="BU10" s="44"/>
      <c r="BV10" s="45">
        <v>88858623.999999896</v>
      </c>
      <c r="BW10" s="43"/>
      <c r="BX10" s="43">
        <v>117743421.37999971</v>
      </c>
      <c r="BY10" s="43"/>
      <c r="BZ10" s="43">
        <v>206602045.37999961</v>
      </c>
      <c r="CA10" s="44"/>
      <c r="CB10" s="122">
        <f t="shared" si="12"/>
        <v>295619236.26999974</v>
      </c>
      <c r="CC10" s="123">
        <f t="shared" si="13"/>
        <v>164875277.34999967</v>
      </c>
      <c r="CD10" s="124">
        <f t="shared" si="14"/>
        <v>460494513.61999941</v>
      </c>
      <c r="CE10" s="32"/>
      <c r="CF10" s="45">
        <f t="shared" si="15"/>
        <v>1646392830.3199997</v>
      </c>
      <c r="CG10" s="36"/>
      <c r="CH10" s="45">
        <f t="shared" si="16"/>
        <v>516834819.95000005</v>
      </c>
      <c r="CI10" s="46"/>
      <c r="CJ10" s="45">
        <f t="shared" si="17"/>
        <v>2163227650.2699995</v>
      </c>
      <c r="CK10" s="47"/>
      <c r="CL10" s="45">
        <f>+CL8+CL9</f>
        <v>1024860977.2500012</v>
      </c>
      <c r="CM10" s="46"/>
      <c r="CN10" s="43">
        <f>+CN8+CN9</f>
        <v>1027140881.6699997</v>
      </c>
      <c r="CO10" s="46"/>
      <c r="CP10" s="43">
        <f>+CP8+CP9</f>
        <v>2052001858.920001</v>
      </c>
      <c r="CQ10" s="47"/>
      <c r="CR10" s="153"/>
      <c r="CS10" s="161" t="s">
        <v>17</v>
      </c>
      <c r="CT10" s="45">
        <f>+CT8</f>
        <v>2163227650.2699995</v>
      </c>
      <c r="CU10" s="43">
        <f>+CU8</f>
        <v>2052001858.920001</v>
      </c>
      <c r="CV10" s="44">
        <f>+CV8</f>
        <v>4215229509.1900005</v>
      </c>
      <c r="CW10"/>
    </row>
    <row r="11" spans="1:101" s="19" customFormat="1" ht="15.6" x14ac:dyDescent="0.3">
      <c r="A11" s="26">
        <v>2</v>
      </c>
      <c r="B11" s="26" t="s">
        <v>272</v>
      </c>
      <c r="C11" s="34"/>
      <c r="D11" s="35">
        <v>0</v>
      </c>
      <c r="E11" s="36"/>
      <c r="F11" s="36">
        <v>-8018942.5499999998</v>
      </c>
      <c r="G11" s="36"/>
      <c r="H11" s="36">
        <v>-8018942.5499999998</v>
      </c>
      <c r="I11" s="37"/>
      <c r="J11" s="38">
        <v>1602342</v>
      </c>
      <c r="K11" s="36"/>
      <c r="L11" s="36">
        <v>666882.51000000502</v>
      </c>
      <c r="M11" s="36"/>
      <c r="N11" s="36">
        <v>2269224.5100000049</v>
      </c>
      <c r="O11" s="37"/>
      <c r="P11" s="116">
        <f t="shared" si="0"/>
        <v>1602342</v>
      </c>
      <c r="Q11" s="117">
        <f t="shared" si="1"/>
        <v>-7352060.0399999944</v>
      </c>
      <c r="R11" s="118">
        <f t="shared" si="2"/>
        <v>-5749718.0399999944</v>
      </c>
      <c r="S11" s="32"/>
      <c r="T11" s="35">
        <v>-1295034.1700000002</v>
      </c>
      <c r="U11" s="36"/>
      <c r="V11" s="36">
        <v>-40158.524999999994</v>
      </c>
      <c r="W11" s="36"/>
      <c r="X11" s="36">
        <v>-1335192.6950000001</v>
      </c>
      <c r="Y11" s="37"/>
      <c r="Z11" s="38">
        <v>-1359465.2199999997</v>
      </c>
      <c r="AA11" s="36"/>
      <c r="AB11" s="36">
        <v>-86047.035000000033</v>
      </c>
      <c r="AC11" s="36"/>
      <c r="AD11" s="36">
        <v>-1445512.2549999999</v>
      </c>
      <c r="AE11" s="37"/>
      <c r="AF11" s="116">
        <f t="shared" si="3"/>
        <v>-2654499.3899999997</v>
      </c>
      <c r="AG11" s="117">
        <f t="shared" si="4"/>
        <v>-126205.56000000003</v>
      </c>
      <c r="AH11" s="118">
        <f t="shared" si="5"/>
        <v>-2780704.9499999997</v>
      </c>
      <c r="AI11" s="32"/>
      <c r="AJ11" s="35">
        <v>720087.88</v>
      </c>
      <c r="AK11" s="36"/>
      <c r="AL11" s="36">
        <v>285156.42000000004</v>
      </c>
      <c r="AM11" s="36"/>
      <c r="AN11" s="36">
        <v>1005244.3</v>
      </c>
      <c r="AO11" s="37"/>
      <c r="AP11" s="38">
        <v>373593.49</v>
      </c>
      <c r="AQ11" s="36"/>
      <c r="AR11" s="36">
        <v>447815.9800000001</v>
      </c>
      <c r="AS11" s="36"/>
      <c r="AT11" s="36">
        <v>821409.47000000009</v>
      </c>
      <c r="AU11" s="37"/>
      <c r="AV11" s="116">
        <f t="shared" si="6"/>
        <v>1093681.3700000001</v>
      </c>
      <c r="AW11" s="117">
        <f t="shared" si="7"/>
        <v>732972.40000000014</v>
      </c>
      <c r="AX11" s="118">
        <f t="shared" si="8"/>
        <v>1826653.7700000003</v>
      </c>
      <c r="AY11" s="32"/>
      <c r="AZ11" s="35">
        <v>0</v>
      </c>
      <c r="BA11" s="36"/>
      <c r="BB11" s="36">
        <v>0</v>
      </c>
      <c r="BC11" s="36"/>
      <c r="BD11" s="36">
        <v>0</v>
      </c>
      <c r="BE11" s="37"/>
      <c r="BF11" s="38">
        <v>0</v>
      </c>
      <c r="BG11" s="36"/>
      <c r="BH11" s="36">
        <v>0</v>
      </c>
      <c r="BI11" s="36"/>
      <c r="BJ11" s="36">
        <v>0</v>
      </c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>
        <v>-2955409.49</v>
      </c>
      <c r="BQ11" s="36"/>
      <c r="BR11" s="36">
        <v>0</v>
      </c>
      <c r="BS11" s="36"/>
      <c r="BT11" s="36">
        <v>-2955409.49</v>
      </c>
      <c r="BU11" s="37"/>
      <c r="BV11" s="38">
        <v>0</v>
      </c>
      <c r="BW11" s="36"/>
      <c r="BX11" s="36">
        <v>0</v>
      </c>
      <c r="BY11" s="36"/>
      <c r="BZ11" s="36">
        <v>0</v>
      </c>
      <c r="CA11" s="37"/>
      <c r="CB11" s="116">
        <f t="shared" si="12"/>
        <v>-2955409.49</v>
      </c>
      <c r="CC11" s="117">
        <f t="shared" si="13"/>
        <v>0</v>
      </c>
      <c r="CD11" s="118">
        <f t="shared" si="14"/>
        <v>-2955409.49</v>
      </c>
      <c r="CE11" s="32"/>
      <c r="CF11" s="38">
        <f t="shared" si="15"/>
        <v>-3530355.7800000003</v>
      </c>
      <c r="CG11" s="36"/>
      <c r="CH11" s="36">
        <f t="shared" si="16"/>
        <v>-7773944.6550000003</v>
      </c>
      <c r="CI11" s="39"/>
      <c r="CJ11" s="36">
        <f t="shared" si="17"/>
        <v>-11304300.435000001</v>
      </c>
      <c r="CK11" s="40"/>
      <c r="CL11" s="38">
        <f>+J11+Z11+AP11+BF11+BV11</f>
        <v>616470.27000000025</v>
      </c>
      <c r="CM11" s="39"/>
      <c r="CN11" s="36">
        <f t="shared" ref="CN11:CN16" si="18">+L11+AB11+AR11+BH11+BX11</f>
        <v>1028651.4550000051</v>
      </c>
      <c r="CO11" s="39"/>
      <c r="CP11" s="36">
        <f t="shared" ref="CP11:CP16" si="19">+CL11+CN11</f>
        <v>1645121.7250000052</v>
      </c>
      <c r="CQ11" s="40"/>
      <c r="CR11" s="152"/>
      <c r="CS11" s="26" t="s">
        <v>272</v>
      </c>
      <c r="CT11" s="38">
        <f t="shared" ref="CT11:CT16" si="20">+CJ11</f>
        <v>-11304300.435000001</v>
      </c>
      <c r="CU11" s="36">
        <f t="shared" ref="CU11:CU16" si="21">+CP11</f>
        <v>1645121.7250000052</v>
      </c>
      <c r="CV11" s="37">
        <f t="shared" ref="CV11:CV16" si="22">+CT11+CU11</f>
        <v>-9659178.7099999953</v>
      </c>
      <c r="CW11"/>
    </row>
    <row r="12" spans="1:101" s="19" customFormat="1" ht="15.6" x14ac:dyDescent="0.3">
      <c r="A12" s="26"/>
      <c r="B12" s="26" t="s">
        <v>273</v>
      </c>
      <c r="C12" s="34"/>
      <c r="D12" s="35">
        <v>0</v>
      </c>
      <c r="E12" s="36"/>
      <c r="F12" s="36">
        <v>4240986.33</v>
      </c>
      <c r="G12" s="36"/>
      <c r="H12" s="36">
        <v>4240986.33</v>
      </c>
      <c r="I12" s="37"/>
      <c r="J12" s="38">
        <v>0</v>
      </c>
      <c r="K12" s="36"/>
      <c r="L12" s="36">
        <v>-871020.63</v>
      </c>
      <c r="M12" s="36"/>
      <c r="N12" s="36">
        <v>-871020.63</v>
      </c>
      <c r="O12" s="37"/>
      <c r="P12" s="116">
        <f t="shared" ref="P12" si="23">+D12+J12</f>
        <v>0</v>
      </c>
      <c r="Q12" s="117">
        <f t="shared" ref="Q12" si="24">+F12+L12</f>
        <v>3369965.7</v>
      </c>
      <c r="R12" s="118">
        <f t="shared" ref="R12" si="25">+P12+Q12</f>
        <v>3369965.7</v>
      </c>
      <c r="S12" s="32"/>
      <c r="T12" s="35">
        <v>-1391521.78</v>
      </c>
      <c r="U12" s="36"/>
      <c r="V12" s="36">
        <v>-6555862.9950000001</v>
      </c>
      <c r="W12" s="36"/>
      <c r="X12" s="36">
        <v>-7947384.7750000004</v>
      </c>
      <c r="Y12" s="37"/>
      <c r="Z12" s="38">
        <v>-1460396.1599999997</v>
      </c>
      <c r="AA12" s="36"/>
      <c r="AB12" s="36">
        <v>2505865.6749999998</v>
      </c>
      <c r="AC12" s="36"/>
      <c r="AD12" s="36">
        <v>1045469.5150000001</v>
      </c>
      <c r="AE12" s="37"/>
      <c r="AF12" s="116">
        <f t="shared" ref="AF12" si="26">+T12+Z12</f>
        <v>-2851917.9399999995</v>
      </c>
      <c r="AG12" s="117">
        <f t="shared" ref="AG12" si="27">+V12+AB12</f>
        <v>-4049997.3200000003</v>
      </c>
      <c r="AH12" s="118">
        <f t="shared" ref="AH12" si="28">+AF12+AG12</f>
        <v>-6901915.2599999998</v>
      </c>
      <c r="AI12" s="32"/>
      <c r="AJ12" s="35">
        <v>326147.95999999996</v>
      </c>
      <c r="AK12" s="36"/>
      <c r="AL12" s="36">
        <v>-2239884.9299999997</v>
      </c>
      <c r="AM12" s="36"/>
      <c r="AN12" s="36">
        <v>-1913736.9699999997</v>
      </c>
      <c r="AO12" s="37"/>
      <c r="AP12" s="38">
        <v>411393.86999999988</v>
      </c>
      <c r="AQ12" s="36"/>
      <c r="AR12" s="36">
        <v>-572554.68000000052</v>
      </c>
      <c r="AS12" s="36"/>
      <c r="AT12" s="36">
        <v>-161160.81000000064</v>
      </c>
      <c r="AU12" s="37"/>
      <c r="AV12" s="116">
        <f t="shared" ref="AV12" si="29">+AJ12+AP12</f>
        <v>737541.82999999984</v>
      </c>
      <c r="AW12" s="117">
        <f t="shared" ref="AW12" si="30">+AL12+AR12</f>
        <v>-2812439.6100000003</v>
      </c>
      <c r="AX12" s="118">
        <f t="shared" ref="AX12" si="31">+AV12+AW12</f>
        <v>-2074897.7800000005</v>
      </c>
      <c r="AY12" s="32"/>
      <c r="AZ12" s="35">
        <v>589127</v>
      </c>
      <c r="BA12" s="36"/>
      <c r="BB12" s="36">
        <v>4959080.32</v>
      </c>
      <c r="BC12" s="36"/>
      <c r="BD12" s="36">
        <v>5548207.3200000003</v>
      </c>
      <c r="BE12" s="37"/>
      <c r="BF12" s="38">
        <v>0</v>
      </c>
      <c r="BG12" s="36"/>
      <c r="BH12" s="36">
        <v>13571294.32</v>
      </c>
      <c r="BI12" s="36"/>
      <c r="BJ12" s="36">
        <v>13571294.32</v>
      </c>
      <c r="BK12" s="37"/>
      <c r="BL12" s="116">
        <f t="shared" ref="BL12" si="32">+AZ12+BF12</f>
        <v>589127</v>
      </c>
      <c r="BM12" s="117">
        <f t="shared" ref="BM12" si="33">+BB12+BH12</f>
        <v>18530374.640000001</v>
      </c>
      <c r="BN12" s="118">
        <f t="shared" ref="BN12" si="34">+BL12+BM12</f>
        <v>19119501.640000001</v>
      </c>
      <c r="BO12" s="32"/>
      <c r="BP12" s="35">
        <v>4861721.3400000138</v>
      </c>
      <c r="BQ12" s="36"/>
      <c r="BR12" s="36">
        <v>6602512.4500000011</v>
      </c>
      <c r="BS12" s="36"/>
      <c r="BT12" s="36">
        <v>11464233.790000014</v>
      </c>
      <c r="BU12" s="37"/>
      <c r="BV12" s="38">
        <v>0</v>
      </c>
      <c r="BW12" s="36"/>
      <c r="BX12" s="36">
        <v>-2222849.64</v>
      </c>
      <c r="BY12" s="36"/>
      <c r="BZ12" s="36">
        <v>-2222849.64</v>
      </c>
      <c r="CA12" s="37"/>
      <c r="CB12" s="116">
        <f t="shared" ref="CB12" si="35">+BP12+BV12</f>
        <v>4861721.3400000138</v>
      </c>
      <c r="CC12" s="117">
        <f t="shared" ref="CC12" si="36">+BR12+BX12</f>
        <v>4379662.8100000005</v>
      </c>
      <c r="CD12" s="118">
        <f t="shared" ref="CD12" si="37">+CB12+CC12</f>
        <v>9241384.1500000134</v>
      </c>
      <c r="CE12" s="32"/>
      <c r="CF12" s="38">
        <f t="shared" si="15"/>
        <v>4385474.5200000135</v>
      </c>
      <c r="CG12" s="36"/>
      <c r="CH12" s="36">
        <f t="shared" si="16"/>
        <v>7006831.1750000017</v>
      </c>
      <c r="CI12" s="39"/>
      <c r="CJ12" s="36">
        <f t="shared" si="17"/>
        <v>11392305.695000015</v>
      </c>
      <c r="CK12" s="40"/>
      <c r="CL12" s="38">
        <f>+J12+Z12+AP12+BF12+BV12</f>
        <v>-1049002.2899999998</v>
      </c>
      <c r="CM12" s="39"/>
      <c r="CN12" s="36">
        <f t="shared" si="18"/>
        <v>12410735.044999998</v>
      </c>
      <c r="CO12" s="39"/>
      <c r="CP12" s="36">
        <f t="shared" si="19"/>
        <v>11361732.754999999</v>
      </c>
      <c r="CQ12" s="40"/>
      <c r="CR12" s="152"/>
      <c r="CS12" s="26" t="s">
        <v>273</v>
      </c>
      <c r="CT12" s="38">
        <f t="shared" ref="CT12" si="38">+CJ12</f>
        <v>11392305.695000015</v>
      </c>
      <c r="CU12" s="36">
        <f t="shared" ref="CU12" si="39">+CP12</f>
        <v>11361732.754999999</v>
      </c>
      <c r="CV12" s="37">
        <f t="shared" ref="CV12" si="40">+CT12+CU12</f>
        <v>22754038.450000014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ref="CL13:CL16" si="41">+J13+Z13+AP13+BF13+BV13</f>
        <v>0</v>
      </c>
      <c r="CM13" s="39"/>
      <c r="CN13" s="36">
        <f t="shared" si="18"/>
        <v>0</v>
      </c>
      <c r="CO13" s="39"/>
      <c r="CP13" s="36">
        <f t="shared" si="19"/>
        <v>0</v>
      </c>
      <c r="CQ13" s="40"/>
      <c r="CR13" s="152"/>
      <c r="CS13" s="161" t="s">
        <v>2</v>
      </c>
      <c r="CT13" s="38">
        <f t="shared" si="20"/>
        <v>0</v>
      </c>
      <c r="CU13" s="36">
        <f t="shared" si="21"/>
        <v>0</v>
      </c>
      <c r="CV13" s="37">
        <f t="shared" si="22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41"/>
        <v>0</v>
      </c>
      <c r="CM14" s="39"/>
      <c r="CN14" s="36">
        <f t="shared" si="18"/>
        <v>0</v>
      </c>
      <c r="CO14" s="39"/>
      <c r="CP14" s="36">
        <f t="shared" si="19"/>
        <v>0</v>
      </c>
      <c r="CQ14" s="40"/>
      <c r="CR14" s="152"/>
      <c r="CS14" s="161" t="s">
        <v>3</v>
      </c>
      <c r="CT14" s="38">
        <f t="shared" si="20"/>
        <v>0</v>
      </c>
      <c r="CU14" s="36">
        <f t="shared" si="21"/>
        <v>0</v>
      </c>
      <c r="CV14" s="37">
        <f t="shared" si="22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14830163.315149097</v>
      </c>
      <c r="AK15" s="36"/>
      <c r="AL15" s="36">
        <v>13548302.16598032</v>
      </c>
      <c r="AM15" s="36"/>
      <c r="AN15" s="36">
        <v>28378465.481129415</v>
      </c>
      <c r="AO15" s="37"/>
      <c r="AP15" s="38">
        <v>12042277.016152903</v>
      </c>
      <c r="AQ15" s="36"/>
      <c r="AR15" s="36">
        <v>15251566.836875673</v>
      </c>
      <c r="AS15" s="36"/>
      <c r="AT15" s="36">
        <v>27293843.853028577</v>
      </c>
      <c r="AU15" s="37"/>
      <c r="AV15" s="116">
        <f t="shared" si="6"/>
        <v>26872440.331302002</v>
      </c>
      <c r="AW15" s="117">
        <f t="shared" si="7"/>
        <v>28799869.002855994</v>
      </c>
      <c r="AX15" s="118">
        <f t="shared" si="8"/>
        <v>55672309.334157996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1170.2759469717957</v>
      </c>
      <c r="BG15" s="36"/>
      <c r="BH15" s="36">
        <v>1090.2240530282045</v>
      </c>
      <c r="BI15" s="36"/>
      <c r="BJ15" s="36">
        <v>2260.5</v>
      </c>
      <c r="BK15" s="37"/>
      <c r="BL15" s="116">
        <f t="shared" si="9"/>
        <v>1170.2759469717957</v>
      </c>
      <c r="BM15" s="117">
        <f t="shared" si="10"/>
        <v>1090.2240530282045</v>
      </c>
      <c r="BN15" s="118">
        <f t="shared" si="11"/>
        <v>2260.5</v>
      </c>
      <c r="BO15" s="32"/>
      <c r="BP15" s="35">
        <v>6.759999999999998</v>
      </c>
      <c r="BQ15" s="36"/>
      <c r="BR15" s="36">
        <v>0</v>
      </c>
      <c r="BS15" s="36"/>
      <c r="BT15" s="36">
        <v>6.759999999999998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6.759999999999998</v>
      </c>
      <c r="CC15" s="117">
        <f t="shared" si="13"/>
        <v>0</v>
      </c>
      <c r="CD15" s="118">
        <f t="shared" si="14"/>
        <v>6.759999999999998</v>
      </c>
      <c r="CE15" s="32"/>
      <c r="CF15" s="38">
        <f t="shared" si="15"/>
        <v>14830170.075149097</v>
      </c>
      <c r="CG15" s="36"/>
      <c r="CH15" s="36">
        <f t="shared" si="16"/>
        <v>13548302.16598032</v>
      </c>
      <c r="CI15" s="39"/>
      <c r="CJ15" s="36">
        <f t="shared" si="17"/>
        <v>28378472.241129417</v>
      </c>
      <c r="CK15" s="40"/>
      <c r="CL15" s="38">
        <f t="shared" si="41"/>
        <v>12043447.292099874</v>
      </c>
      <c r="CM15" s="39"/>
      <c r="CN15" s="36">
        <f t="shared" si="18"/>
        <v>15252657.060928702</v>
      </c>
      <c r="CO15" s="39"/>
      <c r="CP15" s="36">
        <f t="shared" si="19"/>
        <v>27296104.353028577</v>
      </c>
      <c r="CQ15" s="40"/>
      <c r="CR15" s="152"/>
      <c r="CS15" s="161" t="s">
        <v>4</v>
      </c>
      <c r="CT15" s="38">
        <f t="shared" si="20"/>
        <v>28378472.241129417</v>
      </c>
      <c r="CU15" s="36">
        <f t="shared" si="21"/>
        <v>27296104.353028577</v>
      </c>
      <c r="CV15" s="37">
        <f t="shared" si="22"/>
        <v>55674576.594157994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5676.42</v>
      </c>
      <c r="AK16" s="36"/>
      <c r="AL16" s="36">
        <v>4534.2000000000007</v>
      </c>
      <c r="AM16" s="36"/>
      <c r="AN16" s="36">
        <v>10210.620000000001</v>
      </c>
      <c r="AO16" s="37"/>
      <c r="AP16" s="38">
        <v>11023.849999999999</v>
      </c>
      <c r="AQ16" s="36"/>
      <c r="AR16" s="36">
        <v>24857.279999999999</v>
      </c>
      <c r="AS16" s="36"/>
      <c r="AT16" s="36">
        <v>35881.129999999997</v>
      </c>
      <c r="AU16" s="37"/>
      <c r="AV16" s="116">
        <f t="shared" si="6"/>
        <v>16700.269999999997</v>
      </c>
      <c r="AW16" s="117">
        <f t="shared" si="7"/>
        <v>29391.48</v>
      </c>
      <c r="AX16" s="118">
        <f t="shared" si="8"/>
        <v>46091.75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5676.42</v>
      </c>
      <c r="CG16" s="36"/>
      <c r="CH16" s="36">
        <f t="shared" si="16"/>
        <v>4534.2000000000007</v>
      </c>
      <c r="CI16" s="39"/>
      <c r="CJ16" s="36">
        <f t="shared" si="17"/>
        <v>10210.620000000001</v>
      </c>
      <c r="CK16" s="40"/>
      <c r="CL16" s="38">
        <f t="shared" si="41"/>
        <v>11023.849999999999</v>
      </c>
      <c r="CM16" s="39"/>
      <c r="CN16" s="36">
        <f t="shared" si="18"/>
        <v>24857.279999999999</v>
      </c>
      <c r="CO16" s="39"/>
      <c r="CP16" s="36">
        <f t="shared" si="19"/>
        <v>35881.129999999997</v>
      </c>
      <c r="CQ16" s="40"/>
      <c r="CR16" s="152"/>
      <c r="CS16" s="161" t="s">
        <v>5</v>
      </c>
      <c r="CT16" s="38">
        <f t="shared" si="20"/>
        <v>10210.620000000001</v>
      </c>
      <c r="CU16" s="36">
        <f t="shared" si="21"/>
        <v>35881.129999999997</v>
      </c>
      <c r="CV16" s="37">
        <f t="shared" si="22"/>
        <v>46091.75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v>264801352</v>
      </c>
      <c r="E17" s="46">
        <v>2425.1650990484391</v>
      </c>
      <c r="F17" s="43">
        <v>85547953.780000001</v>
      </c>
      <c r="G17" s="46">
        <v>2414.1537921887348</v>
      </c>
      <c r="H17" s="43">
        <v>350349305.77999997</v>
      </c>
      <c r="I17" s="47">
        <v>2422.4671099740708</v>
      </c>
      <c r="J17" s="45">
        <v>145280434</v>
      </c>
      <c r="K17" s="46">
        <v>399.23613889682764</v>
      </c>
      <c r="L17" s="43">
        <v>213816079.88</v>
      </c>
      <c r="M17" s="46">
        <v>676.45334746459798</v>
      </c>
      <c r="N17" s="43">
        <v>359096513.88</v>
      </c>
      <c r="O17" s="47">
        <v>528.09864096002821</v>
      </c>
      <c r="P17" s="122">
        <f t="shared" si="0"/>
        <v>410081786</v>
      </c>
      <c r="Q17" s="123">
        <f t="shared" si="1"/>
        <v>299364033.65999997</v>
      </c>
      <c r="R17" s="124">
        <f t="shared" si="2"/>
        <v>709445819.65999997</v>
      </c>
      <c r="S17" s="32"/>
      <c r="T17" s="42">
        <v>469322611.08999974</v>
      </c>
      <c r="U17" s="46">
        <v>2414.5587383470856</v>
      </c>
      <c r="V17" s="43">
        <v>134909604.11000004</v>
      </c>
      <c r="W17" s="46">
        <v>2196.4735857442902</v>
      </c>
      <c r="X17" s="43">
        <v>604232215.19999981</v>
      </c>
      <c r="Y17" s="47">
        <v>2362.1921444292839</v>
      </c>
      <c r="Z17" s="45">
        <v>315081657.37000126</v>
      </c>
      <c r="AA17" s="46">
        <v>310.25410351924188</v>
      </c>
      <c r="AB17" s="43">
        <v>227563438.53999999</v>
      </c>
      <c r="AC17" s="46">
        <v>518.95644384746242</v>
      </c>
      <c r="AD17" s="43">
        <v>542645095.91000128</v>
      </c>
      <c r="AE17" s="47">
        <v>373.19254330970847</v>
      </c>
      <c r="AF17" s="122">
        <f t="shared" si="3"/>
        <v>784404268.46000099</v>
      </c>
      <c r="AG17" s="123">
        <f t="shared" si="4"/>
        <v>362473042.65000004</v>
      </c>
      <c r="AH17" s="124">
        <f t="shared" si="5"/>
        <v>1146877311.1100011</v>
      </c>
      <c r="AI17" s="32"/>
      <c r="AJ17" s="42">
        <v>140973939.58514911</v>
      </c>
      <c r="AK17" s="46">
        <v>2441.2339963140789</v>
      </c>
      <c r="AL17" s="43">
        <v>70171806.205980331</v>
      </c>
      <c r="AM17" s="46">
        <v>2366.5117430858063</v>
      </c>
      <c r="AN17" s="43">
        <v>211145745.79112947</v>
      </c>
      <c r="AO17" s="47">
        <v>2415.8828566817638</v>
      </c>
      <c r="AP17" s="45">
        <v>64349594.726152897</v>
      </c>
      <c r="AQ17" s="46">
        <v>380.3572172344156</v>
      </c>
      <c r="AR17" s="43">
        <v>83206236.806875706</v>
      </c>
      <c r="AS17" s="46">
        <v>531.74739295152449</v>
      </c>
      <c r="AT17" s="43">
        <v>147555831.53302857</v>
      </c>
      <c r="AU17" s="47">
        <v>453.09919742131672</v>
      </c>
      <c r="AV17" s="122">
        <f t="shared" si="6"/>
        <v>205323534.31130201</v>
      </c>
      <c r="AW17" s="123">
        <f t="shared" si="7"/>
        <v>153378043.01285604</v>
      </c>
      <c r="AX17" s="124">
        <f t="shared" si="8"/>
        <v>358701577.32415807</v>
      </c>
      <c r="AY17" s="32"/>
      <c r="AZ17" s="42">
        <v>578318962</v>
      </c>
      <c r="BA17" s="46">
        <v>2629.0691136558912</v>
      </c>
      <c r="BB17" s="43">
        <v>185256810.31999999</v>
      </c>
      <c r="BC17" s="46">
        <v>2783.8909975054848</v>
      </c>
      <c r="BD17" s="43">
        <v>763575772.32000005</v>
      </c>
      <c r="BE17" s="47">
        <v>2665.0278074948433</v>
      </c>
      <c r="BF17" s="45">
        <v>422912606.27594697</v>
      </c>
      <c r="BG17" s="46">
        <v>354.42049181265884</v>
      </c>
      <c r="BH17" s="43">
        <v>415751455.54405302</v>
      </c>
      <c r="BI17" s="46">
        <v>699.19436197212144</v>
      </c>
      <c r="BJ17" s="43">
        <v>838664061.82000005</v>
      </c>
      <c r="BK17" s="47">
        <v>469.08664397667388</v>
      </c>
      <c r="BL17" s="122">
        <f t="shared" si="9"/>
        <v>1001231568.275947</v>
      </c>
      <c r="BM17" s="123">
        <f t="shared" si="10"/>
        <v>601008265.86405301</v>
      </c>
      <c r="BN17" s="124">
        <f t="shared" si="11"/>
        <v>1602239834.1399999</v>
      </c>
      <c r="BO17" s="32"/>
      <c r="BP17" s="42">
        <v>208666930.87999985</v>
      </c>
      <c r="BQ17" s="46">
        <v>2048.2643521963173</v>
      </c>
      <c r="BR17" s="43">
        <v>53734368.41999995</v>
      </c>
      <c r="BS17" s="46">
        <v>2412.5339388497259</v>
      </c>
      <c r="BT17" s="43">
        <v>262401299.2999998</v>
      </c>
      <c r="BU17" s="47">
        <v>2113.6168065534666</v>
      </c>
      <c r="BV17" s="45">
        <v>88858623.999999896</v>
      </c>
      <c r="BW17" s="46">
        <v>274.67295607204755</v>
      </c>
      <c r="BX17" s="43">
        <v>115520571.73999971</v>
      </c>
      <c r="BY17" s="46">
        <v>502.08435140514996</v>
      </c>
      <c r="BZ17" s="43">
        <v>204379195.73999962</v>
      </c>
      <c r="CA17" s="47">
        <v>369.18940900198453</v>
      </c>
      <c r="CB17" s="122">
        <f t="shared" si="12"/>
        <v>297525554.87999976</v>
      </c>
      <c r="CC17" s="123">
        <f t="shared" si="13"/>
        <v>169254940.15999967</v>
      </c>
      <c r="CD17" s="124">
        <f t="shared" si="14"/>
        <v>466780495.03999943</v>
      </c>
      <c r="CE17" s="32"/>
      <c r="CF17" s="45">
        <f>SUM(CF10:CF16)</f>
        <v>1662083795.5551488</v>
      </c>
      <c r="CG17" s="46">
        <f>+CF17/$CF$111</f>
        <v>2432.9562522581277</v>
      </c>
      <c r="CH17" s="43">
        <f>SUM(CH10:CH16)</f>
        <v>529620542.83598042</v>
      </c>
      <c r="CI17" s="46">
        <f>+CH17/$CH$111</f>
        <v>2459.5990434870541</v>
      </c>
      <c r="CJ17" s="43">
        <f>+CF17+CH17</f>
        <v>2191704338.3911295</v>
      </c>
      <c r="CK17" s="47">
        <f>+CJ17/$CJ$111</f>
        <v>2439.3413984822505</v>
      </c>
      <c r="CL17" s="45">
        <f>SUM(CL10:CL16)</f>
        <v>1036482916.3721011</v>
      </c>
      <c r="CM17" s="46">
        <f>+CL17/$CL$111</f>
        <v>338.12366049022739</v>
      </c>
      <c r="CN17" s="43">
        <f>SUM(CN10:CN16)</f>
        <v>1055857782.5109284</v>
      </c>
      <c r="CO17" s="46">
        <f>+CN17/$CN$111</f>
        <v>608.29710473275588</v>
      </c>
      <c r="CP17" s="43">
        <f>SUM(CP10:CP16)</f>
        <v>2092340698.8830297</v>
      </c>
      <c r="CQ17" s="47">
        <f>+CP17/$CP$111</f>
        <v>435.79935725542549</v>
      </c>
      <c r="CR17" s="153"/>
      <c r="CS17" s="161" t="s">
        <v>92</v>
      </c>
      <c r="CT17" s="45">
        <f>SUM(CT10:CT16)</f>
        <v>2191704338.391129</v>
      </c>
      <c r="CU17" s="43">
        <f>SUM(CU10:CU16)</f>
        <v>2092340698.8830297</v>
      </c>
      <c r="CV17" s="44">
        <f>SUM(CV10:CV16)</f>
        <v>4284045037.2741585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v>339647.57</v>
      </c>
      <c r="E21" s="39">
        <v>3.1106390753647344</v>
      </c>
      <c r="F21" s="36">
        <v>10282.32</v>
      </c>
      <c r="G21" s="39">
        <v>0.29016593294954285</v>
      </c>
      <c r="H21" s="36">
        <v>349929.89</v>
      </c>
      <c r="I21" s="40">
        <v>2.4195670872947277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2">+D21+J21</f>
        <v>339647.57</v>
      </c>
      <c r="Q21" s="117">
        <f t="shared" ref="Q21:Q64" si="43">+F21+L21</f>
        <v>10282.32</v>
      </c>
      <c r="R21" s="118">
        <f t="shared" ref="R21:R64" si="44">+P21+Q21</f>
        <v>349929.89</v>
      </c>
      <c r="S21" s="32"/>
      <c r="T21" s="35">
        <v>140228.3006351603</v>
      </c>
      <c r="U21" s="39">
        <v>0.72144290656658516</v>
      </c>
      <c r="V21" s="36">
        <v>-931.34043111234701</v>
      </c>
      <c r="W21" s="39">
        <v>-1.5163224810933509E-2</v>
      </c>
      <c r="X21" s="36">
        <v>139296.96020404794</v>
      </c>
      <c r="Y21" s="40">
        <v>0.54456908595640985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45">+T21+Z21</f>
        <v>140228.3006351603</v>
      </c>
      <c r="AG21" s="117">
        <f t="shared" ref="AG21:AG64" si="46">+V21+AB21</f>
        <v>-931.34043111234701</v>
      </c>
      <c r="AH21" s="118">
        <f t="shared" ref="AH21:AH64" si="47">+AF21+AG21</f>
        <v>139296.96020404794</v>
      </c>
      <c r="AI21" s="32"/>
      <c r="AJ21" s="35">
        <v>40609.504212469939</v>
      </c>
      <c r="AK21" s="39">
        <v>0.70323140963980713</v>
      </c>
      <c r="AL21" s="36">
        <v>2256.946566625782</v>
      </c>
      <c r="AM21" s="39">
        <v>7.6114480191075876E-2</v>
      </c>
      <c r="AN21" s="36">
        <v>42866.450779095721</v>
      </c>
      <c r="AO21" s="40">
        <v>0.49046843532644219</v>
      </c>
      <c r="AP21" s="38">
        <v>-17698.657635144747</v>
      </c>
      <c r="AQ21" s="39">
        <v>-0.10461312453538052</v>
      </c>
      <c r="AR21" s="36">
        <v>-28162.571473366723</v>
      </c>
      <c r="AS21" s="39">
        <v>-0.17997898396164755</v>
      </c>
      <c r="AT21" s="36">
        <v>-45861.22910851147</v>
      </c>
      <c r="AU21" s="40">
        <v>-0.1408259225401769</v>
      </c>
      <c r="AV21" s="116">
        <f t="shared" ref="AV21:AV64" si="48">+AJ21+AP21</f>
        <v>22910.846577325192</v>
      </c>
      <c r="AW21" s="117">
        <f t="shared" ref="AW21:AW64" si="49">+AL21+AR21</f>
        <v>-25905.624906740941</v>
      </c>
      <c r="AX21" s="118">
        <f t="shared" ref="AX21:AX64" si="50">+AV21+AW21</f>
        <v>-2994.7783294157489</v>
      </c>
      <c r="AY21" s="32"/>
      <c r="AZ21" s="35">
        <v>387191.63572811772</v>
      </c>
      <c r="BA21" s="39">
        <v>1.7601940061558921</v>
      </c>
      <c r="BB21" s="36">
        <v>19518.206917693042</v>
      </c>
      <c r="BC21" s="39">
        <v>0.2933039839763929</v>
      </c>
      <c r="BD21" s="36">
        <v>406709.84264581074</v>
      </c>
      <c r="BE21" s="40">
        <v>1.419496374197031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1">+AZ21+BF21</f>
        <v>387191.63572811772</v>
      </c>
      <c r="BM21" s="117">
        <f t="shared" ref="BM21:BM64" si="52">+BB21+BH21</f>
        <v>19518.206917693042</v>
      </c>
      <c r="BN21" s="118">
        <f t="shared" ref="BN21:BN64" si="53">+BL21+BM21</f>
        <v>406709.84264581074</v>
      </c>
      <c r="BO21" s="32"/>
      <c r="BP21" s="35">
        <v>213721.90672008501</v>
      </c>
      <c r="BQ21" s="39">
        <v>2.09788374694562</v>
      </c>
      <c r="BR21" s="36">
        <v>1331.6531543974372</v>
      </c>
      <c r="BS21" s="39">
        <v>5.9787776877719086E-2</v>
      </c>
      <c r="BT21" s="36">
        <v>215053.55987448245</v>
      </c>
      <c r="BU21" s="40">
        <v>1.7322353954512555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54">+BP21+BV21</f>
        <v>213721.90672008501</v>
      </c>
      <c r="CC21" s="117">
        <f t="shared" ref="CC21:CC64" si="55">+BR21+BX21</f>
        <v>1331.6531543974372</v>
      </c>
      <c r="CD21" s="118">
        <f t="shared" ref="CD21:CD64" si="56">+CB21+CC21</f>
        <v>215053.55987448245</v>
      </c>
      <c r="CE21" s="32"/>
      <c r="CF21" s="38">
        <f t="shared" ref="CF21:CF61" si="57">+D21+T21+AJ21+AZ21+BP21</f>
        <v>1121398.9172958331</v>
      </c>
      <c r="CG21" s="39">
        <f t="shared" ref="CG21:CG64" si="58">+CF21/$CF$111</f>
        <v>1.6415023805698761</v>
      </c>
      <c r="CH21" s="36">
        <f t="shared" ref="CH21:CH63" si="59">+F21+V21+AL21+BB21+BR21</f>
        <v>32457.786207603913</v>
      </c>
      <c r="CI21" s="39">
        <f t="shared" ref="CI21:CI64" si="60">+CH21/$CH$111</f>
        <v>0.15073648669752152</v>
      </c>
      <c r="CJ21" s="36">
        <f t="shared" ref="CJ21:CJ64" si="61">+CF21+CH21</f>
        <v>1153856.7035034371</v>
      </c>
      <c r="CK21" s="40">
        <f t="shared" ref="CK21:CK64" si="62">+CJ21/$CJ$111</f>
        <v>1.2842290702578762</v>
      </c>
      <c r="CL21" s="38">
        <f t="shared" ref="CL21:CL61" si="63">+J21+Z21+AP21+BF21+BV21</f>
        <v>-17698.657635144747</v>
      </c>
      <c r="CM21" s="39">
        <f t="shared" ref="CM21:CM64" si="64">+CL21/$CL$111</f>
        <v>-5.7736937202060509E-3</v>
      </c>
      <c r="CN21" s="36">
        <f t="shared" ref="CN21:CN61" si="65">+L21+AB21+AR21+BH21+BX21</f>
        <v>-28162.571473366723</v>
      </c>
      <c r="CO21" s="39">
        <f t="shared" ref="CO21:CO64" si="66">+CN21/$CN$111</f>
        <v>-1.6224922496985022E-2</v>
      </c>
      <c r="CP21" s="36">
        <f t="shared" ref="CP21:CP61" si="67">+CL21+CN21</f>
        <v>-45861.22910851147</v>
      </c>
      <c r="CQ21" s="40">
        <f t="shared" ref="CQ21:CQ64" si="68">+CP21/$CP$111</f>
        <v>-9.552122261495247E-3</v>
      </c>
      <c r="CR21" s="152"/>
      <c r="CS21" s="161" t="s">
        <v>19</v>
      </c>
      <c r="CT21" s="38">
        <f t="shared" ref="CT21:CT61" si="69">+CJ21</f>
        <v>1153856.7035034371</v>
      </c>
      <c r="CU21" s="36">
        <f t="shared" ref="CU21:CU61" si="70">+CP21</f>
        <v>-45861.22910851147</v>
      </c>
      <c r="CV21" s="37">
        <f t="shared" ref="CV21:CV63" si="71">+CT21+CU21</f>
        <v>1107995.4743949256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v>2776220.85</v>
      </c>
      <c r="E22" s="39">
        <v>25.425829067030563</v>
      </c>
      <c r="F22" s="36">
        <v>4123964.38</v>
      </c>
      <c r="G22" s="39">
        <v>116.37781860255107</v>
      </c>
      <c r="H22" s="36">
        <v>6900185.2300000004</v>
      </c>
      <c r="I22" s="40">
        <v>47.710874537597235</v>
      </c>
      <c r="J22" s="38">
        <v>1949787.87</v>
      </c>
      <c r="K22" s="39">
        <v>5.3580909655505975</v>
      </c>
      <c r="L22" s="36">
        <v>10908675.810000001</v>
      </c>
      <c r="M22" s="39">
        <v>34.511951917844627</v>
      </c>
      <c r="N22" s="36">
        <v>12858463.68</v>
      </c>
      <c r="O22" s="40">
        <v>18.910061590046766</v>
      </c>
      <c r="P22" s="116">
        <f t="shared" si="42"/>
        <v>4726008.7200000007</v>
      </c>
      <c r="Q22" s="117">
        <f t="shared" si="43"/>
        <v>15032640.190000001</v>
      </c>
      <c r="R22" s="118">
        <f t="shared" si="44"/>
        <v>19758648.910000004</v>
      </c>
      <c r="S22" s="32"/>
      <c r="T22" s="35">
        <v>1916706.0629471983</v>
      </c>
      <c r="U22" s="39">
        <v>9.8610194006708696</v>
      </c>
      <c r="V22" s="36">
        <v>7632376.4102351768</v>
      </c>
      <c r="W22" s="39">
        <v>124.26330424830557</v>
      </c>
      <c r="X22" s="36">
        <v>9549082.4731823746</v>
      </c>
      <c r="Y22" s="40">
        <v>37.331289258042148</v>
      </c>
      <c r="Z22" s="38">
        <v>4820060.6186361928</v>
      </c>
      <c r="AA22" s="39">
        <v>4.7462095973021707</v>
      </c>
      <c r="AB22" s="36">
        <v>10079057.840219095</v>
      </c>
      <c r="AC22" s="39">
        <v>22.985203808007935</v>
      </c>
      <c r="AD22" s="36">
        <v>14899118.458855288</v>
      </c>
      <c r="AE22" s="40">
        <v>10.246549637398742</v>
      </c>
      <c r="AF22" s="116">
        <f t="shared" si="45"/>
        <v>6736766.6815833915</v>
      </c>
      <c r="AG22" s="117">
        <f t="shared" si="46"/>
        <v>17711434.250454273</v>
      </c>
      <c r="AH22" s="118">
        <f t="shared" si="47"/>
        <v>24448200.932037666</v>
      </c>
      <c r="AI22" s="32"/>
      <c r="AJ22" s="35">
        <v>707387.35703698499</v>
      </c>
      <c r="AK22" s="39">
        <v>12.249768075172476</v>
      </c>
      <c r="AL22" s="36">
        <v>1880625.0935461242</v>
      </c>
      <c r="AM22" s="39">
        <v>63.423212381833409</v>
      </c>
      <c r="AN22" s="36">
        <v>2588012.4505831092</v>
      </c>
      <c r="AO22" s="40">
        <v>29.611465240827805</v>
      </c>
      <c r="AP22" s="38">
        <v>689134.58646881359</v>
      </c>
      <c r="AQ22" s="39">
        <v>4.0733327804897304</v>
      </c>
      <c r="AR22" s="36">
        <v>3543703.2200383167</v>
      </c>
      <c r="AS22" s="39">
        <v>22.646799338166737</v>
      </c>
      <c r="AT22" s="36">
        <v>4232837.8065071302</v>
      </c>
      <c r="AU22" s="40">
        <v>12.99776086798501</v>
      </c>
      <c r="AV22" s="116">
        <f t="shared" si="48"/>
        <v>1396521.9435057985</v>
      </c>
      <c r="AW22" s="117">
        <f t="shared" si="49"/>
        <v>5424328.3135844413</v>
      </c>
      <c r="AX22" s="118">
        <f t="shared" si="50"/>
        <v>6820850.2570902398</v>
      </c>
      <c r="AY22" s="32"/>
      <c r="AZ22" s="35">
        <v>5450767.2806562083</v>
      </c>
      <c r="BA22" s="39">
        <v>24.779481298244807</v>
      </c>
      <c r="BB22" s="36">
        <v>8198277.5392598929</v>
      </c>
      <c r="BC22" s="39">
        <v>123.19714993027219</v>
      </c>
      <c r="BD22" s="36">
        <v>13649044.819916101</v>
      </c>
      <c r="BE22" s="40">
        <v>47.637818418858572</v>
      </c>
      <c r="BF22" s="38">
        <v>5895608.84321493</v>
      </c>
      <c r="BG22" s="39">
        <v>4.9407952251579337</v>
      </c>
      <c r="BH22" s="36">
        <v>18231461.389044382</v>
      </c>
      <c r="BI22" s="39">
        <v>30.660951017119281</v>
      </c>
      <c r="BJ22" s="36">
        <v>24127070.232259311</v>
      </c>
      <c r="BK22" s="40">
        <v>13.494898517147991</v>
      </c>
      <c r="BL22" s="116">
        <f t="shared" si="51"/>
        <v>11346376.123871138</v>
      </c>
      <c r="BM22" s="117">
        <f t="shared" si="52"/>
        <v>26429738.928304274</v>
      </c>
      <c r="BN22" s="118">
        <f t="shared" si="53"/>
        <v>37776115.05217541</v>
      </c>
      <c r="BO22" s="32"/>
      <c r="BP22" s="35">
        <v>-1258030.5136240609</v>
      </c>
      <c r="BQ22" s="39">
        <v>-12.348765777904893</v>
      </c>
      <c r="BR22" s="36">
        <v>-722574.68904956512</v>
      </c>
      <c r="BS22" s="39">
        <v>-32.441731650409245</v>
      </c>
      <c r="BT22" s="36">
        <v>-1980605.2026736261</v>
      </c>
      <c r="BU22" s="40">
        <v>-15.953581231059914</v>
      </c>
      <c r="BV22" s="38">
        <v>-1187307.9743663762</v>
      </c>
      <c r="BW22" s="39">
        <v>-3.6701152505707024</v>
      </c>
      <c r="BX22" s="36">
        <v>-6717439.003401123</v>
      </c>
      <c r="BY22" s="39">
        <v>-29.19584758217124</v>
      </c>
      <c r="BZ22" s="36">
        <v>-7904746.9777674992</v>
      </c>
      <c r="CA22" s="40">
        <v>-14.279089681636556</v>
      </c>
      <c r="CB22" s="116">
        <f t="shared" si="54"/>
        <v>-2445338.4879904371</v>
      </c>
      <c r="CC22" s="117">
        <f t="shared" si="55"/>
        <v>-7440013.6924506882</v>
      </c>
      <c r="CD22" s="118">
        <f t="shared" si="56"/>
        <v>-9885352.1804411262</v>
      </c>
      <c r="CE22" s="32"/>
      <c r="CF22" s="38">
        <f t="shared" si="57"/>
        <v>9593051.0370163321</v>
      </c>
      <c r="CG22" s="39">
        <f t="shared" si="58"/>
        <v>14.042296520281418</v>
      </c>
      <c r="CH22" s="36">
        <f t="shared" si="59"/>
        <v>21112668.73399163</v>
      </c>
      <c r="CI22" s="39">
        <f t="shared" si="60"/>
        <v>98.048877684238136</v>
      </c>
      <c r="CJ22" s="36">
        <f t="shared" si="61"/>
        <v>30705719.771007963</v>
      </c>
      <c r="CK22" s="40">
        <f t="shared" si="62"/>
        <v>34.175108428447054</v>
      </c>
      <c r="CL22" s="38">
        <f t="shared" si="63"/>
        <v>12167283.943953561</v>
      </c>
      <c r="CM22" s="39">
        <f t="shared" si="64"/>
        <v>3.9692372352392842</v>
      </c>
      <c r="CN22" s="36">
        <f t="shared" si="65"/>
        <v>36045459.255900674</v>
      </c>
      <c r="CO22" s="39">
        <f t="shared" si="66"/>
        <v>20.766384324964669</v>
      </c>
      <c r="CP22" s="36">
        <f t="shared" si="67"/>
        <v>48212743.199854232</v>
      </c>
      <c r="CQ22" s="40">
        <f t="shared" si="68"/>
        <v>10.041903074979075</v>
      </c>
      <c r="CR22" s="152"/>
      <c r="CS22" s="161" t="s">
        <v>20</v>
      </c>
      <c r="CT22" s="38">
        <f t="shared" si="69"/>
        <v>30705719.771007963</v>
      </c>
      <c r="CU22" s="36">
        <f t="shared" si="70"/>
        <v>48212743.199854232</v>
      </c>
      <c r="CV22" s="37">
        <f t="shared" si="71"/>
        <v>78918462.970862195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v>21331.489999999998</v>
      </c>
      <c r="E23" s="39">
        <v>0.19536299444083194</v>
      </c>
      <c r="F23" s="36">
        <v>3648.03</v>
      </c>
      <c r="G23" s="39">
        <v>0.10294700304774806</v>
      </c>
      <c r="H23" s="36">
        <v>24979.519999999997</v>
      </c>
      <c r="I23" s="40">
        <v>0.1727192394122731</v>
      </c>
      <c r="J23" s="38">
        <v>39226.07</v>
      </c>
      <c r="K23" s="39">
        <v>0.10779472706487568</v>
      </c>
      <c r="L23" s="36">
        <v>1253.78</v>
      </c>
      <c r="M23" s="39">
        <v>3.9666038141759783E-3</v>
      </c>
      <c r="N23" s="36">
        <v>40479.85</v>
      </c>
      <c r="O23" s="40">
        <v>5.9530942086531952E-2</v>
      </c>
      <c r="P23" s="116">
        <f t="shared" si="42"/>
        <v>60557.56</v>
      </c>
      <c r="Q23" s="117">
        <f t="shared" si="43"/>
        <v>4901.8100000000004</v>
      </c>
      <c r="R23" s="118">
        <f t="shared" si="44"/>
        <v>65459.369999999995</v>
      </c>
      <c r="S23" s="32"/>
      <c r="T23" s="35">
        <v>1827.3367572658933</v>
      </c>
      <c r="U23" s="39">
        <v>9.4012345258879543E-3</v>
      </c>
      <c r="V23" s="36">
        <v>-47.002540702826479</v>
      </c>
      <c r="W23" s="39">
        <v>-7.6525196110168315E-4</v>
      </c>
      <c r="X23" s="36">
        <v>1780.3342165630668</v>
      </c>
      <c r="Y23" s="40">
        <v>6.9600583931658288E-3</v>
      </c>
      <c r="Z23" s="38">
        <v>76329.853360348963</v>
      </c>
      <c r="AA23" s="39">
        <v>7.5160358186959861E-2</v>
      </c>
      <c r="AB23" s="36">
        <v>25737.225240027299</v>
      </c>
      <c r="AC23" s="39">
        <v>5.8693518478883336E-2</v>
      </c>
      <c r="AD23" s="36">
        <v>102067.07860037626</v>
      </c>
      <c r="AE23" s="40">
        <v>7.0194447417218975E-2</v>
      </c>
      <c r="AF23" s="116">
        <f t="shared" si="45"/>
        <v>78157.190117614853</v>
      </c>
      <c r="AG23" s="117">
        <f t="shared" si="46"/>
        <v>25690.222699324473</v>
      </c>
      <c r="AH23" s="118">
        <f t="shared" si="47"/>
        <v>103847.41281693932</v>
      </c>
      <c r="AI23" s="32"/>
      <c r="AJ23" s="35">
        <v>50.702203139722513</v>
      </c>
      <c r="AK23" s="39">
        <v>8.7800583822055715E-4</v>
      </c>
      <c r="AL23" s="36">
        <v>98.265210402213427</v>
      </c>
      <c r="AM23" s="39">
        <v>3.3139488197158175E-3</v>
      </c>
      <c r="AN23" s="36">
        <v>148.96741354193594</v>
      </c>
      <c r="AO23" s="40">
        <v>1.7044521509620926E-3</v>
      </c>
      <c r="AP23" s="38">
        <v>9555.8418356543934</v>
      </c>
      <c r="AQ23" s="39">
        <v>5.6482615382572578E-2</v>
      </c>
      <c r="AR23" s="36">
        <v>630.2404566917055</v>
      </c>
      <c r="AS23" s="39">
        <v>4.0276874984291975E-3</v>
      </c>
      <c r="AT23" s="36">
        <v>10186.082292346098</v>
      </c>
      <c r="AU23" s="40">
        <v>3.1278368761023335E-2</v>
      </c>
      <c r="AV23" s="116">
        <f t="shared" si="48"/>
        <v>9606.5440387941162</v>
      </c>
      <c r="AW23" s="117">
        <f t="shared" si="49"/>
        <v>728.50566709391887</v>
      </c>
      <c r="AX23" s="118">
        <f t="shared" si="50"/>
        <v>10335.049705888036</v>
      </c>
      <c r="AY23" s="32"/>
      <c r="AZ23" s="35">
        <v>4759.8851953038447</v>
      </c>
      <c r="BA23" s="39">
        <v>2.1638694170158089E-2</v>
      </c>
      <c r="BB23" s="36">
        <v>1106.6157172613209</v>
      </c>
      <c r="BC23" s="39">
        <v>1.6629334855007376E-2</v>
      </c>
      <c r="BD23" s="36">
        <v>5866.5009125651659</v>
      </c>
      <c r="BE23" s="40">
        <v>2.0475228040797461E-2</v>
      </c>
      <c r="BF23" s="38">
        <v>99235.789119803434</v>
      </c>
      <c r="BG23" s="39">
        <v>8.3164220369229463E-2</v>
      </c>
      <c r="BH23" s="36">
        <v>5932.5803026470676</v>
      </c>
      <c r="BI23" s="39">
        <v>9.9771790194446274E-3</v>
      </c>
      <c r="BJ23" s="36">
        <v>105168.3694224505</v>
      </c>
      <c r="BK23" s="40">
        <v>5.8823407024044587E-2</v>
      </c>
      <c r="BL23" s="116">
        <f t="shared" si="51"/>
        <v>103995.67431510727</v>
      </c>
      <c r="BM23" s="117">
        <f t="shared" si="52"/>
        <v>7039.1960199083887</v>
      </c>
      <c r="BN23" s="118">
        <f t="shared" si="53"/>
        <v>111034.87033501566</v>
      </c>
      <c r="BO23" s="32"/>
      <c r="BP23" s="35">
        <v>1806.8208423651072</v>
      </c>
      <c r="BQ23" s="39">
        <v>1.773566471033234E-2</v>
      </c>
      <c r="BR23" s="36">
        <v>316.63044392736401</v>
      </c>
      <c r="BS23" s="39">
        <v>1.4215886675677457E-2</v>
      </c>
      <c r="BT23" s="36">
        <v>2123.4512862924712</v>
      </c>
      <c r="BU23" s="40">
        <v>1.7104192466189317E-2</v>
      </c>
      <c r="BV23" s="38">
        <v>16868.651939810141</v>
      </c>
      <c r="BW23" s="39">
        <v>5.2143081725619975E-2</v>
      </c>
      <c r="BX23" s="36">
        <v>2176.698039855054</v>
      </c>
      <c r="BY23" s="39">
        <v>9.4605316359169956E-3</v>
      </c>
      <c r="BZ23" s="36">
        <v>19045.349979665196</v>
      </c>
      <c r="CA23" s="40">
        <v>3.44034111582152E-2</v>
      </c>
      <c r="CB23" s="116">
        <f t="shared" si="54"/>
        <v>18675.472782175249</v>
      </c>
      <c r="CC23" s="117">
        <f t="shared" si="55"/>
        <v>2493.3284837824181</v>
      </c>
      <c r="CD23" s="118">
        <f t="shared" si="56"/>
        <v>21168.801265957667</v>
      </c>
      <c r="CE23" s="32"/>
      <c r="CF23" s="38">
        <f t="shared" si="57"/>
        <v>29776.234998074564</v>
      </c>
      <c r="CG23" s="39">
        <f t="shared" si="58"/>
        <v>4.3586416822670386E-2</v>
      </c>
      <c r="CH23" s="36">
        <f t="shared" si="59"/>
        <v>5122.538830888072</v>
      </c>
      <c r="CI23" s="39">
        <f t="shared" si="60"/>
        <v>2.3789469232464295E-2</v>
      </c>
      <c r="CJ23" s="36">
        <f t="shared" si="61"/>
        <v>34898.773828962636</v>
      </c>
      <c r="CK23" s="40">
        <f t="shared" si="62"/>
        <v>3.8841928752009099E-2</v>
      </c>
      <c r="CL23" s="38">
        <f t="shared" si="63"/>
        <v>241216.20625561694</v>
      </c>
      <c r="CM23" s="39">
        <f t="shared" si="64"/>
        <v>7.8690063618409148E-2</v>
      </c>
      <c r="CN23" s="36">
        <f t="shared" si="65"/>
        <v>35730.524039221127</v>
      </c>
      <c r="CO23" s="39">
        <f t="shared" si="66"/>
        <v>2.058494494585722E-2</v>
      </c>
      <c r="CP23" s="36">
        <f t="shared" si="67"/>
        <v>276946.73029483808</v>
      </c>
      <c r="CQ23" s="40">
        <f t="shared" si="68"/>
        <v>5.7683343406220937E-2</v>
      </c>
      <c r="CR23" s="152"/>
      <c r="CS23" s="161" t="s">
        <v>21</v>
      </c>
      <c r="CT23" s="38">
        <f t="shared" si="69"/>
        <v>34898.773828962636</v>
      </c>
      <c r="CU23" s="36">
        <f t="shared" si="70"/>
        <v>276946.73029483808</v>
      </c>
      <c r="CV23" s="37">
        <f t="shared" si="71"/>
        <v>311845.50412380073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v>10567827.02</v>
      </c>
      <c r="E24" s="39">
        <v>96.784722087389753</v>
      </c>
      <c r="F24" s="36">
        <v>3434948.72</v>
      </c>
      <c r="G24" s="39">
        <v>96.933872897618244</v>
      </c>
      <c r="H24" s="36">
        <v>14002775.74</v>
      </c>
      <c r="I24" s="40">
        <v>96.82126700086431</v>
      </c>
      <c r="J24" s="38">
        <v>7076459.71</v>
      </c>
      <c r="K24" s="39">
        <v>19.446379487545894</v>
      </c>
      <c r="L24" s="36">
        <v>6236355.29</v>
      </c>
      <c r="M24" s="39">
        <v>19.730056851976059</v>
      </c>
      <c r="N24" s="36">
        <v>13312815</v>
      </c>
      <c r="O24" s="40">
        <v>19.578244948380835</v>
      </c>
      <c r="P24" s="116">
        <f t="shared" si="42"/>
        <v>17644286.73</v>
      </c>
      <c r="Q24" s="117">
        <f t="shared" si="43"/>
        <v>9671304.0099999998</v>
      </c>
      <c r="R24" s="118">
        <f t="shared" si="44"/>
        <v>27315590.740000002</v>
      </c>
      <c r="S24" s="32"/>
      <c r="T24" s="35">
        <v>10334623.458184173</v>
      </c>
      <c r="U24" s="39">
        <v>53.169301433252592</v>
      </c>
      <c r="V24" s="36">
        <v>4383982.1763995942</v>
      </c>
      <c r="W24" s="39">
        <v>71.37594920954713</v>
      </c>
      <c r="X24" s="36">
        <v>14718605.634583768</v>
      </c>
      <c r="Y24" s="40">
        <v>57.541080618249005</v>
      </c>
      <c r="Z24" s="38">
        <v>9244730.6532826126</v>
      </c>
      <c r="AA24" s="39">
        <v>9.103086625391521</v>
      </c>
      <c r="AB24" s="36">
        <v>5052602.5625008401</v>
      </c>
      <c r="AC24" s="39">
        <v>11.522416231854907</v>
      </c>
      <c r="AD24" s="36">
        <v>14297333.215783453</v>
      </c>
      <c r="AE24" s="40">
        <v>9.8326847244364082</v>
      </c>
      <c r="AF24" s="116">
        <f t="shared" si="45"/>
        <v>19579354.111466788</v>
      </c>
      <c r="AG24" s="117">
        <f t="shared" si="46"/>
        <v>9436584.7389004342</v>
      </c>
      <c r="AH24" s="118">
        <f t="shared" si="47"/>
        <v>29015938.850367222</v>
      </c>
      <c r="AI24" s="32"/>
      <c r="AJ24" s="35">
        <v>7273431.0808438165</v>
      </c>
      <c r="AK24" s="39">
        <v>125.95340157659821</v>
      </c>
      <c r="AL24" s="36">
        <v>6490410.4732256327</v>
      </c>
      <c r="AM24" s="39">
        <v>218.88609447004023</v>
      </c>
      <c r="AN24" s="36">
        <v>13763841.554069448</v>
      </c>
      <c r="AO24" s="40">
        <v>157.48282650910707</v>
      </c>
      <c r="AP24" s="38">
        <v>4418142.2248052238</v>
      </c>
      <c r="AQ24" s="39">
        <v>26.114729845995576</v>
      </c>
      <c r="AR24" s="36">
        <v>6830310.9303394351</v>
      </c>
      <c r="AS24" s="39">
        <v>43.650574399684523</v>
      </c>
      <c r="AT24" s="36">
        <v>11248453.155144658</v>
      </c>
      <c r="AU24" s="40">
        <v>34.540587409359659</v>
      </c>
      <c r="AV24" s="116">
        <f t="shared" si="48"/>
        <v>11691573.30564904</v>
      </c>
      <c r="AW24" s="117">
        <f t="shared" si="49"/>
        <v>13320721.403565068</v>
      </c>
      <c r="AX24" s="118">
        <f t="shared" si="50"/>
        <v>25012294.709214106</v>
      </c>
      <c r="AY24" s="32"/>
      <c r="AZ24" s="35">
        <v>23472254.956157383</v>
      </c>
      <c r="BA24" s="39">
        <v>106.70613379107874</v>
      </c>
      <c r="BB24" s="36">
        <v>10379620.550558796</v>
      </c>
      <c r="BC24" s="39">
        <v>155.9766259513539</v>
      </c>
      <c r="BD24" s="36">
        <v>33851875.506716177</v>
      </c>
      <c r="BE24" s="40">
        <v>118.14962290794675</v>
      </c>
      <c r="BF24" s="38">
        <v>31521747.378452588</v>
      </c>
      <c r="BG24" s="39">
        <v>26.416694709204172</v>
      </c>
      <c r="BH24" s="36">
        <v>16162649.548077984</v>
      </c>
      <c r="BI24" s="39">
        <v>27.181705049616951</v>
      </c>
      <c r="BJ24" s="36">
        <v>47684396.92653057</v>
      </c>
      <c r="BK24" s="40">
        <v>26.671124640510289</v>
      </c>
      <c r="BL24" s="116">
        <f t="shared" si="51"/>
        <v>54994002.33460997</v>
      </c>
      <c r="BM24" s="117">
        <f t="shared" si="52"/>
        <v>26542270.09863678</v>
      </c>
      <c r="BN24" s="118">
        <f t="shared" si="53"/>
        <v>81536272.433246747</v>
      </c>
      <c r="BO24" s="32"/>
      <c r="BP24" s="35">
        <v>9544228.4457837604</v>
      </c>
      <c r="BQ24" s="39">
        <v>93.685677995423418</v>
      </c>
      <c r="BR24" s="36">
        <v>1070017.5974221206</v>
      </c>
      <c r="BS24" s="39">
        <v>48.041018157505526</v>
      </c>
      <c r="BT24" s="36">
        <v>10614246.043205881</v>
      </c>
      <c r="BU24" s="40">
        <v>85.496713947916049</v>
      </c>
      <c r="BV24" s="38">
        <v>4446807.0287398407</v>
      </c>
      <c r="BW24" s="39">
        <v>13.74562846782246</v>
      </c>
      <c r="BX24" s="36">
        <v>6971918.3654062776</v>
      </c>
      <c r="BY24" s="39">
        <v>30.301885264411286</v>
      </c>
      <c r="BZ24" s="36">
        <v>11418725.394146118</v>
      </c>
      <c r="CA24" s="40">
        <v>20.626720173533286</v>
      </c>
      <c r="CB24" s="116">
        <f t="shared" si="54"/>
        <v>13991035.4745236</v>
      </c>
      <c r="CC24" s="117">
        <f t="shared" si="55"/>
        <v>8041935.9628283978</v>
      </c>
      <c r="CD24" s="118">
        <f t="shared" si="56"/>
        <v>22032971.437351998</v>
      </c>
      <c r="CE24" s="32"/>
      <c r="CF24" s="38">
        <f t="shared" si="57"/>
        <v>61192364.960969135</v>
      </c>
      <c r="CG24" s="39">
        <f t="shared" si="58"/>
        <v>89.573309913971272</v>
      </c>
      <c r="CH24" s="36">
        <f t="shared" si="59"/>
        <v>25758979.517606143</v>
      </c>
      <c r="CI24" s="39">
        <f t="shared" si="60"/>
        <v>119.62670678038222</v>
      </c>
      <c r="CJ24" s="36">
        <f t="shared" si="61"/>
        <v>86951344.478575274</v>
      </c>
      <c r="CK24" s="40">
        <f t="shared" si="62"/>
        <v>96.775833548780355</v>
      </c>
      <c r="CL24" s="38">
        <f t="shared" si="63"/>
        <v>56707886.995280266</v>
      </c>
      <c r="CM24" s="39">
        <f t="shared" si="64"/>
        <v>18.499367453758101</v>
      </c>
      <c r="CN24" s="36">
        <f t="shared" si="65"/>
        <v>41253836.696324535</v>
      </c>
      <c r="CO24" s="39">
        <f t="shared" si="66"/>
        <v>23.767016578515772</v>
      </c>
      <c r="CP24" s="36">
        <f t="shared" si="67"/>
        <v>97961723.691604793</v>
      </c>
      <c r="CQ24" s="40">
        <f t="shared" si="68"/>
        <v>20.403778525756046</v>
      </c>
      <c r="CR24" s="152"/>
      <c r="CS24" s="161" t="s">
        <v>22</v>
      </c>
      <c r="CT24" s="38">
        <f t="shared" si="69"/>
        <v>86951344.478575274</v>
      </c>
      <c r="CU24" s="36">
        <f t="shared" si="70"/>
        <v>97961723.691604793</v>
      </c>
      <c r="CV24" s="37">
        <f t="shared" si="71"/>
        <v>184913068.17018008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v>27904463.02</v>
      </c>
      <c r="E25" s="39">
        <v>255.56111897718634</v>
      </c>
      <c r="F25" s="36">
        <v>0</v>
      </c>
      <c r="G25" s="39">
        <v>0</v>
      </c>
      <c r="H25" s="36">
        <v>27904463.02</v>
      </c>
      <c r="I25" s="40">
        <v>192.9435645289542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2"/>
        <v>27904463.02</v>
      </c>
      <c r="Q25" s="117">
        <f t="shared" si="43"/>
        <v>0</v>
      </c>
      <c r="R25" s="118">
        <f t="shared" si="44"/>
        <v>27904463.02</v>
      </c>
      <c r="S25" s="32"/>
      <c r="T25" s="35">
        <v>44771815.630456448</v>
      </c>
      <c r="U25" s="39">
        <v>230.34087024086003</v>
      </c>
      <c r="V25" s="36">
        <v>3979330.8235988552</v>
      </c>
      <c r="W25" s="39">
        <v>64.78778957683619</v>
      </c>
      <c r="X25" s="36">
        <v>48751146.454055302</v>
      </c>
      <c r="Y25" s="40">
        <v>190.58827432359487</v>
      </c>
      <c r="Z25" s="38">
        <v>17128.194744537177</v>
      </c>
      <c r="AA25" s="39">
        <v>1.6865763465021444E-2</v>
      </c>
      <c r="AB25" s="36">
        <v>27405.736710004283</v>
      </c>
      <c r="AC25" s="39">
        <v>6.2498544385212115E-2</v>
      </c>
      <c r="AD25" s="36">
        <v>44533.93145454146</v>
      </c>
      <c r="AE25" s="40">
        <v>3.0627257609745294E-2</v>
      </c>
      <c r="AF25" s="116">
        <f t="shared" si="45"/>
        <v>44788943.825200982</v>
      </c>
      <c r="AG25" s="117">
        <f t="shared" si="46"/>
        <v>4006736.5603088597</v>
      </c>
      <c r="AH25" s="118">
        <f t="shared" si="47"/>
        <v>48795680.385509841</v>
      </c>
      <c r="AI25" s="32"/>
      <c r="AJ25" s="35">
        <v>4959313.3219911912</v>
      </c>
      <c r="AK25" s="39">
        <v>85.880016658721516</v>
      </c>
      <c r="AL25" s="36">
        <v>509742.2046308167</v>
      </c>
      <c r="AM25" s="39">
        <v>17.190820336935676</v>
      </c>
      <c r="AN25" s="36">
        <v>5469055.5266220076</v>
      </c>
      <c r="AO25" s="40">
        <v>62.575721994782633</v>
      </c>
      <c r="AP25" s="38">
        <v>5114.0934259999885</v>
      </c>
      <c r="AQ25" s="39">
        <v>3.0228354233901883E-2</v>
      </c>
      <c r="AR25" s="36">
        <v>0</v>
      </c>
      <c r="AS25" s="39">
        <v>0</v>
      </c>
      <c r="AT25" s="36">
        <v>5114.0934259999885</v>
      </c>
      <c r="AU25" s="40">
        <v>1.5703829545628982E-2</v>
      </c>
      <c r="AV25" s="116">
        <f t="shared" si="48"/>
        <v>4964427.4154171916</v>
      </c>
      <c r="AW25" s="117">
        <f t="shared" si="49"/>
        <v>509742.2046308167</v>
      </c>
      <c r="AX25" s="118">
        <f t="shared" si="50"/>
        <v>5474169.6200480079</v>
      </c>
      <c r="AY25" s="32"/>
      <c r="AZ25" s="35">
        <v>34443260.970012106</v>
      </c>
      <c r="BA25" s="39">
        <v>156.58091734825092</v>
      </c>
      <c r="BB25" s="36">
        <v>3305034.3475000858</v>
      </c>
      <c r="BC25" s="39">
        <v>49.665409603884321</v>
      </c>
      <c r="BD25" s="36">
        <v>37748295.317512192</v>
      </c>
      <c r="BE25" s="40">
        <v>131.7488851185521</v>
      </c>
      <c r="BF25" s="38">
        <v>400861.23249999603</v>
      </c>
      <c r="BG25" s="39">
        <v>0.33594041195020663</v>
      </c>
      <c r="BH25" s="36" t="s">
        <v>284</v>
      </c>
      <c r="BI25" s="39">
        <v>0</v>
      </c>
      <c r="BJ25" s="36">
        <v>400861.23249999603</v>
      </c>
      <c r="BK25" s="40">
        <v>0.22421212355959341</v>
      </c>
      <c r="BL25" s="116">
        <f t="shared" si="51"/>
        <v>34844122.2025121</v>
      </c>
      <c r="BM25" s="117">
        <f t="shared" si="52"/>
        <v>3305034.3475000858</v>
      </c>
      <c r="BN25" s="118">
        <f t="shared" si="53"/>
        <v>38149156.550012186</v>
      </c>
      <c r="BO25" s="32"/>
      <c r="BP25" s="35">
        <v>14269450.732959334</v>
      </c>
      <c r="BQ25" s="39">
        <v>140.06822805358854</v>
      </c>
      <c r="BR25" s="36">
        <v>909270.26312587981</v>
      </c>
      <c r="BS25" s="39">
        <v>40.823879276517751</v>
      </c>
      <c r="BT25" s="36">
        <v>15178720.996085213</v>
      </c>
      <c r="BU25" s="40">
        <v>122.26311334927034</v>
      </c>
      <c r="BV25" s="38">
        <v>0</v>
      </c>
      <c r="BW25" s="39">
        <v>0</v>
      </c>
      <c r="BX25" s="36">
        <v>0</v>
      </c>
      <c r="BY25" s="39">
        <v>0</v>
      </c>
      <c r="BZ25" s="36">
        <v>0</v>
      </c>
      <c r="CA25" s="40">
        <v>0</v>
      </c>
      <c r="CB25" s="116">
        <f t="shared" si="54"/>
        <v>14269450.732959334</v>
      </c>
      <c r="CC25" s="117">
        <f t="shared" si="55"/>
        <v>909270.26312587981</v>
      </c>
      <c r="CD25" s="118">
        <f t="shared" si="56"/>
        <v>15178720.996085213</v>
      </c>
      <c r="CE25" s="32"/>
      <c r="CF25" s="38">
        <f t="shared" si="57"/>
        <v>126348303.67541906</v>
      </c>
      <c r="CG25" s="39">
        <f t="shared" si="58"/>
        <v>184.94849430058093</v>
      </c>
      <c r="CH25" s="36">
        <f t="shared" si="59"/>
        <v>8703377.638855638</v>
      </c>
      <c r="CI25" s="39">
        <f t="shared" si="60"/>
        <v>40.41916350337921</v>
      </c>
      <c r="CJ25" s="36">
        <f t="shared" si="61"/>
        <v>135051681.3142747</v>
      </c>
      <c r="CK25" s="40">
        <f t="shared" si="62"/>
        <v>150.31094814840441</v>
      </c>
      <c r="CL25" s="38">
        <f t="shared" si="63"/>
        <v>423103.52067053318</v>
      </c>
      <c r="CM25" s="39">
        <f t="shared" si="64"/>
        <v>0.13802573001026072</v>
      </c>
      <c r="CN25" s="36">
        <f t="shared" si="65"/>
        <v>27405.736710004283</v>
      </c>
      <c r="CO25" s="39">
        <f t="shared" si="66"/>
        <v>1.5788897491591167E-2</v>
      </c>
      <c r="CP25" s="36">
        <f t="shared" si="67"/>
        <v>450509.25738053746</v>
      </c>
      <c r="CQ25" s="40">
        <f t="shared" si="68"/>
        <v>9.3833497053738196E-2</v>
      </c>
      <c r="CR25" s="152"/>
      <c r="CS25" s="161" t="s">
        <v>23</v>
      </c>
      <c r="CT25" s="38">
        <f t="shared" si="69"/>
        <v>135051681.3142747</v>
      </c>
      <c r="CU25" s="36">
        <f t="shared" si="70"/>
        <v>450509.25738053746</v>
      </c>
      <c r="CV25" s="37">
        <f t="shared" si="71"/>
        <v>135502190.57165524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v>345399.85</v>
      </c>
      <c r="E26" s="39">
        <v>3.1633209389224186</v>
      </c>
      <c r="F26" s="36">
        <v>10493.689999999999</v>
      </c>
      <c r="G26" s="39">
        <v>0.29613077096737778</v>
      </c>
      <c r="H26" s="36">
        <v>355893.54</v>
      </c>
      <c r="I26" s="40">
        <v>2.4608023509075192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2"/>
        <v>345399.85</v>
      </c>
      <c r="Q26" s="117">
        <f t="shared" si="43"/>
        <v>10493.689999999999</v>
      </c>
      <c r="R26" s="118">
        <f t="shared" si="44"/>
        <v>355893.54</v>
      </c>
      <c r="S26" s="32"/>
      <c r="T26" s="35">
        <v>15507426.870796179</v>
      </c>
      <c r="U26" s="39">
        <v>79.782205620131393</v>
      </c>
      <c r="V26" s="36">
        <v>1133201.2268264059</v>
      </c>
      <c r="W26" s="39">
        <v>18.449735869269563</v>
      </c>
      <c r="X26" s="36">
        <v>16640628.097622585</v>
      </c>
      <c r="Y26" s="40">
        <v>65.055056618525853</v>
      </c>
      <c r="Z26" s="38">
        <v>-4134.3469369145278</v>
      </c>
      <c r="AA26" s="39">
        <v>-4.071002143560723E-3</v>
      </c>
      <c r="AB26" s="36">
        <v>11618.080199960348</v>
      </c>
      <c r="AC26" s="39">
        <v>2.6494930923827823E-2</v>
      </c>
      <c r="AD26" s="36">
        <v>7483.7332630458204</v>
      </c>
      <c r="AE26" s="40">
        <v>5.146777278441924E-3</v>
      </c>
      <c r="AF26" s="116">
        <f t="shared" si="45"/>
        <v>15503292.523859264</v>
      </c>
      <c r="AG26" s="117">
        <f t="shared" si="46"/>
        <v>1144819.3070263662</v>
      </c>
      <c r="AH26" s="118">
        <f t="shared" si="47"/>
        <v>16648111.83088563</v>
      </c>
      <c r="AI26" s="32"/>
      <c r="AJ26" s="35">
        <v>1731099.5607180013</v>
      </c>
      <c r="AK26" s="39">
        <v>29.977307231856223</v>
      </c>
      <c r="AL26" s="36">
        <v>176463.59786000024</v>
      </c>
      <c r="AM26" s="39">
        <v>5.9511533070282017</v>
      </c>
      <c r="AN26" s="36">
        <v>1907563.1585780017</v>
      </c>
      <c r="AO26" s="40">
        <v>21.825915154383935</v>
      </c>
      <c r="AP26" s="38">
        <v>3288.8496739999973</v>
      </c>
      <c r="AQ26" s="39">
        <v>1.943971388209146E-2</v>
      </c>
      <c r="AR26" s="36">
        <v>0</v>
      </c>
      <c r="AS26" s="39">
        <v>0</v>
      </c>
      <c r="AT26" s="36">
        <v>3288.8496739999973</v>
      </c>
      <c r="AU26" s="40">
        <v>1.0099059672847971E-2</v>
      </c>
      <c r="AV26" s="116">
        <f t="shared" si="48"/>
        <v>1734388.4103920013</v>
      </c>
      <c r="AW26" s="117">
        <f t="shared" si="49"/>
        <v>176463.59786000024</v>
      </c>
      <c r="AX26" s="118">
        <f t="shared" si="50"/>
        <v>1910852.0082520016</v>
      </c>
      <c r="AY26" s="32"/>
      <c r="AZ26" s="35">
        <v>8984410.4825004339</v>
      </c>
      <c r="BA26" s="39">
        <v>40.843613396767907</v>
      </c>
      <c r="BB26" s="36">
        <v>703320.86499998323</v>
      </c>
      <c r="BC26" s="39">
        <v>10.568942761397878</v>
      </c>
      <c r="BD26" s="36">
        <v>9687731.3475004174</v>
      </c>
      <c r="BE26" s="40">
        <v>33.812064720419443</v>
      </c>
      <c r="BF26" s="38" t="s">
        <v>284</v>
      </c>
      <c r="BG26" s="39">
        <v>0</v>
      </c>
      <c r="BH26" s="36" t="s">
        <v>284</v>
      </c>
      <c r="BI26" s="39">
        <v>0</v>
      </c>
      <c r="BJ26" s="36">
        <v>0</v>
      </c>
      <c r="BK26" s="40">
        <v>0</v>
      </c>
      <c r="BL26" s="116">
        <f t="shared" si="51"/>
        <v>8984410.4825004339</v>
      </c>
      <c r="BM26" s="117">
        <f t="shared" si="52"/>
        <v>703320.86499998323</v>
      </c>
      <c r="BN26" s="118">
        <f t="shared" si="53"/>
        <v>9687731.3475004174</v>
      </c>
      <c r="BO26" s="32"/>
      <c r="BP26" s="35">
        <v>3179559.2085586055</v>
      </c>
      <c r="BQ26" s="39">
        <v>31.210397139225577</v>
      </c>
      <c r="BR26" s="36">
        <v>186191.59850501223</v>
      </c>
      <c r="BS26" s="39">
        <v>8.3595204285463218</v>
      </c>
      <c r="BT26" s="36">
        <v>3365750.8070636177</v>
      </c>
      <c r="BU26" s="40">
        <v>27.110793625862822</v>
      </c>
      <c r="BV26" s="38">
        <v>35830.262592709252</v>
      </c>
      <c r="BW26" s="39">
        <v>0.11075575673079485</v>
      </c>
      <c r="BX26" s="36">
        <v>9956.4199999999983</v>
      </c>
      <c r="BY26" s="39">
        <v>4.3273354717013927E-2</v>
      </c>
      <c r="BZ26" s="36">
        <v>45786.68259270925</v>
      </c>
      <c r="CA26" s="40">
        <v>8.2708801281653449E-2</v>
      </c>
      <c r="CB26" s="116">
        <f t="shared" si="54"/>
        <v>3215389.4711513147</v>
      </c>
      <c r="CC26" s="117">
        <f t="shared" si="55"/>
        <v>196148.01850501221</v>
      </c>
      <c r="CD26" s="118">
        <f t="shared" si="56"/>
        <v>3411537.4896563268</v>
      </c>
      <c r="CE26" s="32"/>
      <c r="CF26" s="38">
        <f t="shared" si="57"/>
        <v>29747895.972573217</v>
      </c>
      <c r="CG26" s="39">
        <f t="shared" si="58"/>
        <v>43.544934191372981</v>
      </c>
      <c r="CH26" s="36">
        <f t="shared" si="59"/>
        <v>2209670.9781914018</v>
      </c>
      <c r="CI26" s="39">
        <f t="shared" si="60"/>
        <v>10.261884093993357</v>
      </c>
      <c r="CJ26" s="36">
        <f t="shared" si="61"/>
        <v>31957566.950764619</v>
      </c>
      <c r="CK26" s="40">
        <f t="shared" si="62"/>
        <v>35.568399757329161</v>
      </c>
      <c r="CL26" s="38">
        <f t="shared" si="63"/>
        <v>34984.765329794725</v>
      </c>
      <c r="CM26" s="39">
        <f t="shared" si="64"/>
        <v>1.1412804521763168E-2</v>
      </c>
      <c r="CN26" s="36">
        <f t="shared" si="65"/>
        <v>21574.500199960348</v>
      </c>
      <c r="CO26" s="39">
        <f t="shared" si="66"/>
        <v>1.2429425842259499E-2</v>
      </c>
      <c r="CP26" s="36">
        <f t="shared" si="67"/>
        <v>56559.265529755074</v>
      </c>
      <c r="CQ26" s="40">
        <f t="shared" si="68"/>
        <v>1.1780343219373641E-2</v>
      </c>
      <c r="CR26" s="152"/>
      <c r="CS26" s="161" t="s">
        <v>24</v>
      </c>
      <c r="CT26" s="38">
        <f t="shared" si="69"/>
        <v>31957566.950764619</v>
      </c>
      <c r="CU26" s="36">
        <f t="shared" si="70"/>
        <v>56559.265529755074</v>
      </c>
      <c r="CV26" s="37">
        <f t="shared" si="71"/>
        <v>32014126.216294374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v>3548148.8899999997</v>
      </c>
      <c r="E27" s="39">
        <v>32.495479306523549</v>
      </c>
      <c r="F27" s="36">
        <v>982532.91999999993</v>
      </c>
      <c r="G27" s="39">
        <v>27.726970312676372</v>
      </c>
      <c r="H27" s="36">
        <v>4530681.8099999996</v>
      </c>
      <c r="I27" s="40">
        <v>31.327099809853067</v>
      </c>
      <c r="J27" s="38">
        <v>1130680.83</v>
      </c>
      <c r="K27" s="39">
        <v>3.107153774704861</v>
      </c>
      <c r="L27" s="36">
        <v>1231831.3799999999</v>
      </c>
      <c r="M27" s="39">
        <v>3.8971646144695709</v>
      </c>
      <c r="N27" s="36">
        <v>2362512.21</v>
      </c>
      <c r="O27" s="40">
        <v>3.4743848495543985</v>
      </c>
      <c r="P27" s="116">
        <f t="shared" si="42"/>
        <v>4678829.72</v>
      </c>
      <c r="Q27" s="117">
        <f t="shared" si="43"/>
        <v>2214364.2999999998</v>
      </c>
      <c r="R27" s="118">
        <f t="shared" si="44"/>
        <v>6893194.0199999996</v>
      </c>
      <c r="S27" s="32"/>
      <c r="T27" s="35">
        <v>7535987.0960257389</v>
      </c>
      <c r="U27" s="39">
        <v>38.770950013508831</v>
      </c>
      <c r="V27" s="36">
        <v>1992101.5823115117</v>
      </c>
      <c r="W27" s="39">
        <v>32.433558266904022</v>
      </c>
      <c r="X27" s="36">
        <v>9528088.6783372499</v>
      </c>
      <c r="Y27" s="40">
        <v>37.249215882910207</v>
      </c>
      <c r="Z27" s="38">
        <v>2832451.4565000907</v>
      </c>
      <c r="AA27" s="39">
        <v>2.7890537796881429</v>
      </c>
      <c r="AB27" s="36">
        <v>1555195.2448619206</v>
      </c>
      <c r="AC27" s="39">
        <v>3.546609239779797</v>
      </c>
      <c r="AD27" s="36">
        <v>4387646.701362011</v>
      </c>
      <c r="AE27" s="40">
        <v>3.0175100520899458</v>
      </c>
      <c r="AF27" s="116">
        <f t="shared" si="45"/>
        <v>10368438.55252583</v>
      </c>
      <c r="AG27" s="117">
        <f t="shared" si="46"/>
        <v>3547296.8271734323</v>
      </c>
      <c r="AH27" s="118">
        <f t="shared" si="47"/>
        <v>13915735.379699262</v>
      </c>
      <c r="AI27" s="32"/>
      <c r="AJ27" s="35">
        <v>1061379.0276594283</v>
      </c>
      <c r="AK27" s="39">
        <v>18.379812417258531</v>
      </c>
      <c r="AL27" s="36">
        <v>391844.13287969265</v>
      </c>
      <c r="AM27" s="39">
        <v>13.214762339123588</v>
      </c>
      <c r="AN27" s="36">
        <v>1453223.1605391209</v>
      </c>
      <c r="AO27" s="40">
        <v>16.627457528565785</v>
      </c>
      <c r="AP27" s="38">
        <v>416962.41045864823</v>
      </c>
      <c r="AQ27" s="39">
        <v>2.464579035941461</v>
      </c>
      <c r="AR27" s="36">
        <v>298745.95126823219</v>
      </c>
      <c r="AS27" s="39">
        <v>1.9092004017729902</v>
      </c>
      <c r="AT27" s="36">
        <v>715708.36172688042</v>
      </c>
      <c r="AU27" s="40">
        <v>2.1977232679793293</v>
      </c>
      <c r="AV27" s="116">
        <f t="shared" si="48"/>
        <v>1478341.4381180764</v>
      </c>
      <c r="AW27" s="117">
        <f t="shared" si="49"/>
        <v>690590.08414792479</v>
      </c>
      <c r="AX27" s="118">
        <f t="shared" si="50"/>
        <v>2168931.5222660014</v>
      </c>
      <c r="AY27" s="32"/>
      <c r="AZ27" s="35">
        <v>10687685.544603996</v>
      </c>
      <c r="BA27" s="39">
        <v>48.586793461883595</v>
      </c>
      <c r="BB27" s="36">
        <v>2188726.9266217775</v>
      </c>
      <c r="BC27" s="39">
        <v>32.89043558774047</v>
      </c>
      <c r="BD27" s="36">
        <v>12876412.471225774</v>
      </c>
      <c r="BE27" s="40">
        <v>44.941181400146498</v>
      </c>
      <c r="BF27" s="38">
        <v>3785194.6682812399</v>
      </c>
      <c r="BG27" s="39">
        <v>3.1721697013295946</v>
      </c>
      <c r="BH27" s="36">
        <v>2476233.3357939972</v>
      </c>
      <c r="BI27" s="39">
        <v>4.1644313308510501</v>
      </c>
      <c r="BJ27" s="36">
        <v>6261428.0040752366</v>
      </c>
      <c r="BK27" s="40">
        <v>3.5021796958358382</v>
      </c>
      <c r="BL27" s="116">
        <f t="shared" si="51"/>
        <v>14472880.212885236</v>
      </c>
      <c r="BM27" s="117">
        <f t="shared" si="52"/>
        <v>4664960.2624157742</v>
      </c>
      <c r="BN27" s="118">
        <f t="shared" si="53"/>
        <v>19137840.475301012</v>
      </c>
      <c r="BO27" s="32"/>
      <c r="BP27" s="35">
        <v>1270882.1977761146</v>
      </c>
      <c r="BQ27" s="39">
        <v>12.474917278783947</v>
      </c>
      <c r="BR27" s="36">
        <v>407735.48920387716</v>
      </c>
      <c r="BS27" s="39">
        <v>18.306267193637012</v>
      </c>
      <c r="BT27" s="36">
        <v>1678617.6869799918</v>
      </c>
      <c r="BU27" s="40">
        <v>13.521101322453779</v>
      </c>
      <c r="BV27" s="38">
        <v>778838.02357432013</v>
      </c>
      <c r="BW27" s="39">
        <v>2.4074843004148909</v>
      </c>
      <c r="BX27" s="36">
        <v>877380.68000174791</v>
      </c>
      <c r="BY27" s="39">
        <v>3.8133390704259695</v>
      </c>
      <c r="BZ27" s="36">
        <v>1656218.7035760679</v>
      </c>
      <c r="CA27" s="40">
        <v>2.9917839833812954</v>
      </c>
      <c r="CB27" s="116">
        <f t="shared" si="54"/>
        <v>2049720.2213504347</v>
      </c>
      <c r="CC27" s="117">
        <f t="shared" si="55"/>
        <v>1285116.1692056251</v>
      </c>
      <c r="CD27" s="118">
        <f t="shared" si="56"/>
        <v>3334836.3905560598</v>
      </c>
      <c r="CE27" s="32"/>
      <c r="CF27" s="38">
        <f t="shared" si="57"/>
        <v>24104082.756065279</v>
      </c>
      <c r="CG27" s="39">
        <f t="shared" si="58"/>
        <v>35.283527222361691</v>
      </c>
      <c r="CH27" s="36">
        <f t="shared" si="59"/>
        <v>5962941.0510168588</v>
      </c>
      <c r="CI27" s="39">
        <f t="shared" si="60"/>
        <v>27.692362586458142</v>
      </c>
      <c r="CJ27" s="36">
        <f t="shared" si="61"/>
        <v>30067023.807082139</v>
      </c>
      <c r="CK27" s="40">
        <f t="shared" si="62"/>
        <v>33.464247260470593</v>
      </c>
      <c r="CL27" s="38">
        <f t="shared" si="63"/>
        <v>8944127.3888143003</v>
      </c>
      <c r="CM27" s="39">
        <f t="shared" si="64"/>
        <v>2.9177722515506317</v>
      </c>
      <c r="CN27" s="36">
        <f t="shared" si="65"/>
        <v>6439386.5919258976</v>
      </c>
      <c r="CO27" s="39">
        <f t="shared" si="66"/>
        <v>3.7098369543749699</v>
      </c>
      <c r="CP27" s="36">
        <f t="shared" si="67"/>
        <v>15383513.980740197</v>
      </c>
      <c r="CQ27" s="40">
        <f t="shared" si="68"/>
        <v>3.204127085381145</v>
      </c>
      <c r="CR27" s="152"/>
      <c r="CS27" s="161" t="s">
        <v>25</v>
      </c>
      <c r="CT27" s="38">
        <f t="shared" si="69"/>
        <v>30067023.807082139</v>
      </c>
      <c r="CU27" s="36">
        <f t="shared" si="70"/>
        <v>15383513.980740197</v>
      </c>
      <c r="CV27" s="37">
        <f t="shared" si="71"/>
        <v>45450537.787822336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v>126786.79000000001</v>
      </c>
      <c r="E28" s="39">
        <v>1.1611681579646302</v>
      </c>
      <c r="F28" s="36">
        <v>0</v>
      </c>
      <c r="G28" s="39">
        <v>0</v>
      </c>
      <c r="H28" s="36">
        <v>126786.79000000001</v>
      </c>
      <c r="I28" s="40">
        <v>0.87665887640449447</v>
      </c>
      <c r="J28" s="38">
        <v>1109706.07</v>
      </c>
      <c r="K28" s="39">
        <v>3.0495143392617674</v>
      </c>
      <c r="L28" s="36">
        <v>0</v>
      </c>
      <c r="M28" s="39">
        <v>0</v>
      </c>
      <c r="N28" s="36">
        <v>1109706.07</v>
      </c>
      <c r="O28" s="40">
        <v>1.6319686902555959</v>
      </c>
      <c r="P28" s="116">
        <f t="shared" si="42"/>
        <v>1236492.8600000001</v>
      </c>
      <c r="Q28" s="117">
        <f t="shared" si="43"/>
        <v>0</v>
      </c>
      <c r="R28" s="118">
        <f t="shared" si="44"/>
        <v>1236492.8600000001</v>
      </c>
      <c r="S28" s="32"/>
      <c r="T28" s="35">
        <v>206890.63245086634</v>
      </c>
      <c r="U28" s="39">
        <v>1.0644055339805443</v>
      </c>
      <c r="V28" s="36">
        <v>347.59475713967964</v>
      </c>
      <c r="W28" s="39">
        <v>5.6592168336510257E-3</v>
      </c>
      <c r="X28" s="36">
        <v>207238.22720800602</v>
      </c>
      <c r="Y28" s="40">
        <v>0.81017943105560364</v>
      </c>
      <c r="Z28" s="38">
        <v>2158303.123917297</v>
      </c>
      <c r="AA28" s="39">
        <v>2.1252344754788464</v>
      </c>
      <c r="AB28" s="36">
        <v>640.81938221620135</v>
      </c>
      <c r="AC28" s="39">
        <v>1.461383031813313E-3</v>
      </c>
      <c r="AD28" s="36">
        <v>2158943.9432995133</v>
      </c>
      <c r="AE28" s="40">
        <v>1.4847674606031334</v>
      </c>
      <c r="AF28" s="116">
        <f t="shared" si="45"/>
        <v>2365193.7563681635</v>
      </c>
      <c r="AG28" s="117">
        <f t="shared" si="46"/>
        <v>988.41413935588093</v>
      </c>
      <c r="AH28" s="118">
        <f t="shared" si="47"/>
        <v>2366182.1705075195</v>
      </c>
      <c r="AI28" s="32"/>
      <c r="AJ28" s="35">
        <v>39354.892525290263</v>
      </c>
      <c r="AK28" s="39">
        <v>0.68150540331602094</v>
      </c>
      <c r="AL28" s="36">
        <v>0</v>
      </c>
      <c r="AM28" s="39">
        <v>0</v>
      </c>
      <c r="AN28" s="36">
        <v>39354.892525290263</v>
      </c>
      <c r="AO28" s="40">
        <v>0.45028996356125656</v>
      </c>
      <c r="AP28" s="38">
        <v>495318.3490152001</v>
      </c>
      <c r="AQ28" s="39">
        <v>2.9277248703479102</v>
      </c>
      <c r="AR28" s="36">
        <v>0</v>
      </c>
      <c r="AS28" s="39">
        <v>0</v>
      </c>
      <c r="AT28" s="36">
        <v>495318.3490152001</v>
      </c>
      <c r="AU28" s="40">
        <v>1.5209723944838009</v>
      </c>
      <c r="AV28" s="116">
        <f t="shared" si="48"/>
        <v>534673.24154049042</v>
      </c>
      <c r="AW28" s="117">
        <f t="shared" si="49"/>
        <v>0</v>
      </c>
      <c r="AX28" s="118">
        <f t="shared" si="50"/>
        <v>534673.24154049042</v>
      </c>
      <c r="AY28" s="32"/>
      <c r="AZ28" s="35">
        <v>382816.34067336674</v>
      </c>
      <c r="BA28" s="39">
        <v>1.7403036794548679</v>
      </c>
      <c r="BB28" s="36">
        <v>0</v>
      </c>
      <c r="BC28" s="39">
        <v>0</v>
      </c>
      <c r="BD28" s="36">
        <v>382816.34067336674</v>
      </c>
      <c r="BE28" s="40">
        <v>1.3361034098268749</v>
      </c>
      <c r="BF28" s="38">
        <v>2951535.0843949183</v>
      </c>
      <c r="BG28" s="39">
        <v>2.4735240820203948</v>
      </c>
      <c r="BH28" s="36">
        <v>507.06628560755308</v>
      </c>
      <c r="BI28" s="39">
        <v>8.5276403321065406E-4</v>
      </c>
      <c r="BJ28" s="36">
        <v>2952042.1506805257</v>
      </c>
      <c r="BK28" s="40">
        <v>1.651154029821321</v>
      </c>
      <c r="BL28" s="116">
        <f t="shared" si="51"/>
        <v>3334351.4250682849</v>
      </c>
      <c r="BM28" s="117">
        <f t="shared" si="52"/>
        <v>507.06628560755308</v>
      </c>
      <c r="BN28" s="118">
        <f t="shared" si="53"/>
        <v>3334858.4913538923</v>
      </c>
      <c r="BO28" s="32"/>
      <c r="BP28" s="35">
        <v>133444.29124241392</v>
      </c>
      <c r="BQ28" s="39">
        <v>1.3098826134224679</v>
      </c>
      <c r="BR28" s="36">
        <v>0</v>
      </c>
      <c r="BS28" s="39">
        <v>0</v>
      </c>
      <c r="BT28" s="36">
        <v>133444.29124241392</v>
      </c>
      <c r="BU28" s="40">
        <v>1.0748807169057408</v>
      </c>
      <c r="BV28" s="38">
        <v>756852.86064934218</v>
      </c>
      <c r="BW28" s="39">
        <v>2.3395254527702405</v>
      </c>
      <c r="BX28" s="36">
        <v>0.40142427203630859</v>
      </c>
      <c r="BY28" s="39">
        <v>1.7447008980985414E-6</v>
      </c>
      <c r="BZ28" s="36">
        <v>756853.26207361417</v>
      </c>
      <c r="CA28" s="40">
        <v>1.3671753992106312</v>
      </c>
      <c r="CB28" s="116">
        <f t="shared" si="54"/>
        <v>890297.1518917561</v>
      </c>
      <c r="CC28" s="117">
        <f t="shared" si="55"/>
        <v>0.40142427203630859</v>
      </c>
      <c r="CD28" s="118">
        <f t="shared" si="56"/>
        <v>890297.55331602809</v>
      </c>
      <c r="CE28" s="32"/>
      <c r="CF28" s="38">
        <f t="shared" si="57"/>
        <v>889292.94689193717</v>
      </c>
      <c r="CG28" s="39">
        <f t="shared" si="58"/>
        <v>1.3017459414596668</v>
      </c>
      <c r="CH28" s="36">
        <f t="shared" si="59"/>
        <v>347.59475713967964</v>
      </c>
      <c r="CI28" s="39">
        <f t="shared" si="60"/>
        <v>1.6142571200200607E-3</v>
      </c>
      <c r="CJ28" s="36">
        <f t="shared" si="61"/>
        <v>889640.54164907685</v>
      </c>
      <c r="CK28" s="40">
        <f t="shared" si="62"/>
        <v>0.99015955984546922</v>
      </c>
      <c r="CL28" s="38">
        <f t="shared" si="63"/>
        <v>7471715.4879767578</v>
      </c>
      <c r="CM28" s="39">
        <f t="shared" si="64"/>
        <v>2.4374389109846684</v>
      </c>
      <c r="CN28" s="36">
        <f t="shared" si="65"/>
        <v>1148.2870920957907</v>
      </c>
      <c r="CO28" s="39">
        <f t="shared" si="66"/>
        <v>6.6154715634407447E-4</v>
      </c>
      <c r="CP28" s="36">
        <f t="shared" si="67"/>
        <v>7472863.775068854</v>
      </c>
      <c r="CQ28" s="40">
        <f t="shared" si="68"/>
        <v>1.5564717695215182</v>
      </c>
      <c r="CR28" s="152"/>
      <c r="CS28" s="161" t="s">
        <v>26</v>
      </c>
      <c r="CT28" s="38">
        <f t="shared" si="69"/>
        <v>889640.54164907685</v>
      </c>
      <c r="CU28" s="36">
        <f t="shared" si="70"/>
        <v>7472863.775068854</v>
      </c>
      <c r="CV28" s="37">
        <f t="shared" si="71"/>
        <v>8362504.3167179311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v>58166.850000000006</v>
      </c>
      <c r="E29" s="39">
        <v>0.53271712351976852</v>
      </c>
      <c r="F29" s="36">
        <v>11235.260000000002</v>
      </c>
      <c r="G29" s="39">
        <v>0.31705779433344627</v>
      </c>
      <c r="H29" s="36">
        <v>69402.110000000015</v>
      </c>
      <c r="I29" s="40">
        <v>0.47987630077787391</v>
      </c>
      <c r="J29" s="38">
        <v>10072.58</v>
      </c>
      <c r="K29" s="39">
        <v>2.7679831600237431E-2</v>
      </c>
      <c r="L29" s="36">
        <v>14047.220000000001</v>
      </c>
      <c r="M29" s="39">
        <v>4.4441414307589126E-2</v>
      </c>
      <c r="N29" s="36">
        <v>24119.800000000003</v>
      </c>
      <c r="O29" s="40">
        <v>3.5471337392276245E-2</v>
      </c>
      <c r="P29" s="116">
        <f t="shared" si="42"/>
        <v>68239.430000000008</v>
      </c>
      <c r="Q29" s="117">
        <f t="shared" si="43"/>
        <v>25282.480000000003</v>
      </c>
      <c r="R29" s="118">
        <f t="shared" si="44"/>
        <v>93521.91</v>
      </c>
      <c r="S29" s="32"/>
      <c r="T29" s="35">
        <v>292110.22182841355</v>
      </c>
      <c r="U29" s="39">
        <v>1.5028410564711663</v>
      </c>
      <c r="V29" s="36">
        <v>199684.8659614303</v>
      </c>
      <c r="W29" s="39">
        <v>3.2510845795644863</v>
      </c>
      <c r="X29" s="36">
        <v>491795.08778984385</v>
      </c>
      <c r="Y29" s="40">
        <v>1.9226291876237578</v>
      </c>
      <c r="Z29" s="38">
        <v>1520277.981530708</v>
      </c>
      <c r="AA29" s="39">
        <v>1.4969848965405372</v>
      </c>
      <c r="AB29" s="36">
        <v>665548.36255093303</v>
      </c>
      <c r="AC29" s="39">
        <v>1.5177772565482781</v>
      </c>
      <c r="AD29" s="36">
        <v>2185826.3440816412</v>
      </c>
      <c r="AE29" s="40">
        <v>1.5032552560218486</v>
      </c>
      <c r="AF29" s="116">
        <f t="shared" si="45"/>
        <v>1812388.2033591215</v>
      </c>
      <c r="AG29" s="117">
        <f t="shared" si="46"/>
        <v>865233.22851236328</v>
      </c>
      <c r="AH29" s="118">
        <f t="shared" si="47"/>
        <v>2677621.431871485</v>
      </c>
      <c r="AI29" s="32"/>
      <c r="AJ29" s="35">
        <v>48026.515928792382</v>
      </c>
      <c r="AK29" s="39">
        <v>0.83167118514888017</v>
      </c>
      <c r="AL29" s="36">
        <v>61470.862570177276</v>
      </c>
      <c r="AM29" s="39">
        <v>2.0730764390320138</v>
      </c>
      <c r="AN29" s="36">
        <v>109497.37849896966</v>
      </c>
      <c r="AO29" s="40">
        <v>1.2528447522164974</v>
      </c>
      <c r="AP29" s="38">
        <v>107591.56622687451</v>
      </c>
      <c r="AQ29" s="39">
        <v>0.63595161557892987</v>
      </c>
      <c r="AR29" s="36">
        <v>101089.58496471816</v>
      </c>
      <c r="AS29" s="39">
        <v>0.64603478443936269</v>
      </c>
      <c r="AT29" s="36">
        <v>208681.15119159268</v>
      </c>
      <c r="AU29" s="40">
        <v>0.6407965116627905</v>
      </c>
      <c r="AV29" s="116">
        <f t="shared" si="48"/>
        <v>155618.0821556669</v>
      </c>
      <c r="AW29" s="117">
        <f t="shared" si="49"/>
        <v>162560.44753489544</v>
      </c>
      <c r="AX29" s="118">
        <f t="shared" si="50"/>
        <v>318178.52969056234</v>
      </c>
      <c r="AY29" s="32"/>
      <c r="AZ29" s="35">
        <v>277714.98177957453</v>
      </c>
      <c r="BA29" s="39">
        <v>1.2625072476807149</v>
      </c>
      <c r="BB29" s="36">
        <v>143159.11235530837</v>
      </c>
      <c r="BC29" s="39">
        <v>2.1512805030401281</v>
      </c>
      <c r="BD29" s="36">
        <v>420874.09413488291</v>
      </c>
      <c r="BE29" s="40">
        <v>1.468932363995445</v>
      </c>
      <c r="BF29" s="38">
        <v>1115871.5455843047</v>
      </c>
      <c r="BG29" s="39">
        <v>0.93515240765296215</v>
      </c>
      <c r="BH29" s="36">
        <v>549570.39440630935</v>
      </c>
      <c r="BI29" s="39">
        <v>0.9242457630673786</v>
      </c>
      <c r="BJ29" s="36">
        <v>1665441.9399906141</v>
      </c>
      <c r="BK29" s="40">
        <v>0.93152503598738057</v>
      </c>
      <c r="BL29" s="116">
        <f t="shared" si="51"/>
        <v>1393586.5273638791</v>
      </c>
      <c r="BM29" s="117">
        <f t="shared" si="52"/>
        <v>692729.50676161773</v>
      </c>
      <c r="BN29" s="118">
        <f t="shared" si="53"/>
        <v>2086316.0341254969</v>
      </c>
      <c r="BO29" s="32"/>
      <c r="BP29" s="35">
        <v>-31509.699661264898</v>
      </c>
      <c r="BQ29" s="39">
        <v>-0.30929766538664932</v>
      </c>
      <c r="BR29" s="36">
        <v>-29119.76262861288</v>
      </c>
      <c r="BS29" s="39">
        <v>-1.3074019049348036</v>
      </c>
      <c r="BT29" s="36">
        <v>-60629.462289877774</v>
      </c>
      <c r="BU29" s="40">
        <v>-0.48836439000127085</v>
      </c>
      <c r="BV29" s="38">
        <v>-202377.15357882754</v>
      </c>
      <c r="BW29" s="39">
        <v>-0.62557271891745014</v>
      </c>
      <c r="BX29" s="36">
        <v>-126041.92059064424</v>
      </c>
      <c r="BY29" s="39">
        <v>-0.54781304313524848</v>
      </c>
      <c r="BZ29" s="36">
        <v>-328419.07416947174</v>
      </c>
      <c r="CA29" s="40">
        <v>-0.59325433520079296</v>
      </c>
      <c r="CB29" s="116">
        <f t="shared" si="54"/>
        <v>-233886.85324009243</v>
      </c>
      <c r="CC29" s="117">
        <f t="shared" si="55"/>
        <v>-155161.6832192571</v>
      </c>
      <c r="CD29" s="118">
        <f t="shared" si="56"/>
        <v>-389048.53645934956</v>
      </c>
      <c r="CE29" s="32"/>
      <c r="CF29" s="38">
        <f t="shared" si="57"/>
        <v>644508.86987551558</v>
      </c>
      <c r="CG29" s="39">
        <f t="shared" si="58"/>
        <v>0.94343130520426666</v>
      </c>
      <c r="CH29" s="36">
        <f t="shared" si="59"/>
        <v>386430.33825830312</v>
      </c>
      <c r="CI29" s="39">
        <f t="shared" si="60"/>
        <v>1.7946125829353503</v>
      </c>
      <c r="CJ29" s="36">
        <f t="shared" si="61"/>
        <v>1030939.2081338187</v>
      </c>
      <c r="CK29" s="40">
        <f t="shared" si="62"/>
        <v>1.1474233297203713</v>
      </c>
      <c r="CL29" s="38">
        <f t="shared" si="63"/>
        <v>2551436.5197630594</v>
      </c>
      <c r="CM29" s="39">
        <f t="shared" si="64"/>
        <v>0.83233504570471795</v>
      </c>
      <c r="CN29" s="36">
        <f t="shared" si="65"/>
        <v>1204213.6413313164</v>
      </c>
      <c r="CO29" s="39">
        <f t="shared" si="66"/>
        <v>0.69376736491871938</v>
      </c>
      <c r="CP29" s="36">
        <f t="shared" si="67"/>
        <v>3755650.1610943759</v>
      </c>
      <c r="CQ29" s="40">
        <f t="shared" si="68"/>
        <v>0.78223872773439895</v>
      </c>
      <c r="CR29" s="152"/>
      <c r="CS29" s="161" t="s">
        <v>27</v>
      </c>
      <c r="CT29" s="38">
        <f t="shared" si="69"/>
        <v>1030939.2081338187</v>
      </c>
      <c r="CU29" s="36">
        <f t="shared" si="70"/>
        <v>3755650.1610943759</v>
      </c>
      <c r="CV29" s="37">
        <f t="shared" si="71"/>
        <v>4786589.3692281945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v>110716.17000000001</v>
      </c>
      <c r="E30" s="39">
        <v>1.0139864821547959</v>
      </c>
      <c r="F30" s="36">
        <v>91205.32</v>
      </c>
      <c r="G30" s="39">
        <v>2.5738040410881591</v>
      </c>
      <c r="H30" s="36">
        <v>201921.49000000002</v>
      </c>
      <c r="I30" s="40">
        <v>1.3961727917026794</v>
      </c>
      <c r="J30" s="38">
        <v>4898.54</v>
      </c>
      <c r="K30" s="39">
        <v>1.3461373579264406E-2</v>
      </c>
      <c r="L30" s="36">
        <v>58361.61</v>
      </c>
      <c r="M30" s="39">
        <v>0.18463955783905545</v>
      </c>
      <c r="N30" s="36">
        <v>63260.15</v>
      </c>
      <c r="O30" s="40">
        <v>9.3032368599076445E-2</v>
      </c>
      <c r="P30" s="116">
        <f t="shared" si="42"/>
        <v>115614.71</v>
      </c>
      <c r="Q30" s="117">
        <f t="shared" si="43"/>
        <v>149566.93</v>
      </c>
      <c r="R30" s="118">
        <f t="shared" si="44"/>
        <v>265181.64</v>
      </c>
      <c r="S30" s="32"/>
      <c r="T30" s="35">
        <v>1721661.7017445988</v>
      </c>
      <c r="U30" s="39">
        <v>8.857560254278388</v>
      </c>
      <c r="V30" s="36">
        <v>408192.85948079574</v>
      </c>
      <c r="W30" s="39">
        <v>6.6458191739111339</v>
      </c>
      <c r="X30" s="36">
        <v>2129854.5612253947</v>
      </c>
      <c r="Y30" s="40">
        <v>8.3264771171431384</v>
      </c>
      <c r="Z30" s="38">
        <v>88563.819977223073</v>
      </c>
      <c r="AA30" s="39">
        <v>8.7206880910259438E-2</v>
      </c>
      <c r="AB30" s="36">
        <v>221104.0086922039</v>
      </c>
      <c r="AC30" s="39">
        <v>0.50422577021816073</v>
      </c>
      <c r="AD30" s="36">
        <v>309667.82866942696</v>
      </c>
      <c r="AE30" s="40">
        <v>0.21296741725554136</v>
      </c>
      <c r="AF30" s="116">
        <f t="shared" si="45"/>
        <v>1810225.521721822</v>
      </c>
      <c r="AG30" s="117">
        <f t="shared" si="46"/>
        <v>629296.8681729997</v>
      </c>
      <c r="AH30" s="118">
        <f t="shared" si="47"/>
        <v>2439522.3898948217</v>
      </c>
      <c r="AI30" s="32"/>
      <c r="AJ30" s="35">
        <v>143615.72527828411</v>
      </c>
      <c r="AK30" s="39">
        <v>2.4869815796194454</v>
      </c>
      <c r="AL30" s="36">
        <v>204593.54748166486</v>
      </c>
      <c r="AM30" s="39">
        <v>6.8998228612459487</v>
      </c>
      <c r="AN30" s="36">
        <v>348209.27275994897</v>
      </c>
      <c r="AO30" s="40">
        <v>3.9841333740654812</v>
      </c>
      <c r="AP30" s="38">
        <v>23064.800130071988</v>
      </c>
      <c r="AQ30" s="39">
        <v>0.13633128896733687</v>
      </c>
      <c r="AR30" s="36">
        <v>68691.242900526355</v>
      </c>
      <c r="AS30" s="39">
        <v>0.43898619541866446</v>
      </c>
      <c r="AT30" s="36">
        <v>91756.043030598346</v>
      </c>
      <c r="AU30" s="40">
        <v>0.28175497385485537</v>
      </c>
      <c r="AV30" s="116">
        <f t="shared" si="48"/>
        <v>166680.5254083561</v>
      </c>
      <c r="AW30" s="117">
        <f t="shared" si="49"/>
        <v>273284.79038219119</v>
      </c>
      <c r="AX30" s="118">
        <f t="shared" si="50"/>
        <v>439965.31579054729</v>
      </c>
      <c r="AY30" s="32"/>
      <c r="AZ30" s="35">
        <v>468277.03046575515</v>
      </c>
      <c r="BA30" s="39">
        <v>2.1288125728653102</v>
      </c>
      <c r="BB30" s="36">
        <v>223065.82780476735</v>
      </c>
      <c r="BC30" s="39">
        <v>3.3520546359626024</v>
      </c>
      <c r="BD30" s="36">
        <v>691342.85827052244</v>
      </c>
      <c r="BE30" s="40">
        <v>2.4129209026707752</v>
      </c>
      <c r="BF30" s="38">
        <v>81732.263900795588</v>
      </c>
      <c r="BG30" s="39">
        <v>6.8495449742590281E-2</v>
      </c>
      <c r="BH30" s="36">
        <v>175925.23241455966</v>
      </c>
      <c r="BI30" s="39">
        <v>0.29586410099738431</v>
      </c>
      <c r="BJ30" s="36">
        <v>257657.49631535524</v>
      </c>
      <c r="BK30" s="40">
        <v>0.14411454567364401</v>
      </c>
      <c r="BL30" s="116">
        <f t="shared" si="51"/>
        <v>550009.29436655075</v>
      </c>
      <c r="BM30" s="117">
        <f t="shared" si="52"/>
        <v>398991.06021932699</v>
      </c>
      <c r="BN30" s="118">
        <f t="shared" si="53"/>
        <v>949000.35458587774</v>
      </c>
      <c r="BO30" s="32"/>
      <c r="BP30" s="35">
        <v>356036.38020655734</v>
      </c>
      <c r="BQ30" s="39">
        <v>3.4948356339293971</v>
      </c>
      <c r="BR30" s="36">
        <v>968925.66910138959</v>
      </c>
      <c r="BS30" s="39">
        <v>43.502252462685298</v>
      </c>
      <c r="BT30" s="36">
        <v>1324962.049307947</v>
      </c>
      <c r="BU30" s="40">
        <v>10.672439743757025</v>
      </c>
      <c r="BV30" s="38">
        <v>23978.723659815758</v>
      </c>
      <c r="BW30" s="39">
        <v>7.4121189525468562E-2</v>
      </c>
      <c r="BX30" s="36">
        <v>160804.02089212954</v>
      </c>
      <c r="BY30" s="39">
        <v>0.69889874432649901</v>
      </c>
      <c r="BZ30" s="36">
        <v>184782.7445519453</v>
      </c>
      <c r="CA30" s="40">
        <v>0.33379049177629128</v>
      </c>
      <c r="CB30" s="116">
        <f t="shared" si="54"/>
        <v>380015.10386637307</v>
      </c>
      <c r="CC30" s="117">
        <f t="shared" si="55"/>
        <v>1129729.6899935191</v>
      </c>
      <c r="CD30" s="118">
        <f t="shared" si="56"/>
        <v>1509744.7938598921</v>
      </c>
      <c r="CE30" s="32"/>
      <c r="CF30" s="38">
        <f t="shared" si="57"/>
        <v>2800307.0076951957</v>
      </c>
      <c r="CG30" s="39">
        <f t="shared" si="58"/>
        <v>4.0990860152984476</v>
      </c>
      <c r="CH30" s="36">
        <f t="shared" si="59"/>
        <v>1895983.2238686176</v>
      </c>
      <c r="CI30" s="39">
        <f t="shared" si="60"/>
        <v>8.805093735457616</v>
      </c>
      <c r="CJ30" s="36">
        <f t="shared" si="61"/>
        <v>4696290.2315638131</v>
      </c>
      <c r="CK30" s="40">
        <f t="shared" si="62"/>
        <v>5.2269163228242892</v>
      </c>
      <c r="CL30" s="38">
        <f t="shared" si="63"/>
        <v>222238.14766790639</v>
      </c>
      <c r="CM30" s="39">
        <f t="shared" si="64"/>
        <v>7.2499000999514063E-2</v>
      </c>
      <c r="CN30" s="36">
        <f t="shared" si="65"/>
        <v>684886.11489941948</v>
      </c>
      <c r="CO30" s="39">
        <f t="shared" si="66"/>
        <v>0.39457420086844924</v>
      </c>
      <c r="CP30" s="36">
        <f t="shared" si="67"/>
        <v>907124.26256732584</v>
      </c>
      <c r="CQ30" s="40">
        <f t="shared" si="68"/>
        <v>0.18893871862679026</v>
      </c>
      <c r="CR30" s="152"/>
      <c r="CS30" s="161" t="s">
        <v>28</v>
      </c>
      <c r="CT30" s="38">
        <f t="shared" si="69"/>
        <v>4696290.2315638131</v>
      </c>
      <c r="CU30" s="36">
        <f t="shared" si="70"/>
        <v>907124.26256732584</v>
      </c>
      <c r="CV30" s="37">
        <f t="shared" si="71"/>
        <v>5603414.4941311385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v>321544.15000000002</v>
      </c>
      <c r="E31" s="39">
        <v>2.9448401395744996</v>
      </c>
      <c r="F31" s="36">
        <v>86665.780000000013</v>
      </c>
      <c r="G31" s="39">
        <v>2.4456987244610007</v>
      </c>
      <c r="H31" s="36">
        <v>408209.93000000005</v>
      </c>
      <c r="I31" s="40">
        <v>2.8225405704407955</v>
      </c>
      <c r="J31" s="38">
        <v>5500.3600000000006</v>
      </c>
      <c r="K31" s="39">
        <v>1.5115197748807353E-2</v>
      </c>
      <c r="L31" s="36">
        <v>21221.32</v>
      </c>
      <c r="M31" s="39">
        <v>6.7138229078346268E-2</v>
      </c>
      <c r="N31" s="36">
        <v>26721.68</v>
      </c>
      <c r="O31" s="40">
        <v>3.929774405129563E-2</v>
      </c>
      <c r="P31" s="116">
        <f t="shared" si="42"/>
        <v>327044.51</v>
      </c>
      <c r="Q31" s="117">
        <f t="shared" si="43"/>
        <v>107887.1</v>
      </c>
      <c r="R31" s="118">
        <f t="shared" si="44"/>
        <v>434931.61</v>
      </c>
      <c r="S31" s="32"/>
      <c r="T31" s="35">
        <v>1168958.3566597505</v>
      </c>
      <c r="U31" s="39">
        <v>6.0140264886905026</v>
      </c>
      <c r="V31" s="36">
        <v>7027.0452301711775</v>
      </c>
      <c r="W31" s="39">
        <v>0.11440786099495576</v>
      </c>
      <c r="X31" s="36">
        <v>1175985.4018899216</v>
      </c>
      <c r="Y31" s="40">
        <v>4.5974104134590146</v>
      </c>
      <c r="Z31" s="38">
        <v>18621.404906887343</v>
      </c>
      <c r="AA31" s="39">
        <v>1.8336095264570623E-2</v>
      </c>
      <c r="AB31" s="36">
        <v>6919.0213457000409</v>
      </c>
      <c r="AC31" s="39">
        <v>1.577876804598392E-2</v>
      </c>
      <c r="AD31" s="36">
        <v>25540.426252587386</v>
      </c>
      <c r="AE31" s="40">
        <v>1.7564881176034712E-2</v>
      </c>
      <c r="AF31" s="116">
        <f t="shared" si="45"/>
        <v>1187579.7615666378</v>
      </c>
      <c r="AG31" s="117">
        <f t="shared" si="46"/>
        <v>13946.066575871218</v>
      </c>
      <c r="AH31" s="118">
        <f t="shared" si="47"/>
        <v>1201525.8281425091</v>
      </c>
      <c r="AI31" s="32"/>
      <c r="AJ31" s="35">
        <v>143130.6168750138</v>
      </c>
      <c r="AK31" s="39">
        <v>2.4785809977144058</v>
      </c>
      <c r="AL31" s="36">
        <v>35527.517259413362</v>
      </c>
      <c r="AM31" s="39">
        <v>1.198149104930978</v>
      </c>
      <c r="AN31" s="36">
        <v>178658.13413442718</v>
      </c>
      <c r="AO31" s="40">
        <v>2.0441667997852053</v>
      </c>
      <c r="AP31" s="38">
        <v>-89.887851624034738</v>
      </c>
      <c r="AQ31" s="39">
        <v>-5.3130860034776009E-4</v>
      </c>
      <c r="AR31" s="36">
        <v>6168.6149750422037</v>
      </c>
      <c r="AS31" s="39">
        <v>3.942186375660451E-2</v>
      </c>
      <c r="AT31" s="36">
        <v>6078.727123418169</v>
      </c>
      <c r="AU31" s="40">
        <v>1.8665927007754029E-2</v>
      </c>
      <c r="AV31" s="116">
        <f t="shared" si="48"/>
        <v>143040.72902338978</v>
      </c>
      <c r="AW31" s="117">
        <f t="shared" si="49"/>
        <v>41696.132234455567</v>
      </c>
      <c r="AX31" s="118">
        <f t="shared" si="50"/>
        <v>184736.86125784536</v>
      </c>
      <c r="AY31" s="32"/>
      <c r="AZ31" s="35">
        <v>1067600.008208392</v>
      </c>
      <c r="BA31" s="39">
        <v>4.8533670720612809</v>
      </c>
      <c r="BB31" s="36">
        <v>457875.34403068357</v>
      </c>
      <c r="BC31" s="39">
        <v>6.8805840175319863</v>
      </c>
      <c r="BD31" s="36">
        <v>1525475.3522390756</v>
      </c>
      <c r="BE31" s="40">
        <v>5.3242053778277576</v>
      </c>
      <c r="BF31" s="38">
        <v>7951.054976790515</v>
      </c>
      <c r="BG31" s="39">
        <v>6.6633549662145812E-3</v>
      </c>
      <c r="BH31" s="36">
        <v>20126.803648182846</v>
      </c>
      <c r="BI31" s="39">
        <v>3.384846269970123E-2</v>
      </c>
      <c r="BJ31" s="36">
        <v>28077.85862497336</v>
      </c>
      <c r="BK31" s="40">
        <v>1.5704677321999164E-2</v>
      </c>
      <c r="BL31" s="116">
        <f t="shared" si="51"/>
        <v>1075551.0631851824</v>
      </c>
      <c r="BM31" s="117">
        <f t="shared" si="52"/>
        <v>478002.1476788664</v>
      </c>
      <c r="BN31" s="118">
        <f t="shared" si="53"/>
        <v>1553553.2108640489</v>
      </c>
      <c r="BO31" s="32"/>
      <c r="BP31" s="35">
        <v>304934.60785843106</v>
      </c>
      <c r="BQ31" s="39">
        <v>2.9932231446226361</v>
      </c>
      <c r="BR31" s="36">
        <v>214444.40943016484</v>
      </c>
      <c r="BS31" s="39">
        <v>9.6279984479039573</v>
      </c>
      <c r="BT31" s="36">
        <v>519379.0172885959</v>
      </c>
      <c r="BU31" s="40">
        <v>4.183547195996681</v>
      </c>
      <c r="BV31" s="38">
        <v>70340.527426431305</v>
      </c>
      <c r="BW31" s="39">
        <v>0.21743123773652906</v>
      </c>
      <c r="BX31" s="36">
        <v>15413.50770067839</v>
      </c>
      <c r="BY31" s="39">
        <v>6.6991366993847376E-2</v>
      </c>
      <c r="BZ31" s="36">
        <v>85754.035127109702</v>
      </c>
      <c r="CA31" s="40">
        <v>0.15490559806482734</v>
      </c>
      <c r="CB31" s="116">
        <f t="shared" si="54"/>
        <v>375275.13528486236</v>
      </c>
      <c r="CC31" s="117">
        <f t="shared" si="55"/>
        <v>229857.91713084324</v>
      </c>
      <c r="CD31" s="118">
        <f t="shared" si="56"/>
        <v>605133.05241570564</v>
      </c>
      <c r="CE31" s="32"/>
      <c r="CF31" s="38">
        <f t="shared" si="57"/>
        <v>3006167.7396015874</v>
      </c>
      <c r="CG31" s="39">
        <f t="shared" si="58"/>
        <v>4.4004247059983363</v>
      </c>
      <c r="CH31" s="36">
        <f t="shared" si="59"/>
        <v>801540.09595043294</v>
      </c>
      <c r="CI31" s="39">
        <f t="shared" si="60"/>
        <v>3.7224146230422099</v>
      </c>
      <c r="CJ31" s="36">
        <f t="shared" si="61"/>
        <v>3807707.8355520205</v>
      </c>
      <c r="CK31" s="40">
        <f t="shared" si="62"/>
        <v>4.2379344667472694</v>
      </c>
      <c r="CL31" s="38">
        <f t="shared" si="63"/>
        <v>102323.45945848513</v>
      </c>
      <c r="CM31" s="39">
        <f t="shared" si="64"/>
        <v>3.3380176479151515E-2</v>
      </c>
      <c r="CN31" s="36">
        <f t="shared" si="65"/>
        <v>69849.267669603491</v>
      </c>
      <c r="CO31" s="39">
        <f t="shared" si="66"/>
        <v>4.0241316581557066E-2</v>
      </c>
      <c r="CP31" s="36">
        <f t="shared" si="67"/>
        <v>172172.72712808862</v>
      </c>
      <c r="CQ31" s="40">
        <f t="shared" si="68"/>
        <v>3.586068170417471E-2</v>
      </c>
      <c r="CR31" s="152"/>
      <c r="CS31" s="161" t="s">
        <v>29</v>
      </c>
      <c r="CT31" s="38">
        <f t="shared" si="69"/>
        <v>3807707.8355520205</v>
      </c>
      <c r="CU31" s="36">
        <f t="shared" si="70"/>
        <v>172172.72712808862</v>
      </c>
      <c r="CV31" s="37">
        <f t="shared" si="71"/>
        <v>3979880.5626801089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v>140310.91</v>
      </c>
      <c r="E32" s="39">
        <v>1.2850278874245575</v>
      </c>
      <c r="F32" s="36">
        <v>43268.070000000007</v>
      </c>
      <c r="G32" s="39">
        <v>1.2210201490010162</v>
      </c>
      <c r="H32" s="36">
        <v>183578.98</v>
      </c>
      <c r="I32" s="40">
        <v>1.2693447191011236</v>
      </c>
      <c r="J32" s="38">
        <v>6044530.9800000004</v>
      </c>
      <c r="K32" s="39">
        <v>16.610600226438326</v>
      </c>
      <c r="L32" s="36">
        <v>1502528.74</v>
      </c>
      <c r="M32" s="39">
        <v>4.7535741764847321</v>
      </c>
      <c r="N32" s="36">
        <v>7547059.7200000007</v>
      </c>
      <c r="O32" s="40">
        <v>11.098943674813967</v>
      </c>
      <c r="P32" s="116">
        <f t="shared" si="42"/>
        <v>6184841.8900000006</v>
      </c>
      <c r="Q32" s="117">
        <f t="shared" si="43"/>
        <v>1545796.81</v>
      </c>
      <c r="R32" s="118">
        <f t="shared" si="44"/>
        <v>7730638.7000000011</v>
      </c>
      <c r="S32" s="32"/>
      <c r="T32" s="35">
        <v>123296.84482743559</v>
      </c>
      <c r="U32" s="39">
        <v>0.63433439398388447</v>
      </c>
      <c r="V32" s="36">
        <v>151566.49955764477</v>
      </c>
      <c r="W32" s="39">
        <v>2.4676657748594906</v>
      </c>
      <c r="X32" s="36">
        <v>274863.34438508039</v>
      </c>
      <c r="Y32" s="40">
        <v>1.0745538165042843</v>
      </c>
      <c r="Z32" s="38">
        <v>13348576.727161387</v>
      </c>
      <c r="AA32" s="39">
        <v>13.144055227816562</v>
      </c>
      <c r="AB32" s="36">
        <v>3295028.9867284517</v>
      </c>
      <c r="AC32" s="39">
        <v>7.5142849672942233</v>
      </c>
      <c r="AD32" s="36">
        <v>16643605.713889839</v>
      </c>
      <c r="AE32" s="40">
        <v>11.446283386739932</v>
      </c>
      <c r="AF32" s="116">
        <f t="shared" si="45"/>
        <v>13471873.571988823</v>
      </c>
      <c r="AG32" s="117">
        <f t="shared" si="46"/>
        <v>3446595.4862860963</v>
      </c>
      <c r="AH32" s="118">
        <f t="shared" si="47"/>
        <v>16918469.058274917</v>
      </c>
      <c r="AI32" s="32"/>
      <c r="AJ32" s="35">
        <v>106868.19793962385</v>
      </c>
      <c r="AK32" s="39">
        <v>1.8506277025581215</v>
      </c>
      <c r="AL32" s="36">
        <v>114834.59875653454</v>
      </c>
      <c r="AM32" s="39">
        <v>3.8727437864742527</v>
      </c>
      <c r="AN32" s="36">
        <v>221702.79669615839</v>
      </c>
      <c r="AO32" s="40">
        <v>2.5366742948564442</v>
      </c>
      <c r="AP32" s="38">
        <v>3674947.6630930984</v>
      </c>
      <c r="AQ32" s="39">
        <v>21.721859672382987</v>
      </c>
      <c r="AR32" s="36">
        <v>805544.52615986019</v>
      </c>
      <c r="AS32" s="39">
        <v>5.1480059443870996</v>
      </c>
      <c r="AT32" s="36">
        <v>4480492.1892529586</v>
      </c>
      <c r="AU32" s="40">
        <v>13.758232351180094</v>
      </c>
      <c r="AV32" s="116">
        <f t="shared" si="48"/>
        <v>3781815.8610327225</v>
      </c>
      <c r="AW32" s="117">
        <f t="shared" si="49"/>
        <v>920379.12491639471</v>
      </c>
      <c r="AX32" s="118">
        <f t="shared" si="50"/>
        <v>4702194.9859491177</v>
      </c>
      <c r="AY32" s="32"/>
      <c r="AZ32" s="35">
        <v>332954.41302857612</v>
      </c>
      <c r="BA32" s="39">
        <v>1.5136286739096341</v>
      </c>
      <c r="BB32" s="36">
        <v>241746.47773280222</v>
      </c>
      <c r="BC32" s="39">
        <v>3.6327724841884144</v>
      </c>
      <c r="BD32" s="36">
        <v>574700.89076137834</v>
      </c>
      <c r="BE32" s="40">
        <v>2.005817772632613</v>
      </c>
      <c r="BF32" s="38">
        <v>10589754.246548215</v>
      </c>
      <c r="BG32" s="39">
        <v>8.8747080426064713</v>
      </c>
      <c r="BH32" s="36">
        <v>3219137.0428849892</v>
      </c>
      <c r="BI32" s="39">
        <v>5.4138174161179737</v>
      </c>
      <c r="BJ32" s="36">
        <v>13808891.289433204</v>
      </c>
      <c r="BK32" s="40">
        <v>7.7236724057805244</v>
      </c>
      <c r="BL32" s="116">
        <f t="shared" si="51"/>
        <v>10922708.65957679</v>
      </c>
      <c r="BM32" s="117">
        <f t="shared" si="52"/>
        <v>3460883.5206177915</v>
      </c>
      <c r="BN32" s="118">
        <f t="shared" si="53"/>
        <v>14383592.180194583</v>
      </c>
      <c r="BO32" s="32"/>
      <c r="BP32" s="35">
        <v>73219.891992060002</v>
      </c>
      <c r="BQ32" s="39">
        <v>0.71872286617973014</v>
      </c>
      <c r="BR32" s="36">
        <v>23975.127610510717</v>
      </c>
      <c r="BS32" s="39">
        <v>1.0764211202132949</v>
      </c>
      <c r="BT32" s="36">
        <v>97195.019602570712</v>
      </c>
      <c r="BU32" s="40">
        <v>0.7828963785366716</v>
      </c>
      <c r="BV32" s="38">
        <v>5538617.7077800492</v>
      </c>
      <c r="BW32" s="39">
        <v>17.120549811225256</v>
      </c>
      <c r="BX32" s="36">
        <v>987958.21737088053</v>
      </c>
      <c r="BY32" s="39">
        <v>4.2939396274844643</v>
      </c>
      <c r="BZ32" s="36">
        <v>6526575.92515093</v>
      </c>
      <c r="CA32" s="40">
        <v>11.789569382973523</v>
      </c>
      <c r="CB32" s="116">
        <f t="shared" si="54"/>
        <v>5611837.5997721087</v>
      </c>
      <c r="CC32" s="117">
        <f t="shared" si="55"/>
        <v>1011933.3449813912</v>
      </c>
      <c r="CD32" s="118">
        <f t="shared" si="56"/>
        <v>6623770.9447534997</v>
      </c>
      <c r="CE32" s="32"/>
      <c r="CF32" s="38">
        <f t="shared" si="57"/>
        <v>776650.25778769562</v>
      </c>
      <c r="CG32" s="39">
        <f t="shared" si="58"/>
        <v>1.1368597092129968</v>
      </c>
      <c r="CH32" s="36">
        <f t="shared" si="59"/>
        <v>575390.77365749213</v>
      </c>
      <c r="CI32" s="39">
        <f t="shared" si="60"/>
        <v>2.6721595596368894</v>
      </c>
      <c r="CJ32" s="36">
        <f t="shared" si="61"/>
        <v>1352041.0314451877</v>
      </c>
      <c r="CK32" s="40">
        <f t="shared" si="62"/>
        <v>1.5048059186997489</v>
      </c>
      <c r="CL32" s="38">
        <f t="shared" si="63"/>
        <v>39196427.324582748</v>
      </c>
      <c r="CM32" s="39">
        <f t="shared" si="64"/>
        <v>12.786741851487621</v>
      </c>
      <c r="CN32" s="36">
        <f t="shared" si="65"/>
        <v>9810197.513144182</v>
      </c>
      <c r="CO32" s="39">
        <f t="shared" si="66"/>
        <v>5.6518167909988604</v>
      </c>
      <c r="CP32" s="36">
        <f t="shared" si="67"/>
        <v>49006624.837726928</v>
      </c>
      <c r="CQ32" s="40">
        <f t="shared" si="68"/>
        <v>10.207255260551195</v>
      </c>
      <c r="CR32" s="152"/>
      <c r="CS32" s="161" t="s">
        <v>59</v>
      </c>
      <c r="CT32" s="38">
        <f t="shared" si="69"/>
        <v>1352041.0314451877</v>
      </c>
      <c r="CU32" s="36">
        <f t="shared" si="70"/>
        <v>49006624.837726928</v>
      </c>
      <c r="CV32" s="37">
        <f t="shared" si="71"/>
        <v>50358665.869172119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v>14770127.09</v>
      </c>
      <c r="E33" s="39">
        <v>135.27120030405993</v>
      </c>
      <c r="F33" s="36">
        <v>9045878.9199999999</v>
      </c>
      <c r="G33" s="39">
        <v>255.27370244948639</v>
      </c>
      <c r="H33" s="36">
        <v>23816006.009999998</v>
      </c>
      <c r="I33" s="40">
        <v>164.67419885911841</v>
      </c>
      <c r="J33" s="38">
        <v>20534007.009999998</v>
      </c>
      <c r="K33" s="39">
        <v>56.428229521621553</v>
      </c>
      <c r="L33" s="36">
        <v>17676863.059999999</v>
      </c>
      <c r="M33" s="39">
        <v>55.924574037281225</v>
      </c>
      <c r="N33" s="36">
        <v>38210870.069999993</v>
      </c>
      <c r="O33" s="40">
        <v>56.194108753198613</v>
      </c>
      <c r="P33" s="116">
        <f t="shared" si="42"/>
        <v>35304134.099999994</v>
      </c>
      <c r="Q33" s="117">
        <f t="shared" si="43"/>
        <v>26722741.979999997</v>
      </c>
      <c r="R33" s="118">
        <f t="shared" si="44"/>
        <v>62026876.079999991</v>
      </c>
      <c r="S33" s="32"/>
      <c r="T33" s="35">
        <v>30091247.952240676</v>
      </c>
      <c r="U33" s="39">
        <v>154.81266824563556</v>
      </c>
      <c r="V33" s="36">
        <v>16695207.855083231</v>
      </c>
      <c r="W33" s="39">
        <v>271.815956351789</v>
      </c>
      <c r="X33" s="36">
        <v>46786455.807323903</v>
      </c>
      <c r="Y33" s="40">
        <v>182.90749085128954</v>
      </c>
      <c r="Z33" s="38">
        <v>47788374.60357473</v>
      </c>
      <c r="AA33" s="39">
        <v>47.056180435990711</v>
      </c>
      <c r="AB33" s="36">
        <v>26491133.514358647</v>
      </c>
      <c r="AC33" s="39">
        <v>60.412799746315059</v>
      </c>
      <c r="AD33" s="36">
        <v>74279508.117933378</v>
      </c>
      <c r="AE33" s="40">
        <v>51.084140922418285</v>
      </c>
      <c r="AF33" s="116">
        <f t="shared" si="45"/>
        <v>77879622.555815399</v>
      </c>
      <c r="AG33" s="117">
        <f t="shared" si="46"/>
        <v>43186341.369441882</v>
      </c>
      <c r="AH33" s="118">
        <f t="shared" si="47"/>
        <v>121065963.92525728</v>
      </c>
      <c r="AI33" s="32"/>
      <c r="AJ33" s="35">
        <v>6063165.7856537029</v>
      </c>
      <c r="AK33" s="39">
        <v>104.99533803753793</v>
      </c>
      <c r="AL33" s="36">
        <v>8290504.691019468</v>
      </c>
      <c r="AM33" s="39">
        <v>279.59344027449981</v>
      </c>
      <c r="AN33" s="36">
        <v>14353670.476673171</v>
      </c>
      <c r="AO33" s="40">
        <v>164.23151840036124</v>
      </c>
      <c r="AP33" s="38">
        <v>10423897.442254487</v>
      </c>
      <c r="AQ33" s="39">
        <v>61.613513507669182</v>
      </c>
      <c r="AR33" s="36">
        <v>8272569.4020503461</v>
      </c>
      <c r="AS33" s="39">
        <v>52.867638068536245</v>
      </c>
      <c r="AT33" s="36">
        <v>18696466.844304834</v>
      </c>
      <c r="AU33" s="40">
        <v>57.411178085988205</v>
      </c>
      <c r="AV33" s="116">
        <f t="shared" si="48"/>
        <v>16487063.22790819</v>
      </c>
      <c r="AW33" s="117">
        <f t="shared" si="49"/>
        <v>16563074.093069814</v>
      </c>
      <c r="AX33" s="118">
        <f t="shared" si="50"/>
        <v>33050137.320978004</v>
      </c>
      <c r="AY33" s="32"/>
      <c r="AZ33" s="35">
        <v>124909755</v>
      </c>
      <c r="BA33" s="39">
        <v>567.84646612508016</v>
      </c>
      <c r="BB33" s="36">
        <v>58285872</v>
      </c>
      <c r="BC33" s="39">
        <v>875.87341087368134</v>
      </c>
      <c r="BD33" s="36">
        <v>183195627</v>
      </c>
      <c r="BE33" s="40">
        <v>639.38833297849692</v>
      </c>
      <c r="BF33" s="38">
        <v>105446673</v>
      </c>
      <c r="BG33" s="39">
        <v>88.369230782123793</v>
      </c>
      <c r="BH33" s="36">
        <v>120355704</v>
      </c>
      <c r="BI33" s="39">
        <v>202.40946494790748</v>
      </c>
      <c r="BJ33" s="36">
        <v>225802377</v>
      </c>
      <c r="BK33" s="40">
        <v>126.29714810841529</v>
      </c>
      <c r="BL33" s="116">
        <f t="shared" si="51"/>
        <v>230356428</v>
      </c>
      <c r="BM33" s="117">
        <f t="shared" si="52"/>
        <v>178641576</v>
      </c>
      <c r="BN33" s="118">
        <f t="shared" si="53"/>
        <v>408998004</v>
      </c>
      <c r="BO33" s="32"/>
      <c r="BP33" s="35">
        <v>9941496.1850762609</v>
      </c>
      <c r="BQ33" s="39">
        <v>97.585238626515448</v>
      </c>
      <c r="BR33" s="36">
        <v>6192548.6339876521</v>
      </c>
      <c r="BS33" s="39">
        <v>278.02939137016352</v>
      </c>
      <c r="BT33" s="36">
        <v>16134044.819063913</v>
      </c>
      <c r="BU33" s="40">
        <v>129.95815332557845</v>
      </c>
      <c r="BV33" s="38">
        <v>14241490.31866141</v>
      </c>
      <c r="BW33" s="39">
        <v>44.022201431998106</v>
      </c>
      <c r="BX33" s="36">
        <v>15881599.098046212</v>
      </c>
      <c r="BY33" s="39">
        <v>69.025821655089104</v>
      </c>
      <c r="BZ33" s="36">
        <v>30123089.41670762</v>
      </c>
      <c r="CA33" s="40">
        <v>54.414176251167596</v>
      </c>
      <c r="CB33" s="116">
        <f t="shared" si="54"/>
        <v>24182986.503737673</v>
      </c>
      <c r="CC33" s="117">
        <f t="shared" si="55"/>
        <v>22074147.732033864</v>
      </c>
      <c r="CD33" s="118">
        <f t="shared" si="56"/>
        <v>46257134.235771537</v>
      </c>
      <c r="CE33" s="32"/>
      <c r="CF33" s="38">
        <f t="shared" si="57"/>
        <v>185775792.01297066</v>
      </c>
      <c r="CG33" s="39">
        <f t="shared" si="58"/>
        <v>271.93837994503531</v>
      </c>
      <c r="CH33" s="36">
        <f t="shared" si="59"/>
        <v>98510012.10009034</v>
      </c>
      <c r="CI33" s="39">
        <f t="shared" si="60"/>
        <v>457.48816735440971</v>
      </c>
      <c r="CJ33" s="36">
        <f t="shared" si="61"/>
        <v>284285804.11306101</v>
      </c>
      <c r="CK33" s="40">
        <f t="shared" si="62"/>
        <v>316.40678846438885</v>
      </c>
      <c r="CL33" s="38">
        <f t="shared" si="63"/>
        <v>198434442.37449065</v>
      </c>
      <c r="CM33" s="39">
        <f t="shared" si="64"/>
        <v>64.733705653198029</v>
      </c>
      <c r="CN33" s="36">
        <f t="shared" si="65"/>
        <v>188677869.0744552</v>
      </c>
      <c r="CO33" s="39">
        <f t="shared" si="66"/>
        <v>108.70043616309582</v>
      </c>
      <c r="CP33" s="36">
        <f t="shared" si="67"/>
        <v>387112311.44894588</v>
      </c>
      <c r="CQ33" s="40">
        <f t="shared" si="68"/>
        <v>80.628980072496262</v>
      </c>
      <c r="CR33" s="152"/>
      <c r="CS33" s="161" t="s">
        <v>30</v>
      </c>
      <c r="CT33" s="38">
        <f t="shared" si="69"/>
        <v>284285804.11306101</v>
      </c>
      <c r="CU33" s="36">
        <f t="shared" si="70"/>
        <v>387112311.44894588</v>
      </c>
      <c r="CV33" s="37">
        <f t="shared" si="71"/>
        <v>671398115.56200695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v>12565.72</v>
      </c>
      <c r="E34" s="39">
        <v>0.11508228850891573</v>
      </c>
      <c r="F34" s="36">
        <v>-281.98</v>
      </c>
      <c r="G34" s="39">
        <v>-7.9574444068179258E-3</v>
      </c>
      <c r="H34" s="36">
        <v>12283.74</v>
      </c>
      <c r="I34" s="40">
        <v>8.493510803802938E-2</v>
      </c>
      <c r="J34" s="38">
        <v>1628095.2200000002</v>
      </c>
      <c r="K34" s="39">
        <v>4.4740673708971803</v>
      </c>
      <c r="L34" s="36">
        <v>3002938.8899999997</v>
      </c>
      <c r="M34" s="39">
        <v>9.5004457359436092</v>
      </c>
      <c r="N34" s="36">
        <v>4631034.1099999994</v>
      </c>
      <c r="O34" s="40">
        <v>6.8105445895467502</v>
      </c>
      <c r="P34" s="116">
        <f t="shared" si="42"/>
        <v>1640660.9400000002</v>
      </c>
      <c r="Q34" s="117">
        <f t="shared" si="43"/>
        <v>3002656.9099999997</v>
      </c>
      <c r="R34" s="118">
        <f t="shared" si="44"/>
        <v>4643317.8499999996</v>
      </c>
      <c r="S34" s="32"/>
      <c r="T34" s="35">
        <v>3052089.6927953316</v>
      </c>
      <c r="U34" s="39">
        <v>15.702311509864238</v>
      </c>
      <c r="V34" s="36">
        <v>3233318.8239110163</v>
      </c>
      <c r="W34" s="39">
        <v>52.641911136435688</v>
      </c>
      <c r="X34" s="36">
        <v>6285408.5167063475</v>
      </c>
      <c r="Y34" s="40">
        <v>24.572245982909411</v>
      </c>
      <c r="Z34" s="38">
        <v>5395219.949892954</v>
      </c>
      <c r="AA34" s="39">
        <v>5.3125565696689057</v>
      </c>
      <c r="AB34" s="36">
        <v>3310162.5501649394</v>
      </c>
      <c r="AC34" s="39">
        <v>7.5487969271860544</v>
      </c>
      <c r="AD34" s="36">
        <v>8705382.5000578929</v>
      </c>
      <c r="AE34" s="40">
        <v>5.9869403780979713</v>
      </c>
      <c r="AF34" s="116">
        <f t="shared" si="45"/>
        <v>8447309.6426882856</v>
      </c>
      <c r="AG34" s="117">
        <f t="shared" si="46"/>
        <v>6543481.3740759557</v>
      </c>
      <c r="AH34" s="118">
        <f t="shared" si="47"/>
        <v>14990791.016764242</v>
      </c>
      <c r="AI34" s="32"/>
      <c r="AJ34" s="35">
        <v>1159629.2079864645</v>
      </c>
      <c r="AK34" s="39">
        <v>20.081202625010206</v>
      </c>
      <c r="AL34" s="36">
        <v>1742261.3197891999</v>
      </c>
      <c r="AM34" s="39">
        <v>58.756958039565625</v>
      </c>
      <c r="AN34" s="36">
        <v>2901890.5277756643</v>
      </c>
      <c r="AO34" s="40">
        <v>33.202788679225897</v>
      </c>
      <c r="AP34" s="38">
        <v>589370.61903938779</v>
      </c>
      <c r="AQ34" s="39">
        <v>3.4836484912070302</v>
      </c>
      <c r="AR34" s="36">
        <v>1626632.4813213698</v>
      </c>
      <c r="AS34" s="39">
        <v>10.395345522481705</v>
      </c>
      <c r="AT34" s="36">
        <v>2216003.1003607577</v>
      </c>
      <c r="AU34" s="40">
        <v>6.8046732943378121</v>
      </c>
      <c r="AV34" s="116">
        <f t="shared" si="48"/>
        <v>1748999.8270258522</v>
      </c>
      <c r="AW34" s="117">
        <f t="shared" si="49"/>
        <v>3368893.8011105694</v>
      </c>
      <c r="AX34" s="118">
        <f t="shared" si="50"/>
        <v>5117893.6281364216</v>
      </c>
      <c r="AY34" s="32"/>
      <c r="AZ34" s="35">
        <v>5487271.125075561</v>
      </c>
      <c r="BA34" s="39">
        <v>24.945429738809029</v>
      </c>
      <c r="BB34" s="36">
        <v>3364492.4715590877</v>
      </c>
      <c r="BC34" s="39">
        <v>50.558898679997114</v>
      </c>
      <c r="BD34" s="36">
        <v>8851763.5966346487</v>
      </c>
      <c r="BE34" s="40">
        <v>30.894374842102383</v>
      </c>
      <c r="BF34" s="38">
        <v>6277236.5253914976</v>
      </c>
      <c r="BG34" s="39">
        <v>5.2606170247429063</v>
      </c>
      <c r="BH34" s="36">
        <v>5229239.8027780084</v>
      </c>
      <c r="BI34" s="39">
        <v>8.7943287720256098</v>
      </c>
      <c r="BJ34" s="36">
        <v>11506476.328169506</v>
      </c>
      <c r="BK34" s="40">
        <v>6.4358717757200514</v>
      </c>
      <c r="BL34" s="116">
        <f t="shared" si="51"/>
        <v>11764507.650467059</v>
      </c>
      <c r="BM34" s="117">
        <f t="shared" si="52"/>
        <v>8593732.2743370961</v>
      </c>
      <c r="BN34" s="118">
        <f t="shared" si="53"/>
        <v>20358239.924804155</v>
      </c>
      <c r="BO34" s="32"/>
      <c r="BP34" s="35">
        <v>2034013.3013706377</v>
      </c>
      <c r="BQ34" s="39">
        <v>19.965774737380492</v>
      </c>
      <c r="BR34" s="36">
        <v>698183.47363943618</v>
      </c>
      <c r="BS34" s="39">
        <v>31.346629265902042</v>
      </c>
      <c r="BT34" s="36">
        <v>2732196.775010074</v>
      </c>
      <c r="BU34" s="40">
        <v>22.007577850711037</v>
      </c>
      <c r="BV34" s="38">
        <v>1428632.9669342192</v>
      </c>
      <c r="BW34" s="39">
        <v>4.4160805390121984</v>
      </c>
      <c r="BX34" s="36">
        <v>4659444.2941384539</v>
      </c>
      <c r="BY34" s="39">
        <v>20.251233447807536</v>
      </c>
      <c r="BZ34" s="36">
        <v>6088077.2610726729</v>
      </c>
      <c r="CA34" s="40">
        <v>10.997467906827399</v>
      </c>
      <c r="CB34" s="116">
        <f t="shared" si="54"/>
        <v>3462646.268304857</v>
      </c>
      <c r="CC34" s="117">
        <f t="shared" si="55"/>
        <v>5357627.76777789</v>
      </c>
      <c r="CD34" s="118">
        <f t="shared" si="56"/>
        <v>8820274.0360827465</v>
      </c>
      <c r="CE34" s="32"/>
      <c r="CF34" s="38">
        <f t="shared" si="57"/>
        <v>11745569.047227995</v>
      </c>
      <c r="CG34" s="39">
        <f t="shared" si="58"/>
        <v>17.193149783545138</v>
      </c>
      <c r="CH34" s="36">
        <f t="shared" si="59"/>
        <v>9037974.1088987403</v>
      </c>
      <c r="CI34" s="39">
        <f t="shared" si="60"/>
        <v>41.973055565921477</v>
      </c>
      <c r="CJ34" s="36">
        <f t="shared" si="61"/>
        <v>20783543.156126738</v>
      </c>
      <c r="CK34" s="40">
        <f t="shared" si="62"/>
        <v>23.131841434916602</v>
      </c>
      <c r="CL34" s="38">
        <f t="shared" si="63"/>
        <v>15318555.281258058</v>
      </c>
      <c r="CM34" s="39">
        <f t="shared" si="64"/>
        <v>4.9972516703414689</v>
      </c>
      <c r="CN34" s="36">
        <f t="shared" si="65"/>
        <v>17828418.01840277</v>
      </c>
      <c r="CO34" s="39">
        <f t="shared" si="66"/>
        <v>10.271246035398194</v>
      </c>
      <c r="CP34" s="36">
        <f t="shared" si="67"/>
        <v>33146973.299660828</v>
      </c>
      <c r="CQ34" s="40">
        <f t="shared" si="68"/>
        <v>6.9039567345157762</v>
      </c>
      <c r="CR34" s="152"/>
      <c r="CS34" s="161" t="s">
        <v>31</v>
      </c>
      <c r="CT34" s="38">
        <f t="shared" si="69"/>
        <v>20783543.156126738</v>
      </c>
      <c r="CU34" s="36">
        <f t="shared" si="70"/>
        <v>33146973.299660828</v>
      </c>
      <c r="CV34" s="37">
        <f t="shared" si="71"/>
        <v>53930516.455787569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v>987056.85999999987</v>
      </c>
      <c r="E35" s="39">
        <v>9.0398928463489892</v>
      </c>
      <c r="F35" s="36">
        <v>762929.83</v>
      </c>
      <c r="G35" s="39">
        <v>21.529795405802009</v>
      </c>
      <c r="H35" s="36">
        <v>1749986.69</v>
      </c>
      <c r="I35" s="40">
        <v>12.100167260155574</v>
      </c>
      <c r="J35" s="38">
        <v>2674704.38</v>
      </c>
      <c r="K35" s="39">
        <v>7.3501890100468259</v>
      </c>
      <c r="L35" s="36">
        <v>3282813.1</v>
      </c>
      <c r="M35" s="39">
        <v>10.385888244896927</v>
      </c>
      <c r="N35" s="36">
        <v>5957517.4800000004</v>
      </c>
      <c r="O35" s="40">
        <v>8.761312803317745</v>
      </c>
      <c r="P35" s="116">
        <f t="shared" si="42"/>
        <v>3661761.2399999998</v>
      </c>
      <c r="Q35" s="117">
        <f t="shared" si="43"/>
        <v>4045742.93</v>
      </c>
      <c r="R35" s="118">
        <f t="shared" si="44"/>
        <v>7707504.1699999999</v>
      </c>
      <c r="S35" s="32"/>
      <c r="T35" s="35">
        <v>1002446.8358345754</v>
      </c>
      <c r="U35" s="39">
        <v>5.1573623558669732</v>
      </c>
      <c r="V35" s="36">
        <v>907267.19039921358</v>
      </c>
      <c r="W35" s="39">
        <v>14.771286537165034</v>
      </c>
      <c r="X35" s="36">
        <v>1909714.026233789</v>
      </c>
      <c r="Y35" s="40">
        <v>7.4658572604949667</v>
      </c>
      <c r="Z35" s="38">
        <v>5632899.6219916539</v>
      </c>
      <c r="AA35" s="39">
        <v>5.5465946098621979</v>
      </c>
      <c r="AB35" s="36">
        <v>3632794.994904296</v>
      </c>
      <c r="AC35" s="39">
        <v>8.2845574134309441</v>
      </c>
      <c r="AD35" s="36">
        <v>9265694.6168959495</v>
      </c>
      <c r="AE35" s="40">
        <v>6.372283036690285</v>
      </c>
      <c r="AF35" s="116">
        <f t="shared" si="45"/>
        <v>6635346.4578262288</v>
      </c>
      <c r="AG35" s="117">
        <f t="shared" si="46"/>
        <v>4540062.1853035092</v>
      </c>
      <c r="AH35" s="118">
        <f t="shared" si="47"/>
        <v>11175408.643129738</v>
      </c>
      <c r="AI35" s="32"/>
      <c r="AJ35" s="35">
        <v>401523.28768478724</v>
      </c>
      <c r="AK35" s="39">
        <v>6.9531454046926635</v>
      </c>
      <c r="AL35" s="36">
        <v>601534.9810496443</v>
      </c>
      <c r="AM35" s="39">
        <v>20.286489310995695</v>
      </c>
      <c r="AN35" s="36">
        <v>1003058.2687344316</v>
      </c>
      <c r="AO35" s="40">
        <v>11.476770543535185</v>
      </c>
      <c r="AP35" s="38">
        <v>1413180.5521560493</v>
      </c>
      <c r="AQ35" s="39">
        <v>8.3530195420083064</v>
      </c>
      <c r="AR35" s="36">
        <v>1411841.0046084996</v>
      </c>
      <c r="AS35" s="39">
        <v>9.0226742882883713</v>
      </c>
      <c r="AT35" s="36">
        <v>2825021.5567645486</v>
      </c>
      <c r="AU35" s="40">
        <v>8.6747842275648726</v>
      </c>
      <c r="AV35" s="116">
        <f t="shared" si="48"/>
        <v>1814703.8398408366</v>
      </c>
      <c r="AW35" s="117">
        <f t="shared" si="49"/>
        <v>2013375.9856581439</v>
      </c>
      <c r="AX35" s="118">
        <f t="shared" si="50"/>
        <v>3828079.8254989805</v>
      </c>
      <c r="AY35" s="32"/>
      <c r="AZ35" s="35">
        <v>2229821.7555013825</v>
      </c>
      <c r="BA35" s="39">
        <v>10.136889660461527</v>
      </c>
      <c r="BB35" s="36">
        <v>1442461.9831171385</v>
      </c>
      <c r="BC35" s="39">
        <v>21.676163602878287</v>
      </c>
      <c r="BD35" s="36">
        <v>3672283.738618521</v>
      </c>
      <c r="BE35" s="40">
        <v>12.816983769265073</v>
      </c>
      <c r="BF35" s="38">
        <v>6347722.306311084</v>
      </c>
      <c r="BG35" s="39">
        <v>5.319687397128587</v>
      </c>
      <c r="BH35" s="36">
        <v>6311302.8935808707</v>
      </c>
      <c r="BI35" s="39">
        <v>10.614099700782642</v>
      </c>
      <c r="BJ35" s="36">
        <v>12659025.199891955</v>
      </c>
      <c r="BK35" s="40">
        <v>7.0805223657097089</v>
      </c>
      <c r="BL35" s="116">
        <f t="shared" si="51"/>
        <v>8577544.061812466</v>
      </c>
      <c r="BM35" s="117">
        <f t="shared" si="52"/>
        <v>7753764.8766980097</v>
      </c>
      <c r="BN35" s="118">
        <f t="shared" si="53"/>
        <v>16331308.938510476</v>
      </c>
      <c r="BO35" s="32"/>
      <c r="BP35" s="35">
        <v>590593.25323870825</v>
      </c>
      <c r="BQ35" s="39">
        <v>5.7972343876192216</v>
      </c>
      <c r="BR35" s="36">
        <v>436283.44236390683</v>
      </c>
      <c r="BS35" s="39">
        <v>19.587996334750901</v>
      </c>
      <c r="BT35" s="36">
        <v>1026876.6956026151</v>
      </c>
      <c r="BU35" s="40">
        <v>8.271391368387853</v>
      </c>
      <c r="BV35" s="38">
        <v>2418967.5942038745</v>
      </c>
      <c r="BW35" s="39">
        <v>7.4773269023664852</v>
      </c>
      <c r="BX35" s="36">
        <v>2688712.5336206942</v>
      </c>
      <c r="BY35" s="39">
        <v>11.68588822081125</v>
      </c>
      <c r="BZ35" s="36">
        <v>5107680.1278245691</v>
      </c>
      <c r="CA35" s="40">
        <v>9.2264841386381757</v>
      </c>
      <c r="CB35" s="116">
        <f t="shared" si="54"/>
        <v>3009560.8474425827</v>
      </c>
      <c r="CC35" s="117">
        <f t="shared" si="55"/>
        <v>3124995.9759846008</v>
      </c>
      <c r="CD35" s="118">
        <f t="shared" si="56"/>
        <v>6134556.8234271836</v>
      </c>
      <c r="CE35" s="32"/>
      <c r="CF35" s="38">
        <f t="shared" si="57"/>
        <v>5211441.9922594521</v>
      </c>
      <c r="CG35" s="39">
        <f t="shared" si="58"/>
        <v>7.6285024932291288</v>
      </c>
      <c r="CH35" s="36">
        <f t="shared" si="59"/>
        <v>4150477.4269299028</v>
      </c>
      <c r="CI35" s="39">
        <f t="shared" si="60"/>
        <v>19.275140376216296</v>
      </c>
      <c r="CJ35" s="36">
        <f t="shared" si="61"/>
        <v>9361919.4191893544</v>
      </c>
      <c r="CK35" s="40">
        <f t="shared" si="62"/>
        <v>10.419707260901559</v>
      </c>
      <c r="CL35" s="38">
        <f t="shared" si="63"/>
        <v>18487474.454662662</v>
      </c>
      <c r="CM35" s="39">
        <f t="shared" si="64"/>
        <v>6.0310232200546556</v>
      </c>
      <c r="CN35" s="36">
        <f t="shared" si="65"/>
        <v>17327464.526714358</v>
      </c>
      <c r="CO35" s="39">
        <f t="shared" si="66"/>
        <v>9.9826384561888499</v>
      </c>
      <c r="CP35" s="36">
        <f t="shared" si="67"/>
        <v>35814938.98137702</v>
      </c>
      <c r="CQ35" s="40">
        <f t="shared" si="68"/>
        <v>7.4596490889646203</v>
      </c>
      <c r="CR35" s="152"/>
      <c r="CS35" s="161" t="s">
        <v>32</v>
      </c>
      <c r="CT35" s="38">
        <f t="shared" si="69"/>
        <v>9361919.4191893544</v>
      </c>
      <c r="CU35" s="36">
        <f t="shared" si="70"/>
        <v>35814938.98137702</v>
      </c>
      <c r="CV35" s="37">
        <f t="shared" si="71"/>
        <v>45176858.400566377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v>225005.58000000002</v>
      </c>
      <c r="E36" s="39">
        <v>2.0606982388335822</v>
      </c>
      <c r="F36" s="36">
        <v>1440</v>
      </c>
      <c r="G36" s="39">
        <v>4.063664070436844E-2</v>
      </c>
      <c r="H36" s="36">
        <v>226445.58000000002</v>
      </c>
      <c r="I36" s="40">
        <v>1.5657429904926534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2"/>
        <v>225005.58000000002</v>
      </c>
      <c r="Q36" s="117">
        <f t="shared" si="43"/>
        <v>1440</v>
      </c>
      <c r="R36" s="118">
        <f t="shared" si="44"/>
        <v>226445.58000000002</v>
      </c>
      <c r="S36" s="32"/>
      <c r="T36" s="35">
        <v>196466.00230522943</v>
      </c>
      <c r="U36" s="39">
        <v>1.010773168487382</v>
      </c>
      <c r="V36" s="36">
        <v>-2472.3290604098802</v>
      </c>
      <c r="W36" s="39">
        <v>-4.0252178577520392E-2</v>
      </c>
      <c r="X36" s="36">
        <v>193993.67324481954</v>
      </c>
      <c r="Y36" s="40">
        <v>0.75840102444093282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45"/>
        <v>196466.00230522943</v>
      </c>
      <c r="AG36" s="117">
        <f t="shared" si="46"/>
        <v>-2472.3290604098802</v>
      </c>
      <c r="AH36" s="118">
        <f t="shared" si="47"/>
        <v>193993.67324481954</v>
      </c>
      <c r="AI36" s="32"/>
      <c r="AJ36" s="35">
        <v>626356.80843777303</v>
      </c>
      <c r="AK36" s="39">
        <v>10.84656879903325</v>
      </c>
      <c r="AL36" s="36">
        <v>0</v>
      </c>
      <c r="AM36" s="39">
        <v>0</v>
      </c>
      <c r="AN36" s="36">
        <v>626356.80843777303</v>
      </c>
      <c r="AO36" s="40">
        <v>7.1666358704078199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48"/>
        <v>626356.80843777303</v>
      </c>
      <c r="AW36" s="117">
        <f t="shared" si="49"/>
        <v>0</v>
      </c>
      <c r="AX36" s="118">
        <f t="shared" si="50"/>
        <v>626356.80843777303</v>
      </c>
      <c r="AY36" s="32"/>
      <c r="AZ36" s="35">
        <v>984046.55618880643</v>
      </c>
      <c r="BA36" s="39">
        <v>4.4735285841715795</v>
      </c>
      <c r="BB36" s="36">
        <v>86794.426840963992</v>
      </c>
      <c r="BC36" s="39">
        <v>1.3042771442455443</v>
      </c>
      <c r="BD36" s="36">
        <v>1070840.9830297704</v>
      </c>
      <c r="BE36" s="40">
        <v>3.7374430942309544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1"/>
        <v>984046.55618880643</v>
      </c>
      <c r="BM36" s="117">
        <f t="shared" si="52"/>
        <v>86794.426840963992</v>
      </c>
      <c r="BN36" s="118">
        <f t="shared" si="53"/>
        <v>1070840.9830297704</v>
      </c>
      <c r="BO36" s="32"/>
      <c r="BP36" s="35">
        <v>1047138.4074056509</v>
      </c>
      <c r="BQ36" s="39">
        <v>10.2786592137978</v>
      </c>
      <c r="BR36" s="36">
        <v>20443.77038684937</v>
      </c>
      <c r="BS36" s="39">
        <v>0.91787232913614558</v>
      </c>
      <c r="BT36" s="36">
        <v>1067582.1777925002</v>
      </c>
      <c r="BU36" s="40">
        <v>8.5992700469802195</v>
      </c>
      <c r="BV36" s="38">
        <v>3249.165685820652</v>
      </c>
      <c r="BW36" s="39">
        <v>1.0043571501762411E-2</v>
      </c>
      <c r="BX36" s="36">
        <v>5554.5568313110998</v>
      </c>
      <c r="BY36" s="39">
        <v>2.4141640073152615E-2</v>
      </c>
      <c r="BZ36" s="36">
        <v>8803.7225171317514</v>
      </c>
      <c r="CA36" s="40">
        <v>1.5902993948817175E-2</v>
      </c>
      <c r="CB36" s="116">
        <f t="shared" si="54"/>
        <v>1050387.5730914716</v>
      </c>
      <c r="CC36" s="117">
        <f t="shared" si="55"/>
        <v>25998.32721816047</v>
      </c>
      <c r="CD36" s="118">
        <f t="shared" si="56"/>
        <v>1076385.9003096321</v>
      </c>
      <c r="CE36" s="32"/>
      <c r="CF36" s="38">
        <f t="shared" si="57"/>
        <v>3079013.3543374599</v>
      </c>
      <c r="CG36" s="39">
        <f t="shared" si="58"/>
        <v>4.5070560288565389</v>
      </c>
      <c r="CH36" s="36">
        <f t="shared" si="59"/>
        <v>106205.86816740349</v>
      </c>
      <c r="CI36" s="39">
        <f t="shared" si="60"/>
        <v>0.49322832222192881</v>
      </c>
      <c r="CJ36" s="36">
        <f t="shared" si="61"/>
        <v>3185219.2225048635</v>
      </c>
      <c r="CK36" s="40">
        <f t="shared" si="62"/>
        <v>3.5451118915068567</v>
      </c>
      <c r="CL36" s="38">
        <f t="shared" si="63"/>
        <v>3249.165685820652</v>
      </c>
      <c r="CM36" s="39">
        <f t="shared" si="64"/>
        <v>1.059949737593659E-3</v>
      </c>
      <c r="CN36" s="36">
        <f t="shared" si="65"/>
        <v>5554.5568313110998</v>
      </c>
      <c r="CO36" s="39">
        <f t="shared" si="66"/>
        <v>3.2000719173797642E-3</v>
      </c>
      <c r="CP36" s="36">
        <f t="shared" si="67"/>
        <v>8803.7225171317514</v>
      </c>
      <c r="CQ36" s="40">
        <f t="shared" si="68"/>
        <v>1.8336672495398508E-3</v>
      </c>
      <c r="CR36" s="152"/>
      <c r="CS36" s="161" t="s">
        <v>33</v>
      </c>
      <c r="CT36" s="38">
        <f t="shared" si="69"/>
        <v>3185219.2225048635</v>
      </c>
      <c r="CU36" s="36">
        <f t="shared" si="70"/>
        <v>8803.7225171317514</v>
      </c>
      <c r="CV36" s="37">
        <f t="shared" si="71"/>
        <v>3194022.9450219953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v>90735.09</v>
      </c>
      <c r="E37" s="39">
        <v>0.8309911254796728</v>
      </c>
      <c r="F37" s="36">
        <v>1377.44</v>
      </c>
      <c r="G37" s="39">
        <v>3.8871204424878653E-2</v>
      </c>
      <c r="H37" s="36">
        <v>92112.53</v>
      </c>
      <c r="I37" s="40">
        <v>0.63690599827139149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2"/>
        <v>90735.09</v>
      </c>
      <c r="Q37" s="117">
        <f t="shared" si="43"/>
        <v>1377.44</v>
      </c>
      <c r="R37" s="118">
        <f t="shared" si="44"/>
        <v>92112.53</v>
      </c>
      <c r="S37" s="32"/>
      <c r="T37" s="35">
        <v>240564.97904064757</v>
      </c>
      <c r="U37" s="39">
        <v>1.2376524347161504</v>
      </c>
      <c r="V37" s="36">
        <v>2032.4081507591072</v>
      </c>
      <c r="W37" s="39">
        <v>3.3089792591444414E-2</v>
      </c>
      <c r="X37" s="36">
        <v>242597.38719140668</v>
      </c>
      <c r="Y37" s="40">
        <v>0.94841292447958581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45"/>
        <v>240564.97904064757</v>
      </c>
      <c r="AG37" s="117">
        <f t="shared" si="46"/>
        <v>2032.4081507591072</v>
      </c>
      <c r="AH37" s="118">
        <f t="shared" si="47"/>
        <v>242597.38719140668</v>
      </c>
      <c r="AI37" s="32"/>
      <c r="AJ37" s="35">
        <v>236291.83216374961</v>
      </c>
      <c r="AK37" s="39">
        <v>4.091846020810598</v>
      </c>
      <c r="AL37" s="36">
        <v>0</v>
      </c>
      <c r="AM37" s="39">
        <v>0</v>
      </c>
      <c r="AN37" s="36">
        <v>236291.83216374961</v>
      </c>
      <c r="AO37" s="40">
        <v>2.7035988073519102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48"/>
        <v>236291.83216374961</v>
      </c>
      <c r="AW37" s="117">
        <f t="shared" si="49"/>
        <v>0</v>
      </c>
      <c r="AX37" s="118">
        <f t="shared" si="50"/>
        <v>236291.83216374961</v>
      </c>
      <c r="AY37" s="32"/>
      <c r="AZ37" s="35">
        <v>411311.84260209918</v>
      </c>
      <c r="BA37" s="39">
        <v>1.8698457642239166</v>
      </c>
      <c r="BB37" s="36">
        <v>5172.3071680783369</v>
      </c>
      <c r="BC37" s="39">
        <v>7.7725290296611918E-2</v>
      </c>
      <c r="BD37" s="36">
        <v>416484.14977017749</v>
      </c>
      <c r="BE37" s="40">
        <v>1.453610605200311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1"/>
        <v>411311.84260209918</v>
      </c>
      <c r="BM37" s="117">
        <f t="shared" si="52"/>
        <v>5172.3071680783369</v>
      </c>
      <c r="BN37" s="118">
        <f t="shared" si="53"/>
        <v>416484.14977017749</v>
      </c>
      <c r="BO37" s="32"/>
      <c r="BP37" s="35">
        <v>251250.79680659156</v>
      </c>
      <c r="BQ37" s="39">
        <v>2.4662654901260521</v>
      </c>
      <c r="BR37" s="36">
        <v>8679.3886668791456</v>
      </c>
      <c r="BS37" s="39">
        <v>0.38968206648763731</v>
      </c>
      <c r="BT37" s="36">
        <v>259930.18547347072</v>
      </c>
      <c r="BU37" s="40">
        <v>2.0937122263223791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54"/>
        <v>251250.79680659156</v>
      </c>
      <c r="CC37" s="117">
        <f t="shared" si="55"/>
        <v>8679.3886668791456</v>
      </c>
      <c r="CD37" s="118">
        <f t="shared" si="56"/>
        <v>259930.18547347072</v>
      </c>
      <c r="CE37" s="32"/>
      <c r="CF37" s="38">
        <f t="shared" si="57"/>
        <v>1230154.5406130878</v>
      </c>
      <c r="CG37" s="39">
        <f t="shared" si="58"/>
        <v>1.8006987306128455</v>
      </c>
      <c r="CH37" s="36">
        <f t="shared" si="59"/>
        <v>17261.543985716591</v>
      </c>
      <c r="CI37" s="39">
        <f t="shared" si="60"/>
        <v>8.0163954458856213E-2</v>
      </c>
      <c r="CJ37" s="36">
        <f t="shared" si="61"/>
        <v>1247416.0845988044</v>
      </c>
      <c r="CK37" s="40">
        <f t="shared" si="62"/>
        <v>1.388359571587193</v>
      </c>
      <c r="CL37" s="38">
        <f t="shared" si="63"/>
        <v>0</v>
      </c>
      <c r="CM37" s="39">
        <f t="shared" si="64"/>
        <v>0</v>
      </c>
      <c r="CN37" s="36">
        <f t="shared" si="65"/>
        <v>0</v>
      </c>
      <c r="CO37" s="39">
        <f t="shared" si="66"/>
        <v>0</v>
      </c>
      <c r="CP37" s="36">
        <f t="shared" si="67"/>
        <v>0</v>
      </c>
      <c r="CQ37" s="40">
        <f t="shared" si="68"/>
        <v>0</v>
      </c>
      <c r="CR37" s="152"/>
      <c r="CS37" s="161" t="s">
        <v>34</v>
      </c>
      <c r="CT37" s="38">
        <f t="shared" si="69"/>
        <v>1247416.0845988044</v>
      </c>
      <c r="CU37" s="36">
        <f t="shared" si="70"/>
        <v>0</v>
      </c>
      <c r="CV37" s="37">
        <f t="shared" si="71"/>
        <v>1247416.0845988044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v>15110.14</v>
      </c>
      <c r="E38" s="39">
        <v>0.13838518532086566</v>
      </c>
      <c r="F38" s="36">
        <v>390.86</v>
      </c>
      <c r="G38" s="39">
        <v>1.1030025962298228E-2</v>
      </c>
      <c r="H38" s="36">
        <v>15501</v>
      </c>
      <c r="I38" s="40">
        <v>0.10718063958513396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2"/>
        <v>15110.14</v>
      </c>
      <c r="Q38" s="117">
        <f t="shared" si="43"/>
        <v>390.86</v>
      </c>
      <c r="R38" s="118">
        <f t="shared" si="44"/>
        <v>15501</v>
      </c>
      <c r="S38" s="32"/>
      <c r="T38" s="35">
        <v>702328.69251924404</v>
      </c>
      <c r="U38" s="39">
        <v>3.613322353627292</v>
      </c>
      <c r="V38" s="36">
        <v>80330.961983628906</v>
      </c>
      <c r="W38" s="39">
        <v>1.3078745377579151</v>
      </c>
      <c r="X38" s="36">
        <v>782659.65450287296</v>
      </c>
      <c r="Y38" s="40">
        <v>3.0597383607169584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45"/>
        <v>702328.69251924404</v>
      </c>
      <c r="AG38" s="117">
        <f t="shared" si="46"/>
        <v>80330.961983628906</v>
      </c>
      <c r="AH38" s="118">
        <f t="shared" si="47"/>
        <v>782659.65450287296</v>
      </c>
      <c r="AI38" s="32"/>
      <c r="AJ38" s="35">
        <v>748701.67185163102</v>
      </c>
      <c r="AK38" s="39">
        <v>12.965204631437668</v>
      </c>
      <c r="AL38" s="36">
        <v>0</v>
      </c>
      <c r="AM38" s="39">
        <v>0</v>
      </c>
      <c r="AN38" s="36">
        <v>748701.67185163102</v>
      </c>
      <c r="AO38" s="40">
        <v>8.5664786994316984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48"/>
        <v>748701.67185163102</v>
      </c>
      <c r="AW38" s="117">
        <f t="shared" si="49"/>
        <v>0</v>
      </c>
      <c r="AX38" s="118">
        <f t="shared" si="50"/>
        <v>748701.67185163102</v>
      </c>
      <c r="AY38" s="32"/>
      <c r="AZ38" s="35">
        <v>1313197.0396895912</v>
      </c>
      <c r="BA38" s="39">
        <v>5.9698643898040702</v>
      </c>
      <c r="BB38" s="36">
        <v>138524.46642637381</v>
      </c>
      <c r="BC38" s="39">
        <v>2.081634755302705</v>
      </c>
      <c r="BD38" s="36">
        <v>1451721.5061159651</v>
      </c>
      <c r="BE38" s="40">
        <v>5.0667901245509519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1"/>
        <v>1313197.0396895912</v>
      </c>
      <c r="BM38" s="117">
        <f t="shared" si="52"/>
        <v>138524.46642637381</v>
      </c>
      <c r="BN38" s="118">
        <f t="shared" si="53"/>
        <v>1451721.5061159651</v>
      </c>
      <c r="BO38" s="32"/>
      <c r="BP38" s="35">
        <v>1236318.5750159277</v>
      </c>
      <c r="BQ38" s="39">
        <v>12.135642454144076</v>
      </c>
      <c r="BR38" s="36">
        <v>106879.11741702839</v>
      </c>
      <c r="BS38" s="39">
        <v>4.7985954930646253</v>
      </c>
      <c r="BT38" s="36">
        <v>1343197.6924329561</v>
      </c>
      <c r="BU38" s="40">
        <v>10.819326065929021</v>
      </c>
      <c r="BV38" s="38">
        <v>1814.6571409920216</v>
      </c>
      <c r="BW38" s="39">
        <v>5.6093288274813883E-3</v>
      </c>
      <c r="BX38" s="36">
        <v>16784.052554684939</v>
      </c>
      <c r="BY38" s="39">
        <v>7.2948133946527494E-2</v>
      </c>
      <c r="BZ38" s="36">
        <v>18598.70969567696</v>
      </c>
      <c r="CA38" s="40">
        <v>3.359660270647892E-2</v>
      </c>
      <c r="CB38" s="116">
        <f t="shared" si="54"/>
        <v>1238133.2321569198</v>
      </c>
      <c r="CC38" s="117">
        <f t="shared" si="55"/>
        <v>123663.16997171333</v>
      </c>
      <c r="CD38" s="118">
        <f t="shared" si="56"/>
        <v>1361796.4021286331</v>
      </c>
      <c r="CE38" s="32"/>
      <c r="CF38" s="38">
        <f t="shared" si="57"/>
        <v>4015656.119076394</v>
      </c>
      <c r="CG38" s="39">
        <f t="shared" si="58"/>
        <v>5.8781125764855275</v>
      </c>
      <c r="CH38" s="36">
        <f t="shared" si="59"/>
        <v>326125.40582703112</v>
      </c>
      <c r="CI38" s="39">
        <f t="shared" si="60"/>
        <v>1.5145517806649906</v>
      </c>
      <c r="CJ38" s="36">
        <f t="shared" si="61"/>
        <v>4341781.524903425</v>
      </c>
      <c r="CK38" s="40">
        <f t="shared" si="62"/>
        <v>4.8323522618187402</v>
      </c>
      <c r="CL38" s="38">
        <f t="shared" si="63"/>
        <v>1814.6571409920216</v>
      </c>
      <c r="CM38" s="39">
        <f t="shared" si="64"/>
        <v>5.9198131040557949E-4</v>
      </c>
      <c r="CN38" s="36">
        <f t="shared" si="65"/>
        <v>16784.052554684939</v>
      </c>
      <c r="CO38" s="39">
        <f t="shared" si="66"/>
        <v>9.6695698453040397E-3</v>
      </c>
      <c r="CP38" s="36">
        <f t="shared" si="67"/>
        <v>18598.70969567696</v>
      </c>
      <c r="CQ38" s="40">
        <f t="shared" si="68"/>
        <v>3.8737982468549158E-3</v>
      </c>
      <c r="CR38" s="152"/>
      <c r="CS38" s="161" t="s">
        <v>35</v>
      </c>
      <c r="CT38" s="38">
        <f t="shared" si="69"/>
        <v>4341781.524903425</v>
      </c>
      <c r="CU38" s="36">
        <f t="shared" si="70"/>
        <v>18598.70969567696</v>
      </c>
      <c r="CV38" s="37">
        <f t="shared" si="71"/>
        <v>4360380.2345991023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v>109146.15</v>
      </c>
      <c r="E39" s="39">
        <v>0.99960756120121985</v>
      </c>
      <c r="F39" s="36">
        <v>2778.17</v>
      </c>
      <c r="G39" s="39">
        <v>7.8399650073371713E-2</v>
      </c>
      <c r="H39" s="36">
        <v>111924.31999999999</v>
      </c>
      <c r="I39" s="40">
        <v>0.77389331028522035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2"/>
        <v>109146.15</v>
      </c>
      <c r="Q39" s="117">
        <f t="shared" si="43"/>
        <v>2778.17</v>
      </c>
      <c r="R39" s="118">
        <f t="shared" si="44"/>
        <v>111924.31999999999</v>
      </c>
      <c r="S39" s="32"/>
      <c r="T39" s="35">
        <v>176011.11987783641</v>
      </c>
      <c r="U39" s="39">
        <v>0.90553742245712554</v>
      </c>
      <c r="V39" s="36">
        <v>17903.631510790103</v>
      </c>
      <c r="W39" s="39">
        <v>0.2914903943405367</v>
      </c>
      <c r="X39" s="36">
        <v>193914.75138862652</v>
      </c>
      <c r="Y39" s="40">
        <v>0.75809248645829452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45"/>
        <v>176011.11987783641</v>
      </c>
      <c r="AG39" s="117">
        <f t="shared" si="46"/>
        <v>17903.631510790103</v>
      </c>
      <c r="AH39" s="118">
        <f t="shared" si="47"/>
        <v>193914.75138862652</v>
      </c>
      <c r="AI39" s="32"/>
      <c r="AJ39" s="35">
        <v>180782.2219336796</v>
      </c>
      <c r="AK39" s="39">
        <v>3.1305907135206952</v>
      </c>
      <c r="AL39" s="36">
        <v>0</v>
      </c>
      <c r="AM39" s="39">
        <v>0</v>
      </c>
      <c r="AN39" s="36">
        <v>180782.2219336796</v>
      </c>
      <c r="AO39" s="40">
        <v>2.0684701419201548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48"/>
        <v>180782.2219336796</v>
      </c>
      <c r="AW39" s="117">
        <f t="shared" si="49"/>
        <v>0</v>
      </c>
      <c r="AX39" s="118">
        <f t="shared" si="50"/>
        <v>180782.2219336796</v>
      </c>
      <c r="AY39" s="32"/>
      <c r="AZ39" s="35">
        <v>657585.7926230483</v>
      </c>
      <c r="BA39" s="39">
        <v>2.9894203900652734</v>
      </c>
      <c r="BB39" s="36">
        <v>38633.137403210138</v>
      </c>
      <c r="BC39" s="39">
        <v>0.58054785266146935</v>
      </c>
      <c r="BD39" s="36">
        <v>696218.93002625846</v>
      </c>
      <c r="BE39" s="40">
        <v>2.4299393405147285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1"/>
        <v>657585.7926230483</v>
      </c>
      <c r="BM39" s="117">
        <f t="shared" si="52"/>
        <v>38633.137403210138</v>
      </c>
      <c r="BN39" s="118">
        <f t="shared" si="53"/>
        <v>696218.93002625846</v>
      </c>
      <c r="BO39" s="32"/>
      <c r="BP39" s="35">
        <v>298674.96497141884</v>
      </c>
      <c r="BQ39" s="39">
        <v>2.9317787972654612</v>
      </c>
      <c r="BR39" s="36">
        <v>16503.827628682411</v>
      </c>
      <c r="BS39" s="39">
        <v>0.7409791060334221</v>
      </c>
      <c r="BT39" s="36">
        <v>315178.79260010127</v>
      </c>
      <c r="BU39" s="40">
        <v>2.5387343541587564</v>
      </c>
      <c r="BV39" s="38">
        <v>341.42631161193765</v>
      </c>
      <c r="BW39" s="39">
        <v>1.0553908002359691E-3</v>
      </c>
      <c r="BX39" s="36">
        <v>1588.1567847161941</v>
      </c>
      <c r="BY39" s="39">
        <v>6.9025685830103791E-3</v>
      </c>
      <c r="BZ39" s="36">
        <v>1929.5830963281319</v>
      </c>
      <c r="CA39" s="40">
        <v>3.4855878572878649E-3</v>
      </c>
      <c r="CB39" s="116">
        <f t="shared" si="54"/>
        <v>299016.3912830308</v>
      </c>
      <c r="CC39" s="117">
        <f t="shared" si="55"/>
        <v>18091.984413398604</v>
      </c>
      <c r="CD39" s="118">
        <f t="shared" si="56"/>
        <v>317108.3756964294</v>
      </c>
      <c r="CE39" s="32"/>
      <c r="CF39" s="38">
        <f t="shared" si="57"/>
        <v>1422200.2494059834</v>
      </c>
      <c r="CG39" s="39">
        <f t="shared" si="58"/>
        <v>2.0818150071667345</v>
      </c>
      <c r="CH39" s="36">
        <f t="shared" si="59"/>
        <v>75818.766542682657</v>
      </c>
      <c r="CI39" s="39">
        <f t="shared" si="60"/>
        <v>0.35210825597545448</v>
      </c>
      <c r="CJ39" s="36">
        <f t="shared" si="61"/>
        <v>1498019.015948666</v>
      </c>
      <c r="CK39" s="40">
        <f t="shared" si="62"/>
        <v>1.6672777150222999</v>
      </c>
      <c r="CL39" s="38">
        <f t="shared" si="63"/>
        <v>341.42631161193765</v>
      </c>
      <c r="CM39" s="39">
        <f t="shared" si="64"/>
        <v>1.1138081722946649E-4</v>
      </c>
      <c r="CN39" s="36">
        <f t="shared" si="65"/>
        <v>1588.1567847161941</v>
      </c>
      <c r="CO39" s="39">
        <f t="shared" si="66"/>
        <v>9.1496335018446907E-4</v>
      </c>
      <c r="CP39" s="36">
        <f t="shared" si="67"/>
        <v>1929.5830963281319</v>
      </c>
      <c r="CQ39" s="40">
        <f t="shared" si="68"/>
        <v>4.0189968756027336E-4</v>
      </c>
      <c r="CR39" s="152"/>
      <c r="CS39" s="161" t="s">
        <v>36</v>
      </c>
      <c r="CT39" s="38">
        <f t="shared" si="69"/>
        <v>1498019.015948666</v>
      </c>
      <c r="CU39" s="36">
        <f t="shared" si="70"/>
        <v>1929.5830963281319</v>
      </c>
      <c r="CV39" s="37">
        <f t="shared" si="71"/>
        <v>1499948.5990449942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v>82880.53</v>
      </c>
      <c r="E40" s="39">
        <v>0.75905567410636599</v>
      </c>
      <c r="F40" s="36">
        <v>1692.3200000000002</v>
      </c>
      <c r="G40" s="39">
        <v>4.7757083192233894E-2</v>
      </c>
      <c r="H40" s="36">
        <v>84572.85</v>
      </c>
      <c r="I40" s="40">
        <v>0.5847733794295592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2"/>
        <v>82880.53</v>
      </c>
      <c r="Q40" s="117">
        <f t="shared" si="43"/>
        <v>1692.3200000000002</v>
      </c>
      <c r="R40" s="118">
        <f t="shared" si="44"/>
        <v>84572.85</v>
      </c>
      <c r="S40" s="32"/>
      <c r="T40" s="35">
        <v>201148.94895851507</v>
      </c>
      <c r="U40" s="39">
        <v>1.0348658703852154</v>
      </c>
      <c r="V40" s="36">
        <v>11816.784855408958</v>
      </c>
      <c r="W40" s="39">
        <v>0.19238997827142115</v>
      </c>
      <c r="X40" s="36">
        <v>212965.73381392402</v>
      </c>
      <c r="Y40" s="40">
        <v>0.83257060910159397</v>
      </c>
      <c r="Z40" s="38">
        <v>0</v>
      </c>
      <c r="AA40" s="39">
        <v>0</v>
      </c>
      <c r="AB40" s="36">
        <v>0</v>
      </c>
      <c r="AC40" s="39">
        <v>0</v>
      </c>
      <c r="AD40" s="36">
        <v>0</v>
      </c>
      <c r="AE40" s="40">
        <v>0</v>
      </c>
      <c r="AF40" s="116">
        <f t="shared" si="45"/>
        <v>201148.94895851507</v>
      </c>
      <c r="AG40" s="117">
        <f t="shared" si="46"/>
        <v>11816.784855408958</v>
      </c>
      <c r="AH40" s="118">
        <f t="shared" si="47"/>
        <v>212965.73381392402</v>
      </c>
      <c r="AI40" s="32"/>
      <c r="AJ40" s="35">
        <v>363774.33673584583</v>
      </c>
      <c r="AK40" s="39">
        <v>6.2994499581942929</v>
      </c>
      <c r="AL40" s="36">
        <v>0</v>
      </c>
      <c r="AM40" s="39">
        <v>0</v>
      </c>
      <c r="AN40" s="36">
        <v>363774.33673584583</v>
      </c>
      <c r="AO40" s="40">
        <v>4.1622253885724758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48"/>
        <v>363774.33673584583</v>
      </c>
      <c r="AW40" s="117">
        <f t="shared" si="49"/>
        <v>0</v>
      </c>
      <c r="AX40" s="118">
        <f t="shared" si="50"/>
        <v>363774.33673584583</v>
      </c>
      <c r="AY40" s="32"/>
      <c r="AZ40" s="35">
        <v>645141.31389144401</v>
      </c>
      <c r="BA40" s="39">
        <v>2.9328471202633257</v>
      </c>
      <c r="BB40" s="36">
        <v>39687.686136147393</v>
      </c>
      <c r="BC40" s="39">
        <v>0.59639476656970203</v>
      </c>
      <c r="BD40" s="36">
        <v>684829.00002759136</v>
      </c>
      <c r="BE40" s="40">
        <v>2.3901862717660429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1"/>
        <v>645141.31389144401</v>
      </c>
      <c r="BM40" s="117">
        <f t="shared" si="52"/>
        <v>39687.686136147393</v>
      </c>
      <c r="BN40" s="118">
        <f t="shared" si="53"/>
        <v>684829.00002759136</v>
      </c>
      <c r="BO40" s="32"/>
      <c r="BP40" s="35">
        <v>568552.98441892734</v>
      </c>
      <c r="BQ40" s="39">
        <v>5.5808881906152381</v>
      </c>
      <c r="BR40" s="36">
        <v>27735.994555033642</v>
      </c>
      <c r="BS40" s="39">
        <v>1.2452743031937161</v>
      </c>
      <c r="BT40" s="36">
        <v>596288.97897396097</v>
      </c>
      <c r="BU40" s="40">
        <v>4.8030494166153375</v>
      </c>
      <c r="BV40" s="38">
        <v>390.80353028754598</v>
      </c>
      <c r="BW40" s="39">
        <v>1.2080218674945086E-3</v>
      </c>
      <c r="BX40" s="36">
        <v>2151.2944201202399</v>
      </c>
      <c r="BY40" s="39">
        <v>9.3501204793084193E-3</v>
      </c>
      <c r="BZ40" s="36">
        <v>2542.0979504077859</v>
      </c>
      <c r="CA40" s="40">
        <v>4.5920311827145881E-3</v>
      </c>
      <c r="CB40" s="116">
        <f t="shared" si="54"/>
        <v>568943.78794921492</v>
      </c>
      <c r="CC40" s="117">
        <f t="shared" si="55"/>
        <v>29887.288975153882</v>
      </c>
      <c r="CD40" s="118">
        <f t="shared" si="56"/>
        <v>598831.07692436886</v>
      </c>
      <c r="CE40" s="32"/>
      <c r="CF40" s="38">
        <f t="shared" si="57"/>
        <v>1861498.1140047321</v>
      </c>
      <c r="CG40" s="39">
        <f t="shared" si="58"/>
        <v>2.7248586907267351</v>
      </c>
      <c r="CH40" s="36">
        <f t="shared" si="59"/>
        <v>80932.785546589992</v>
      </c>
      <c r="CI40" s="39">
        <f t="shared" si="60"/>
        <v>0.37585815846796511</v>
      </c>
      <c r="CJ40" s="36">
        <f t="shared" si="61"/>
        <v>1942430.8995513222</v>
      </c>
      <c r="CK40" s="40">
        <f t="shared" si="62"/>
        <v>2.161902964724193</v>
      </c>
      <c r="CL40" s="38">
        <f t="shared" si="63"/>
        <v>390.80353028754598</v>
      </c>
      <c r="CM40" s="39">
        <f t="shared" si="64"/>
        <v>1.2748875847934361E-4</v>
      </c>
      <c r="CN40" s="36">
        <f t="shared" si="65"/>
        <v>2151.2944201202399</v>
      </c>
      <c r="CO40" s="39">
        <f t="shared" si="66"/>
        <v>1.2393962414851362E-3</v>
      </c>
      <c r="CP40" s="36">
        <f t="shared" si="67"/>
        <v>2542.0979504077859</v>
      </c>
      <c r="CQ40" s="40">
        <f t="shared" si="68"/>
        <v>5.2947622414430736E-4</v>
      </c>
      <c r="CR40" s="152"/>
      <c r="CS40" s="161" t="s">
        <v>37</v>
      </c>
      <c r="CT40" s="38">
        <f t="shared" si="69"/>
        <v>1942430.8995513222</v>
      </c>
      <c r="CU40" s="36">
        <f t="shared" si="70"/>
        <v>2542.0979504077859</v>
      </c>
      <c r="CV40" s="37">
        <f t="shared" si="71"/>
        <v>1944972.99750173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v>51901824.010000005</v>
      </c>
      <c r="E41" s="39">
        <v>475.33931082801388</v>
      </c>
      <c r="F41" s="36">
        <v>5681080.3900000006</v>
      </c>
      <c r="G41" s="39">
        <v>160.31946015351622</v>
      </c>
      <c r="H41" s="36">
        <v>57582904.400000006</v>
      </c>
      <c r="I41" s="40">
        <v>398.15318513396721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2"/>
        <v>51901824.010000005</v>
      </c>
      <c r="Q41" s="117">
        <f t="shared" si="43"/>
        <v>5681080.3900000006</v>
      </c>
      <c r="R41" s="118">
        <f t="shared" si="44"/>
        <v>57582904.400000006</v>
      </c>
      <c r="S41" s="32"/>
      <c r="T41" s="35">
        <v>91043055.515266642</v>
      </c>
      <c r="U41" s="39">
        <v>468.39593930847366</v>
      </c>
      <c r="V41" s="36">
        <v>10213899.81563927</v>
      </c>
      <c r="W41" s="39">
        <v>166.29328431056595</v>
      </c>
      <c r="X41" s="36">
        <v>101256955.33090591</v>
      </c>
      <c r="Y41" s="40">
        <v>395.85506769499523</v>
      </c>
      <c r="Z41" s="38">
        <v>89451.87417186769</v>
      </c>
      <c r="AA41" s="39">
        <v>8.8081328697337119E-2</v>
      </c>
      <c r="AB41" s="36">
        <v>96610.12578876254</v>
      </c>
      <c r="AC41" s="39">
        <v>0.22031855222727043</v>
      </c>
      <c r="AD41" s="36">
        <v>186061.99996063023</v>
      </c>
      <c r="AE41" s="40">
        <v>0.12796015572969394</v>
      </c>
      <c r="AF41" s="116">
        <f t="shared" si="45"/>
        <v>91132507.38943851</v>
      </c>
      <c r="AG41" s="117">
        <f t="shared" si="46"/>
        <v>10310509.941428034</v>
      </c>
      <c r="AH41" s="118">
        <f t="shared" si="47"/>
        <v>101443017.33086655</v>
      </c>
      <c r="AI41" s="32"/>
      <c r="AJ41" s="35">
        <v>49915755.17051857</v>
      </c>
      <c r="AK41" s="39">
        <v>864.38698409473341</v>
      </c>
      <c r="AL41" s="36">
        <v>6202734.0535346838</v>
      </c>
      <c r="AM41" s="39">
        <v>209.18434012999742</v>
      </c>
      <c r="AN41" s="36">
        <v>56118489.224053256</v>
      </c>
      <c r="AO41" s="40">
        <v>642.09532402033494</v>
      </c>
      <c r="AP41" s="38">
        <v>9701.1276130824754</v>
      </c>
      <c r="AQ41" s="39">
        <v>5.7341369726581284E-2</v>
      </c>
      <c r="AR41" s="36">
        <v>7939.3163684389874</v>
      </c>
      <c r="AS41" s="39">
        <v>5.0737912718412208E-2</v>
      </c>
      <c r="AT41" s="36">
        <v>17640.443981521465</v>
      </c>
      <c r="AU41" s="40">
        <v>5.4168452220026052E-2</v>
      </c>
      <c r="AV41" s="116">
        <f t="shared" si="48"/>
        <v>49925456.298131652</v>
      </c>
      <c r="AW41" s="117">
        <f t="shared" si="49"/>
        <v>6210673.369903123</v>
      </c>
      <c r="AX41" s="118">
        <f t="shared" si="50"/>
        <v>56136129.668034777</v>
      </c>
      <c r="AY41" s="32"/>
      <c r="AZ41" s="35">
        <v>92561502.621620819</v>
      </c>
      <c r="BA41" s="39">
        <v>420.78957054166602</v>
      </c>
      <c r="BB41" s="36">
        <v>10582142.313929537</v>
      </c>
      <c r="BC41" s="39">
        <v>159.01996083805994</v>
      </c>
      <c r="BD41" s="36">
        <v>103143644.93555036</v>
      </c>
      <c r="BE41" s="40">
        <v>359.99136154416794</v>
      </c>
      <c r="BF41" s="38">
        <v>243150.38511302715</v>
      </c>
      <c r="BG41" s="39">
        <v>0.20377136504643797</v>
      </c>
      <c r="BH41" s="36">
        <v>452119.95049302856</v>
      </c>
      <c r="BI41" s="39">
        <v>0.76035745901638629</v>
      </c>
      <c r="BJ41" s="36">
        <v>695270.33560605568</v>
      </c>
      <c r="BK41" s="40">
        <v>0.38888279972103934</v>
      </c>
      <c r="BL41" s="116">
        <f t="shared" si="51"/>
        <v>92804653.00673385</v>
      </c>
      <c r="BM41" s="117">
        <f t="shared" si="52"/>
        <v>11034262.264422566</v>
      </c>
      <c r="BN41" s="118">
        <f t="shared" si="53"/>
        <v>103838915.27115642</v>
      </c>
      <c r="BO41" s="32"/>
      <c r="BP41" s="35">
        <v>74985873.401535302</v>
      </c>
      <c r="BQ41" s="39">
        <v>736.0576530212054</v>
      </c>
      <c r="BR41" s="36">
        <v>6660754.7788359569</v>
      </c>
      <c r="BS41" s="39">
        <v>299.05063434813258</v>
      </c>
      <c r="BT41" s="36">
        <v>81646628.180371255</v>
      </c>
      <c r="BU41" s="40">
        <v>657.65560605383291</v>
      </c>
      <c r="BV41" s="38">
        <v>14363.457145013248</v>
      </c>
      <c r="BW41" s="39">
        <v>4.4399215921180214E-2</v>
      </c>
      <c r="BX41" s="36">
        <v>27726.072576164741</v>
      </c>
      <c r="BY41" s="39">
        <v>0.12050517891953626</v>
      </c>
      <c r="BZ41" s="36">
        <v>42089.529721177991</v>
      </c>
      <c r="CA41" s="40">
        <v>7.6030285502742989E-2</v>
      </c>
      <c r="CB41" s="116">
        <f t="shared" si="54"/>
        <v>75000236.858680323</v>
      </c>
      <c r="CC41" s="117">
        <f t="shared" si="55"/>
        <v>6688480.8514121221</v>
      </c>
      <c r="CD41" s="118">
        <f t="shared" si="56"/>
        <v>81688717.71009244</v>
      </c>
      <c r="CE41" s="32"/>
      <c r="CF41" s="38">
        <f t="shared" si="57"/>
        <v>360408010.71894133</v>
      </c>
      <c r="CG41" s="39">
        <f t="shared" si="58"/>
        <v>527.56481074390445</v>
      </c>
      <c r="CH41" s="36">
        <f t="shared" si="59"/>
        <v>39340611.351939455</v>
      </c>
      <c r="CI41" s="39">
        <f t="shared" si="60"/>
        <v>182.70086264647168</v>
      </c>
      <c r="CJ41" s="36">
        <f t="shared" si="61"/>
        <v>399748622.07088077</v>
      </c>
      <c r="CK41" s="40">
        <f t="shared" si="62"/>
        <v>444.91555987864064</v>
      </c>
      <c r="CL41" s="38">
        <f t="shared" si="63"/>
        <v>356666.84404299059</v>
      </c>
      <c r="CM41" s="39">
        <f t="shared" si="64"/>
        <v>0.11635261611974133</v>
      </c>
      <c r="CN41" s="36">
        <f t="shared" si="65"/>
        <v>584395.46522639482</v>
      </c>
      <c r="CO41" s="39">
        <f t="shared" si="66"/>
        <v>0.33667987810895217</v>
      </c>
      <c r="CP41" s="36">
        <f t="shared" si="67"/>
        <v>941062.30926938541</v>
      </c>
      <c r="CQ41" s="40">
        <f t="shared" si="68"/>
        <v>0.19600744263868647</v>
      </c>
      <c r="CR41" s="152"/>
      <c r="CS41" s="161" t="s">
        <v>38</v>
      </c>
      <c r="CT41" s="38">
        <f t="shared" si="69"/>
        <v>399748622.07088077</v>
      </c>
      <c r="CU41" s="36">
        <f t="shared" si="70"/>
        <v>941062.30926938541</v>
      </c>
      <c r="CV41" s="37">
        <f t="shared" si="71"/>
        <v>400689684.38015014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v>1729197.1</v>
      </c>
      <c r="E42" s="39">
        <v>15.836733553746257</v>
      </c>
      <c r="F42" s="36">
        <v>192366.12</v>
      </c>
      <c r="G42" s="39">
        <v>5.4285506264815444</v>
      </c>
      <c r="H42" s="36">
        <v>1921563.2200000002</v>
      </c>
      <c r="I42" s="40">
        <v>13.286521832324979</v>
      </c>
      <c r="J42" s="38">
        <v>432697.80000000005</v>
      </c>
      <c r="K42" s="39">
        <v>1.1890699540528065</v>
      </c>
      <c r="L42" s="36">
        <v>146255.82999999999</v>
      </c>
      <c r="M42" s="39">
        <v>0.46271190569595422</v>
      </c>
      <c r="N42" s="36">
        <v>578953.63</v>
      </c>
      <c r="O42" s="40">
        <v>0.85142743904232476</v>
      </c>
      <c r="P42" s="116">
        <f t="shared" si="42"/>
        <v>2161894.9000000004</v>
      </c>
      <c r="Q42" s="117">
        <f t="shared" si="43"/>
        <v>338621.94999999995</v>
      </c>
      <c r="R42" s="118">
        <f t="shared" si="44"/>
        <v>2500516.8500000006</v>
      </c>
      <c r="S42" s="32"/>
      <c r="T42" s="35">
        <v>2094926.3925067838</v>
      </c>
      <c r="U42" s="39">
        <v>10.777922707523635</v>
      </c>
      <c r="V42" s="36">
        <v>183989.43135372776</v>
      </c>
      <c r="W42" s="39">
        <v>2.995546007940733</v>
      </c>
      <c r="X42" s="36">
        <v>2278915.8238605116</v>
      </c>
      <c r="Y42" s="40">
        <v>8.9092188756553607</v>
      </c>
      <c r="Z42" s="38">
        <v>610909.76280270517</v>
      </c>
      <c r="AA42" s="39">
        <v>0.6015496502448946</v>
      </c>
      <c r="AB42" s="36">
        <v>149041.05774184663</v>
      </c>
      <c r="AC42" s="39">
        <v>0.33988683687154592</v>
      </c>
      <c r="AD42" s="36">
        <v>759950.82054455183</v>
      </c>
      <c r="AE42" s="40">
        <v>0.52263990156166096</v>
      </c>
      <c r="AF42" s="116">
        <f t="shared" si="45"/>
        <v>2705836.155309489</v>
      </c>
      <c r="AG42" s="117">
        <f t="shared" si="46"/>
        <v>333030.48909557436</v>
      </c>
      <c r="AH42" s="118">
        <f t="shared" si="47"/>
        <v>3038866.6444050632</v>
      </c>
      <c r="AI42" s="32"/>
      <c r="AJ42" s="35">
        <v>467006.68112494715</v>
      </c>
      <c r="AK42" s="39">
        <v>8.0871158869715689</v>
      </c>
      <c r="AL42" s="36">
        <v>54044.30899285186</v>
      </c>
      <c r="AM42" s="39">
        <v>1.8226193508988218</v>
      </c>
      <c r="AN42" s="36">
        <v>521050.99011779903</v>
      </c>
      <c r="AO42" s="40">
        <v>5.9617500213709427</v>
      </c>
      <c r="AP42" s="38">
        <v>235675.37391097075</v>
      </c>
      <c r="AQ42" s="39">
        <v>1.3930286550044966</v>
      </c>
      <c r="AR42" s="36">
        <v>35825.340389085424</v>
      </c>
      <c r="AS42" s="39">
        <v>0.22894956056855273</v>
      </c>
      <c r="AT42" s="36">
        <v>271500.71430005616</v>
      </c>
      <c r="AU42" s="40">
        <v>0.83369633358837358</v>
      </c>
      <c r="AV42" s="116">
        <f t="shared" si="48"/>
        <v>702682.0550359179</v>
      </c>
      <c r="AW42" s="117">
        <f t="shared" si="49"/>
        <v>89869.649381937284</v>
      </c>
      <c r="AX42" s="118">
        <f t="shared" si="50"/>
        <v>792551.70441785525</v>
      </c>
      <c r="AY42" s="32"/>
      <c r="AZ42" s="35">
        <v>3094032.1368108611</v>
      </c>
      <c r="BA42" s="39">
        <v>14.065636546685068</v>
      </c>
      <c r="BB42" s="36">
        <v>296157.81582301878</v>
      </c>
      <c r="BC42" s="39">
        <v>4.4504225020740353</v>
      </c>
      <c r="BD42" s="36">
        <v>3390189.9526338801</v>
      </c>
      <c r="BE42" s="40">
        <v>11.832421645605253</v>
      </c>
      <c r="BF42" s="38">
        <v>1559740.7873395416</v>
      </c>
      <c r="BG42" s="39">
        <v>1.3071355375688281</v>
      </c>
      <c r="BH42" s="36">
        <v>321118.95793621626</v>
      </c>
      <c r="BI42" s="39">
        <v>0.5400451686153499</v>
      </c>
      <c r="BJ42" s="36">
        <v>1880859.7452757577</v>
      </c>
      <c r="BK42" s="40">
        <v>1.0520138227785292</v>
      </c>
      <c r="BL42" s="116">
        <f t="shared" si="51"/>
        <v>4653772.9241504027</v>
      </c>
      <c r="BM42" s="117">
        <f t="shared" si="52"/>
        <v>617276.77375923505</v>
      </c>
      <c r="BN42" s="118">
        <f t="shared" si="53"/>
        <v>5271049.6979096374</v>
      </c>
      <c r="BO42" s="32"/>
      <c r="BP42" s="35">
        <v>889271.47210827563</v>
      </c>
      <c r="BQ42" s="39">
        <v>8.7290451249892094</v>
      </c>
      <c r="BR42" s="36">
        <v>67330.838807186374</v>
      </c>
      <c r="BS42" s="39">
        <v>3.0229802364830229</v>
      </c>
      <c r="BT42" s="36">
        <v>956602.31091546197</v>
      </c>
      <c r="BU42" s="40">
        <v>7.705338071619857</v>
      </c>
      <c r="BV42" s="38">
        <v>243564.34305625569</v>
      </c>
      <c r="BW42" s="39">
        <v>0.75288739673718252</v>
      </c>
      <c r="BX42" s="36">
        <v>127684.52812250332</v>
      </c>
      <c r="BY42" s="39">
        <v>0.55495226972341738</v>
      </c>
      <c r="BZ42" s="36">
        <v>371248.87117875903</v>
      </c>
      <c r="CA42" s="40">
        <v>0.67062183529434116</v>
      </c>
      <c r="CB42" s="116">
        <f t="shared" si="54"/>
        <v>1132835.8151645313</v>
      </c>
      <c r="CC42" s="117">
        <f t="shared" si="55"/>
        <v>195015.36692968971</v>
      </c>
      <c r="CD42" s="118">
        <f t="shared" si="56"/>
        <v>1327851.182094221</v>
      </c>
      <c r="CE42" s="32"/>
      <c r="CF42" s="38">
        <f t="shared" si="57"/>
        <v>8274433.7825508686</v>
      </c>
      <c r="CG42" s="39">
        <f t="shared" si="58"/>
        <v>12.112106175987945</v>
      </c>
      <c r="CH42" s="36">
        <f t="shared" si="59"/>
        <v>793888.51497678482</v>
      </c>
      <c r="CI42" s="39">
        <f t="shared" si="60"/>
        <v>3.6868800851574566</v>
      </c>
      <c r="CJ42" s="36">
        <f t="shared" si="61"/>
        <v>9068322.2975276541</v>
      </c>
      <c r="CK42" s="40">
        <f t="shared" si="62"/>
        <v>10.092937084468753</v>
      </c>
      <c r="CL42" s="38">
        <f t="shared" si="63"/>
        <v>3082588.067109473</v>
      </c>
      <c r="CM42" s="39">
        <f t="shared" si="64"/>
        <v>1.005608432681935</v>
      </c>
      <c r="CN42" s="36">
        <f t="shared" si="65"/>
        <v>779925.71418965166</v>
      </c>
      <c r="CO42" s="39">
        <f t="shared" si="66"/>
        <v>0.44932808348484332</v>
      </c>
      <c r="CP42" s="36">
        <f t="shared" si="67"/>
        <v>3862513.7812991245</v>
      </c>
      <c r="CQ42" s="40">
        <f t="shared" si="68"/>
        <v>0.80449662150097279</v>
      </c>
      <c r="CR42" s="152"/>
      <c r="CS42" s="161" t="s">
        <v>39</v>
      </c>
      <c r="CT42" s="38">
        <f t="shared" si="69"/>
        <v>9068322.2975276541</v>
      </c>
      <c r="CU42" s="36">
        <f t="shared" si="70"/>
        <v>3862513.7812991245</v>
      </c>
      <c r="CV42" s="37">
        <f t="shared" si="71"/>
        <v>12930836.078826778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v>1502897.0499999998</v>
      </c>
      <c r="E43" s="39">
        <v>13.764179999816829</v>
      </c>
      <c r="F43" s="36">
        <v>1050682.69</v>
      </c>
      <c r="G43" s="39">
        <v>29.650149283214809</v>
      </c>
      <c r="H43" s="36">
        <v>2553579.7399999998</v>
      </c>
      <c r="I43" s="40">
        <v>17.656558271391528</v>
      </c>
      <c r="J43" s="38">
        <v>5242386.1400000006</v>
      </c>
      <c r="K43" s="39">
        <v>14.406275804075891</v>
      </c>
      <c r="L43" s="36">
        <v>4360691.1099999994</v>
      </c>
      <c r="M43" s="39">
        <v>13.795988123410231</v>
      </c>
      <c r="N43" s="36">
        <v>9603077.25</v>
      </c>
      <c r="O43" s="40">
        <v>14.122587796699904</v>
      </c>
      <c r="P43" s="116">
        <f t="shared" si="42"/>
        <v>6745283.1900000004</v>
      </c>
      <c r="Q43" s="117">
        <f t="shared" si="43"/>
        <v>5411373.7999999989</v>
      </c>
      <c r="R43" s="118">
        <f t="shared" si="44"/>
        <v>12156656.989999998</v>
      </c>
      <c r="S43" s="32"/>
      <c r="T43" s="35">
        <v>6287754.8932352252</v>
      </c>
      <c r="U43" s="39">
        <v>32.349077507229566</v>
      </c>
      <c r="V43" s="36">
        <v>5368191.9149758453</v>
      </c>
      <c r="W43" s="39">
        <v>87.39994326005511</v>
      </c>
      <c r="X43" s="36">
        <v>11655946.80821107</v>
      </c>
      <c r="Y43" s="40">
        <v>45.56788812911639</v>
      </c>
      <c r="Z43" s="38">
        <v>20628348.860300303</v>
      </c>
      <c r="AA43" s="39">
        <v>20.312289633601463</v>
      </c>
      <c r="AB43" s="36">
        <v>15595619.300652644</v>
      </c>
      <c r="AC43" s="39">
        <v>35.565674274353697</v>
      </c>
      <c r="AD43" s="36">
        <v>36223968.160952948</v>
      </c>
      <c r="AE43" s="40">
        <v>24.912258322515097</v>
      </c>
      <c r="AF43" s="116">
        <f t="shared" si="45"/>
        <v>26916103.753535528</v>
      </c>
      <c r="AG43" s="117">
        <f t="shared" si="46"/>
        <v>20963811.21562849</v>
      </c>
      <c r="AH43" s="118">
        <f t="shared" si="47"/>
        <v>47879914.969164014</v>
      </c>
      <c r="AI43" s="32"/>
      <c r="AJ43" s="35">
        <v>897010.41696865356</v>
      </c>
      <c r="AK43" s="39">
        <v>15.533454845596371</v>
      </c>
      <c r="AL43" s="36">
        <v>1181344.8835856859</v>
      </c>
      <c r="AM43" s="39">
        <v>39.840310386674957</v>
      </c>
      <c r="AN43" s="36">
        <v>2078355.3005543393</v>
      </c>
      <c r="AO43" s="40">
        <v>23.780081014134478</v>
      </c>
      <c r="AP43" s="38">
        <v>3404991.7486375528</v>
      </c>
      <c r="AQ43" s="39">
        <v>20.126205793982532</v>
      </c>
      <c r="AR43" s="36">
        <v>2972320.9846553681</v>
      </c>
      <c r="AS43" s="39">
        <v>18.995257990985053</v>
      </c>
      <c r="AT43" s="36">
        <v>6377312.7332929205</v>
      </c>
      <c r="AU43" s="40">
        <v>19.582792839420744</v>
      </c>
      <c r="AV43" s="116">
        <f t="shared" si="48"/>
        <v>4302002.1656062063</v>
      </c>
      <c r="AW43" s="117">
        <f t="shared" si="49"/>
        <v>4153665.868241054</v>
      </c>
      <c r="AX43" s="118">
        <f t="shared" si="50"/>
        <v>8455668.0338472612</v>
      </c>
      <c r="AY43" s="32"/>
      <c r="AZ43" s="35">
        <v>6843428.19588181</v>
      </c>
      <c r="BA43" s="39">
        <v>31.110592741233209</v>
      </c>
      <c r="BB43" s="36">
        <v>3760469.7464609398</v>
      </c>
      <c r="BC43" s="39">
        <v>56.509328080740239</v>
      </c>
      <c r="BD43" s="36">
        <v>10603897.942342751</v>
      </c>
      <c r="BE43" s="40">
        <v>37.009664146779251</v>
      </c>
      <c r="BF43" s="38">
        <v>22373895.455202125</v>
      </c>
      <c r="BG43" s="39">
        <v>18.750368074447142</v>
      </c>
      <c r="BH43" s="36">
        <v>14618025.098371081</v>
      </c>
      <c r="BI43" s="39">
        <v>24.584016713959588</v>
      </c>
      <c r="BJ43" s="36">
        <v>36991920.553573206</v>
      </c>
      <c r="BK43" s="40">
        <v>20.690544231823417</v>
      </c>
      <c r="BL43" s="116">
        <f t="shared" si="51"/>
        <v>29217323.651083935</v>
      </c>
      <c r="BM43" s="117">
        <f t="shared" si="52"/>
        <v>18378494.844832022</v>
      </c>
      <c r="BN43" s="118">
        <f t="shared" si="53"/>
        <v>47595818.495915957</v>
      </c>
      <c r="BO43" s="32"/>
      <c r="BP43" s="35">
        <v>1717576.9953116509</v>
      </c>
      <c r="BQ43" s="39">
        <v>16.859651487721727</v>
      </c>
      <c r="BR43" s="36">
        <v>1172658.552230458</v>
      </c>
      <c r="BS43" s="39">
        <v>52.649331128741437</v>
      </c>
      <c r="BT43" s="36">
        <v>2890235.5475421092</v>
      </c>
      <c r="BU43" s="40">
        <v>23.280564709396117</v>
      </c>
      <c r="BV43" s="38">
        <v>6560916.5097435275</v>
      </c>
      <c r="BW43" s="39">
        <v>20.280601377229942</v>
      </c>
      <c r="BX43" s="36">
        <v>6269353.4927422777</v>
      </c>
      <c r="BY43" s="39">
        <v>27.24834403709233</v>
      </c>
      <c r="BZ43" s="36">
        <v>12830270.002485804</v>
      </c>
      <c r="CA43" s="40">
        <v>23.176526272172683</v>
      </c>
      <c r="CB43" s="116">
        <f t="shared" si="54"/>
        <v>8278493.505055178</v>
      </c>
      <c r="CC43" s="117">
        <f t="shared" si="55"/>
        <v>7442012.0449727355</v>
      </c>
      <c r="CD43" s="118">
        <f t="shared" si="56"/>
        <v>15720505.550027914</v>
      </c>
      <c r="CE43" s="32"/>
      <c r="CF43" s="38">
        <f t="shared" si="57"/>
        <v>17248667.551397339</v>
      </c>
      <c r="CG43" s="39">
        <f t="shared" si="58"/>
        <v>25.248578726608258</v>
      </c>
      <c r="CH43" s="36">
        <f t="shared" si="59"/>
        <v>12533347.787252929</v>
      </c>
      <c r="CI43" s="39">
        <f t="shared" si="60"/>
        <v>58.205843119580031</v>
      </c>
      <c r="CJ43" s="36">
        <f t="shared" si="61"/>
        <v>29782015.338650268</v>
      </c>
      <c r="CK43" s="40">
        <f t="shared" si="62"/>
        <v>33.147036155037348</v>
      </c>
      <c r="CL43" s="38">
        <f t="shared" si="63"/>
        <v>58210538.713883504</v>
      </c>
      <c r="CM43" s="39">
        <f t="shared" si="64"/>
        <v>18.989565691963943</v>
      </c>
      <c r="CN43" s="36">
        <f t="shared" si="65"/>
        <v>43816009.986421369</v>
      </c>
      <c r="CO43" s="39">
        <f t="shared" si="66"/>
        <v>25.243126922167448</v>
      </c>
      <c r="CP43" s="36">
        <f t="shared" si="67"/>
        <v>102026548.70030487</v>
      </c>
      <c r="CQ43" s="40">
        <f t="shared" si="68"/>
        <v>21.250413171391404</v>
      </c>
      <c r="CR43" s="152"/>
      <c r="CS43" s="161" t="s">
        <v>55</v>
      </c>
      <c r="CT43" s="38">
        <f t="shared" si="69"/>
        <v>29782015.338650268</v>
      </c>
      <c r="CU43" s="36">
        <f t="shared" si="70"/>
        <v>102026548.70030487</v>
      </c>
      <c r="CV43" s="37">
        <f t="shared" si="71"/>
        <v>131808564.03895514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v>63577.36</v>
      </c>
      <c r="E44" s="39">
        <v>0.58226890987187352</v>
      </c>
      <c r="F44" s="36">
        <v>33104.519999999997</v>
      </c>
      <c r="G44" s="39">
        <v>0.93420589231290208</v>
      </c>
      <c r="H44" s="36">
        <v>96681.88</v>
      </c>
      <c r="I44" s="40">
        <v>0.66850046672428698</v>
      </c>
      <c r="J44" s="38">
        <v>793755.53</v>
      </c>
      <c r="K44" s="39">
        <v>2.1812702805197088</v>
      </c>
      <c r="L44" s="36">
        <v>250421.47000000003</v>
      </c>
      <c r="M44" s="39">
        <v>0.79226240493033506</v>
      </c>
      <c r="N44" s="36">
        <v>1044177</v>
      </c>
      <c r="O44" s="40">
        <v>1.5355995764581312</v>
      </c>
      <c r="P44" s="116">
        <f t="shared" si="42"/>
        <v>857332.89</v>
      </c>
      <c r="Q44" s="117">
        <f t="shared" si="43"/>
        <v>283525.99000000005</v>
      </c>
      <c r="R44" s="118">
        <f t="shared" si="44"/>
        <v>1140858.8800000001</v>
      </c>
      <c r="S44" s="32"/>
      <c r="T44" s="35">
        <v>51456.596303125509</v>
      </c>
      <c r="U44" s="39">
        <v>0.26473255563108633</v>
      </c>
      <c r="V44" s="36">
        <v>10297.569256920928</v>
      </c>
      <c r="W44" s="39">
        <v>0.16765551288518468</v>
      </c>
      <c r="X44" s="36">
        <v>61754.165560046436</v>
      </c>
      <c r="Y44" s="40">
        <v>0.24142242188037372</v>
      </c>
      <c r="Z44" s="38">
        <v>754193.19227905676</v>
      </c>
      <c r="AA44" s="39">
        <v>0.74263774890607814</v>
      </c>
      <c r="AB44" s="36">
        <v>260412.86539763311</v>
      </c>
      <c r="AC44" s="39">
        <v>0.59386927630349029</v>
      </c>
      <c r="AD44" s="36">
        <v>1014606.0576766899</v>
      </c>
      <c r="AE44" s="40">
        <v>0.69777358714875293</v>
      </c>
      <c r="AF44" s="116">
        <f t="shared" si="45"/>
        <v>805649.78858218226</v>
      </c>
      <c r="AG44" s="117">
        <f t="shared" si="46"/>
        <v>270710.43465455406</v>
      </c>
      <c r="AH44" s="118">
        <f t="shared" si="47"/>
        <v>1076360.2232367364</v>
      </c>
      <c r="AI44" s="32"/>
      <c r="AJ44" s="35">
        <v>7373.582404718225</v>
      </c>
      <c r="AK44" s="39">
        <v>0.12768771372916732</v>
      </c>
      <c r="AL44" s="36">
        <v>10292.935901160185</v>
      </c>
      <c r="AM44" s="39">
        <v>0.34712450766087227</v>
      </c>
      <c r="AN44" s="36">
        <v>17666.51830587841</v>
      </c>
      <c r="AO44" s="40">
        <v>0.20213638949963283</v>
      </c>
      <c r="AP44" s="38">
        <v>436698.06424405338</v>
      </c>
      <c r="AQ44" s="39">
        <v>2.5812324256957204</v>
      </c>
      <c r="AR44" s="36">
        <v>113802.42717879158</v>
      </c>
      <c r="AS44" s="39">
        <v>0.7272789430957366</v>
      </c>
      <c r="AT44" s="36">
        <v>550500.49142284493</v>
      </c>
      <c r="AU44" s="40">
        <v>1.6904200142567685</v>
      </c>
      <c r="AV44" s="116">
        <f t="shared" si="48"/>
        <v>444071.6466487716</v>
      </c>
      <c r="AW44" s="117">
        <f t="shared" si="49"/>
        <v>124095.36307995176</v>
      </c>
      <c r="AX44" s="118">
        <f t="shared" si="50"/>
        <v>568167.00972872332</v>
      </c>
      <c r="AY44" s="32"/>
      <c r="AZ44" s="35">
        <v>77378.458866633518</v>
      </c>
      <c r="BA44" s="39">
        <v>0.35176663681409603</v>
      </c>
      <c r="BB44" s="36">
        <v>59615.312488344192</v>
      </c>
      <c r="BC44" s="39">
        <v>0.89585117795726554</v>
      </c>
      <c r="BD44" s="36">
        <v>136993.77135497771</v>
      </c>
      <c r="BE44" s="40">
        <v>0.47813487979763053</v>
      </c>
      <c r="BF44" s="38">
        <v>1661980.7016815436</v>
      </c>
      <c r="BG44" s="39">
        <v>1.3928173550087481</v>
      </c>
      <c r="BH44" s="36">
        <v>650090.71719916852</v>
      </c>
      <c r="BI44" s="39">
        <v>1.0932968680560842</v>
      </c>
      <c r="BJ44" s="36">
        <v>2312071.4188807122</v>
      </c>
      <c r="BK44" s="40">
        <v>1.2932017382067293</v>
      </c>
      <c r="BL44" s="116">
        <f t="shared" si="51"/>
        <v>1739359.1605481771</v>
      </c>
      <c r="BM44" s="117">
        <f t="shared" si="52"/>
        <v>709706.02968751267</v>
      </c>
      <c r="BN44" s="118">
        <f t="shared" si="53"/>
        <v>2449065.1902356897</v>
      </c>
      <c r="BO44" s="32"/>
      <c r="BP44" s="35">
        <v>12557.538372030042</v>
      </c>
      <c r="BQ44" s="39">
        <v>0.12326418033894519</v>
      </c>
      <c r="BR44" s="36">
        <v>1241.6241929608595</v>
      </c>
      <c r="BS44" s="39">
        <v>5.5745709736490796E-2</v>
      </c>
      <c r="BT44" s="36">
        <v>13799.1625649909</v>
      </c>
      <c r="BU44" s="40">
        <v>0.11115090508901392</v>
      </c>
      <c r="BV44" s="38">
        <v>620331.2092470153</v>
      </c>
      <c r="BW44" s="39">
        <v>1.9175202058904917</v>
      </c>
      <c r="BX44" s="36">
        <v>192682.65941544215</v>
      </c>
      <c r="BY44" s="39">
        <v>0.83745212322320806</v>
      </c>
      <c r="BZ44" s="36">
        <v>813013.86866245745</v>
      </c>
      <c r="CA44" s="40">
        <v>1.4686235974025088</v>
      </c>
      <c r="CB44" s="116">
        <f t="shared" si="54"/>
        <v>632888.74761904532</v>
      </c>
      <c r="CC44" s="117">
        <f t="shared" si="55"/>
        <v>193924.283608403</v>
      </c>
      <c r="CD44" s="118">
        <f t="shared" si="56"/>
        <v>826813.03122744826</v>
      </c>
      <c r="CE44" s="32"/>
      <c r="CF44" s="38">
        <f t="shared" si="57"/>
        <v>212343.5359465073</v>
      </c>
      <c r="CG44" s="39">
        <f t="shared" si="58"/>
        <v>0.31082821142305733</v>
      </c>
      <c r="CH44" s="36">
        <f t="shared" si="59"/>
        <v>114551.96183938616</v>
      </c>
      <c r="CI44" s="39">
        <f t="shared" si="60"/>
        <v>0.53198823116076943</v>
      </c>
      <c r="CJ44" s="36">
        <f t="shared" si="61"/>
        <v>326895.49778589344</v>
      </c>
      <c r="CK44" s="40">
        <f t="shared" si="62"/>
        <v>0.36383088118169693</v>
      </c>
      <c r="CL44" s="38">
        <f t="shared" si="63"/>
        <v>4266958.6974516688</v>
      </c>
      <c r="CM44" s="39">
        <f t="shared" si="64"/>
        <v>1.3919763376254386</v>
      </c>
      <c r="CN44" s="36">
        <f t="shared" si="65"/>
        <v>1467410.1391910352</v>
      </c>
      <c r="CO44" s="39">
        <f t="shared" si="66"/>
        <v>0.84539921371101723</v>
      </c>
      <c r="CP44" s="36">
        <f t="shared" si="67"/>
        <v>5734368.836642704</v>
      </c>
      <c r="CQ44" s="40">
        <f t="shared" si="68"/>
        <v>1.1943725295830221</v>
      </c>
      <c r="CR44" s="152"/>
      <c r="CS44" s="161" t="s">
        <v>56</v>
      </c>
      <c r="CT44" s="38">
        <f t="shared" si="69"/>
        <v>326895.49778589344</v>
      </c>
      <c r="CU44" s="36">
        <f t="shared" si="70"/>
        <v>5734368.836642704</v>
      </c>
      <c r="CV44" s="37">
        <f t="shared" si="71"/>
        <v>6061264.3344285972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v>13078162.690000001</v>
      </c>
      <c r="E45" s="39">
        <v>119.77545989064834</v>
      </c>
      <c r="F45" s="36">
        <v>7441719.830000001</v>
      </c>
      <c r="G45" s="39">
        <v>210.00451038491931</v>
      </c>
      <c r="H45" s="36">
        <v>20519882.520000003</v>
      </c>
      <c r="I45" s="40">
        <v>141.88337092480555</v>
      </c>
      <c r="J45" s="38">
        <v>11459987.49</v>
      </c>
      <c r="K45" s="39">
        <v>31.492479966803703</v>
      </c>
      <c r="L45" s="36">
        <v>19476279.98</v>
      </c>
      <c r="M45" s="39">
        <v>61.617418091393425</v>
      </c>
      <c r="N45" s="36">
        <v>30936267.469999999</v>
      </c>
      <c r="O45" s="40">
        <v>45.495849098502894</v>
      </c>
      <c r="P45" s="116">
        <f t="shared" si="42"/>
        <v>24538150.18</v>
      </c>
      <c r="Q45" s="117">
        <f t="shared" si="43"/>
        <v>26917999.810000002</v>
      </c>
      <c r="R45" s="118">
        <f t="shared" si="44"/>
        <v>51456149.990000002</v>
      </c>
      <c r="S45" s="32"/>
      <c r="T45" s="35">
        <v>7606402.9445272703</v>
      </c>
      <c r="U45" s="39">
        <v>39.133223635746248</v>
      </c>
      <c r="V45" s="36">
        <v>9011595.7330228556</v>
      </c>
      <c r="W45" s="39">
        <v>146.71847955948056</v>
      </c>
      <c r="X45" s="36">
        <v>16617998.677550126</v>
      </c>
      <c r="Y45" s="40">
        <v>64.966588911933187</v>
      </c>
      <c r="Z45" s="38">
        <v>19424565.262708355</v>
      </c>
      <c r="AA45" s="39">
        <v>19.126949921923231</v>
      </c>
      <c r="AB45" s="36">
        <v>20803917.322567735</v>
      </c>
      <c r="AC45" s="39">
        <v>47.443152648260977</v>
      </c>
      <c r="AD45" s="36">
        <v>40228482.58527609</v>
      </c>
      <c r="AE45" s="40">
        <v>27.666277356313618</v>
      </c>
      <c r="AF45" s="116">
        <f t="shared" si="45"/>
        <v>27030968.207235627</v>
      </c>
      <c r="AG45" s="117">
        <f t="shared" si="46"/>
        <v>29815513.055590592</v>
      </c>
      <c r="AH45" s="118">
        <f t="shared" si="47"/>
        <v>56846481.262826219</v>
      </c>
      <c r="AI45" s="32"/>
      <c r="AJ45" s="35">
        <v>4849043.94405053</v>
      </c>
      <c r="AK45" s="39">
        <v>83.970491004736701</v>
      </c>
      <c r="AL45" s="36">
        <v>5199669.9511308596</v>
      </c>
      <c r="AM45" s="39">
        <v>175.3564667182942</v>
      </c>
      <c r="AN45" s="36">
        <v>10048713.89518139</v>
      </c>
      <c r="AO45" s="40">
        <v>114.97515869954336</v>
      </c>
      <c r="AP45" s="38">
        <v>4699889.3571409173</v>
      </c>
      <c r="AQ45" s="39">
        <v>27.780079187744072</v>
      </c>
      <c r="AR45" s="36">
        <v>6234250.0356362844</v>
      </c>
      <c r="AS45" s="39">
        <v>39.841318760177437</v>
      </c>
      <c r="AT45" s="36">
        <v>10934139.392777201</v>
      </c>
      <c r="AU45" s="40">
        <v>33.575425192539441</v>
      </c>
      <c r="AV45" s="116">
        <f t="shared" si="48"/>
        <v>9548933.3011914473</v>
      </c>
      <c r="AW45" s="117">
        <f t="shared" si="49"/>
        <v>11433919.986767143</v>
      </c>
      <c r="AX45" s="118">
        <f t="shared" si="50"/>
        <v>20982853.287958592</v>
      </c>
      <c r="AY45" s="32"/>
      <c r="AZ45" s="35">
        <v>36938274.602408879</v>
      </c>
      <c r="BA45" s="39">
        <v>167.92338354787168</v>
      </c>
      <c r="BB45" s="36">
        <v>14435152.536493883</v>
      </c>
      <c r="BC45" s="39">
        <v>216.91991309010132</v>
      </c>
      <c r="BD45" s="36">
        <v>51373427.138902761</v>
      </c>
      <c r="BE45" s="40">
        <v>179.30324252628208</v>
      </c>
      <c r="BF45" s="38">
        <v>34781405.412622631</v>
      </c>
      <c r="BG45" s="39">
        <v>29.148440196255969</v>
      </c>
      <c r="BH45" s="36">
        <v>33663877.324650913</v>
      </c>
      <c r="BI45" s="39">
        <v>56.614578045711788</v>
      </c>
      <c r="BJ45" s="36">
        <v>68445282.737273544</v>
      </c>
      <c r="BK45" s="40">
        <v>38.283228573770934</v>
      </c>
      <c r="BL45" s="116">
        <f t="shared" si="51"/>
        <v>71719680.015031517</v>
      </c>
      <c r="BM45" s="117">
        <f t="shared" si="52"/>
        <v>48099029.861144796</v>
      </c>
      <c r="BN45" s="118">
        <f t="shared" si="53"/>
        <v>119818709.87617631</v>
      </c>
      <c r="BO45" s="32"/>
      <c r="BP45" s="35">
        <v>5458242.3471339643</v>
      </c>
      <c r="BQ45" s="39">
        <v>53.577838990272042</v>
      </c>
      <c r="BR45" s="36">
        <v>3332294.2173982658</v>
      </c>
      <c r="BS45" s="39">
        <v>149.61137778468395</v>
      </c>
      <c r="BT45" s="36">
        <v>8790536.5645322297</v>
      </c>
      <c r="BU45" s="40">
        <v>70.806912431390188</v>
      </c>
      <c r="BV45" s="38">
        <v>7629085.9307576204</v>
      </c>
      <c r="BW45" s="39">
        <v>23.582444678964041</v>
      </c>
      <c r="BX45" s="36">
        <v>13218675.851593737</v>
      </c>
      <c r="BY45" s="39">
        <v>57.452020808206363</v>
      </c>
      <c r="BZ45" s="36">
        <v>20847761.782351356</v>
      </c>
      <c r="CA45" s="40">
        <v>37.659277518793466</v>
      </c>
      <c r="CB45" s="116">
        <f t="shared" si="54"/>
        <v>13087328.277891584</v>
      </c>
      <c r="CC45" s="117">
        <f t="shared" si="55"/>
        <v>16550970.068992002</v>
      </c>
      <c r="CD45" s="118">
        <f t="shared" si="56"/>
        <v>29638298.346883588</v>
      </c>
      <c r="CE45" s="32"/>
      <c r="CF45" s="38">
        <f t="shared" si="57"/>
        <v>67930126.528120637</v>
      </c>
      <c r="CG45" s="39">
        <f t="shared" si="58"/>
        <v>99.436037157245124</v>
      </c>
      <c r="CH45" s="36">
        <f t="shared" si="59"/>
        <v>39420432.268045865</v>
      </c>
      <c r="CI45" s="39">
        <f t="shared" si="60"/>
        <v>183.07155719667608</v>
      </c>
      <c r="CJ45" s="36">
        <f t="shared" si="61"/>
        <v>107350558.79616651</v>
      </c>
      <c r="CK45" s="40">
        <f t="shared" si="62"/>
        <v>119.47992146327529</v>
      </c>
      <c r="CL45" s="38">
        <f t="shared" si="63"/>
        <v>77994933.453229532</v>
      </c>
      <c r="CM45" s="39">
        <f t="shared" si="64"/>
        <v>25.443673004476267</v>
      </c>
      <c r="CN45" s="36">
        <f t="shared" si="65"/>
        <v>93397000.514448673</v>
      </c>
      <c r="CO45" s="39">
        <f t="shared" si="66"/>
        <v>53.807554336111373</v>
      </c>
      <c r="CP45" s="36">
        <f t="shared" si="67"/>
        <v>171391933.96767819</v>
      </c>
      <c r="CQ45" s="40">
        <f t="shared" si="68"/>
        <v>35.698055628202496</v>
      </c>
      <c r="CR45" s="152"/>
      <c r="CS45" s="161" t="s">
        <v>60</v>
      </c>
      <c r="CT45" s="38">
        <f t="shared" si="69"/>
        <v>107350558.79616651</v>
      </c>
      <c r="CU45" s="36">
        <f t="shared" si="70"/>
        <v>171391933.96767819</v>
      </c>
      <c r="CV45" s="37">
        <f t="shared" si="71"/>
        <v>278742492.76384473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v>392438.14</v>
      </c>
      <c r="E46" s="39">
        <v>3.5941179056498367</v>
      </c>
      <c r="F46" s="36">
        <v>189148.32</v>
      </c>
      <c r="G46" s="39">
        <v>5.3377446664409076</v>
      </c>
      <c r="H46" s="36">
        <v>581586.46</v>
      </c>
      <c r="I46" s="40">
        <v>4.021341123595505</v>
      </c>
      <c r="J46" s="38">
        <v>1036738.75</v>
      </c>
      <c r="K46" s="39">
        <v>2.8489973783718425</v>
      </c>
      <c r="L46" s="36">
        <v>437491.04999999993</v>
      </c>
      <c r="M46" s="39">
        <v>1.3840974234697103</v>
      </c>
      <c r="N46" s="36">
        <v>1474229.7999999998</v>
      </c>
      <c r="O46" s="40">
        <v>2.1680487661401804</v>
      </c>
      <c r="P46" s="116">
        <f t="shared" si="42"/>
        <v>1429176.8900000001</v>
      </c>
      <c r="Q46" s="117">
        <f t="shared" si="43"/>
        <v>626639.36999999988</v>
      </c>
      <c r="R46" s="118">
        <f t="shared" si="44"/>
        <v>2055816.26</v>
      </c>
      <c r="S46" s="32"/>
      <c r="T46" s="35">
        <v>576104.67138162209</v>
      </c>
      <c r="U46" s="39">
        <v>2.9639282992489768</v>
      </c>
      <c r="V46" s="36">
        <v>141761.27380681114</v>
      </c>
      <c r="W46" s="39">
        <v>2.3080261442635441</v>
      </c>
      <c r="X46" s="36">
        <v>717865.94518843316</v>
      </c>
      <c r="Y46" s="40">
        <v>2.8064331126670128</v>
      </c>
      <c r="Z46" s="38">
        <v>2494726.4269166566</v>
      </c>
      <c r="AA46" s="39">
        <v>2.4565032365558475</v>
      </c>
      <c r="AB46" s="36">
        <v>429737.90831300616</v>
      </c>
      <c r="AC46" s="39">
        <v>0.98001356507611403</v>
      </c>
      <c r="AD46" s="36">
        <v>2924464.3352296627</v>
      </c>
      <c r="AE46" s="40">
        <v>2.0112377156061179</v>
      </c>
      <c r="AF46" s="116">
        <f t="shared" si="45"/>
        <v>3070831.0982982786</v>
      </c>
      <c r="AG46" s="117">
        <f t="shared" si="46"/>
        <v>571499.18211981724</v>
      </c>
      <c r="AH46" s="118">
        <f t="shared" si="47"/>
        <v>3642330.2804180961</v>
      </c>
      <c r="AI46" s="32"/>
      <c r="AJ46" s="35">
        <v>117703.1509986637</v>
      </c>
      <c r="AK46" s="39">
        <v>2.0382556842548305</v>
      </c>
      <c r="AL46" s="36">
        <v>123046.95551880212</v>
      </c>
      <c r="AM46" s="39">
        <v>4.1497017239579836</v>
      </c>
      <c r="AN46" s="36">
        <v>240750.10651746581</v>
      </c>
      <c r="AO46" s="40">
        <v>2.7546093950441746</v>
      </c>
      <c r="AP46" s="38">
        <v>429411.11963873246</v>
      </c>
      <c r="AQ46" s="39">
        <v>2.5381607951125562</v>
      </c>
      <c r="AR46" s="36">
        <v>219870.65130190965</v>
      </c>
      <c r="AS46" s="39">
        <v>1.4051307943142419</v>
      </c>
      <c r="AT46" s="36">
        <v>649281.77094064211</v>
      </c>
      <c r="AU46" s="40">
        <v>1.9937473582509377</v>
      </c>
      <c r="AV46" s="116">
        <f t="shared" si="48"/>
        <v>547114.27063739614</v>
      </c>
      <c r="AW46" s="117">
        <f t="shared" si="49"/>
        <v>342917.60682071175</v>
      </c>
      <c r="AX46" s="118">
        <f t="shared" si="50"/>
        <v>890031.87745810789</v>
      </c>
      <c r="AY46" s="32"/>
      <c r="AZ46" s="35">
        <v>2001185.7576835034</v>
      </c>
      <c r="BA46" s="39">
        <v>9.0974981142218905</v>
      </c>
      <c r="BB46" s="36">
        <v>257601.68079484341</v>
      </c>
      <c r="BC46" s="39">
        <v>3.8710317794434439</v>
      </c>
      <c r="BD46" s="36">
        <v>2258787.4384783469</v>
      </c>
      <c r="BE46" s="40">
        <v>7.883607040693386</v>
      </c>
      <c r="BF46" s="38">
        <v>2838236.9354817872</v>
      </c>
      <c r="BG46" s="39">
        <v>2.3785749481725027</v>
      </c>
      <c r="BH46" s="36">
        <v>566674.67935355869</v>
      </c>
      <c r="BI46" s="39">
        <v>0.95301107330551482</v>
      </c>
      <c r="BJ46" s="36">
        <v>3404911.6148353461</v>
      </c>
      <c r="BK46" s="40">
        <v>1.904455711353841</v>
      </c>
      <c r="BL46" s="116">
        <f t="shared" si="51"/>
        <v>4839422.6931652911</v>
      </c>
      <c r="BM46" s="117">
        <f t="shared" si="52"/>
        <v>824276.36014840216</v>
      </c>
      <c r="BN46" s="118">
        <f t="shared" si="53"/>
        <v>5663699.053313693</v>
      </c>
      <c r="BO46" s="32"/>
      <c r="BP46" s="35">
        <v>1031097.3820198367</v>
      </c>
      <c r="BQ46" s="39">
        <v>10.121201295900237</v>
      </c>
      <c r="BR46" s="36">
        <v>495544.39475364541</v>
      </c>
      <c r="BS46" s="39">
        <v>22.248659576781098</v>
      </c>
      <c r="BT46" s="36">
        <v>1526641.7767734821</v>
      </c>
      <c r="BU46" s="40">
        <v>12.296950226934642</v>
      </c>
      <c r="BV46" s="38">
        <v>946528.8643136709</v>
      </c>
      <c r="BW46" s="39">
        <v>2.9258373522479295</v>
      </c>
      <c r="BX46" s="36">
        <v>5023924.7223345973</v>
      </c>
      <c r="BY46" s="39">
        <v>21.835366183945712</v>
      </c>
      <c r="BZ46" s="36">
        <v>5970453.5866482686</v>
      </c>
      <c r="CA46" s="40">
        <v>10.784993174807065</v>
      </c>
      <c r="CB46" s="116">
        <f t="shared" si="54"/>
        <v>1977626.2463335076</v>
      </c>
      <c r="CC46" s="117">
        <f t="shared" si="55"/>
        <v>5519469.1170882424</v>
      </c>
      <c r="CD46" s="118">
        <f t="shared" si="56"/>
        <v>7497095.3634217503</v>
      </c>
      <c r="CE46" s="32"/>
      <c r="CF46" s="38">
        <f t="shared" si="57"/>
        <v>4118529.1020836262</v>
      </c>
      <c r="CG46" s="39">
        <f t="shared" si="58"/>
        <v>6.0286979247484842</v>
      </c>
      <c r="CH46" s="36">
        <f t="shared" si="59"/>
        <v>1207102.624874102</v>
      </c>
      <c r="CI46" s="39">
        <f t="shared" si="60"/>
        <v>5.6058785892875145</v>
      </c>
      <c r="CJ46" s="36">
        <f t="shared" si="61"/>
        <v>5325631.7269577282</v>
      </c>
      <c r="CK46" s="40">
        <f t="shared" si="62"/>
        <v>5.9273660762905971</v>
      </c>
      <c r="CL46" s="38">
        <f t="shared" si="63"/>
        <v>7745642.0963508468</v>
      </c>
      <c r="CM46" s="39">
        <f t="shared" si="64"/>
        <v>2.5267998315228595</v>
      </c>
      <c r="CN46" s="36">
        <f t="shared" si="65"/>
        <v>6677699.0113030719</v>
      </c>
      <c r="CO46" s="39">
        <f t="shared" si="66"/>
        <v>3.847132674622685</v>
      </c>
      <c r="CP46" s="36">
        <f t="shared" si="67"/>
        <v>14423341.10765392</v>
      </c>
      <c r="CQ46" s="40">
        <f t="shared" si="68"/>
        <v>3.0041392338957369</v>
      </c>
      <c r="CR46" s="152"/>
      <c r="CS46" s="161" t="s">
        <v>61</v>
      </c>
      <c r="CT46" s="38">
        <f t="shared" si="69"/>
        <v>5325631.7269577282</v>
      </c>
      <c r="CU46" s="36">
        <f t="shared" si="70"/>
        <v>14423341.10765392</v>
      </c>
      <c r="CV46" s="37">
        <f t="shared" si="71"/>
        <v>19748972.834611647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v>24977760.030000001</v>
      </c>
      <c r="E47" s="39">
        <v>228.75710950736797</v>
      </c>
      <c r="F47" s="36">
        <v>1908131.6099999999</v>
      </c>
      <c r="G47" s="39">
        <v>53.847262952929221</v>
      </c>
      <c r="H47" s="36">
        <v>26885891.640000001</v>
      </c>
      <c r="I47" s="40">
        <v>185.90072006914434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2"/>
        <v>24977760.030000001</v>
      </c>
      <c r="Q47" s="117">
        <f t="shared" si="43"/>
        <v>1908131.6099999999</v>
      </c>
      <c r="R47" s="118">
        <f t="shared" si="44"/>
        <v>26885891.640000001</v>
      </c>
      <c r="S47" s="32"/>
      <c r="T47" s="35">
        <v>74989724.273024604</v>
      </c>
      <c r="U47" s="39">
        <v>385.80517910514169</v>
      </c>
      <c r="V47" s="36">
        <v>6218587.7467045272</v>
      </c>
      <c r="W47" s="39">
        <v>101.24530285577453</v>
      </c>
      <c r="X47" s="36">
        <v>81208312.019729137</v>
      </c>
      <c r="Y47" s="40">
        <v>317.47667848506075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45"/>
        <v>74989724.273024604</v>
      </c>
      <c r="AG47" s="117">
        <f t="shared" si="46"/>
        <v>6218587.7467045272</v>
      </c>
      <c r="AH47" s="118">
        <f t="shared" si="47"/>
        <v>81208312.019729137</v>
      </c>
      <c r="AI47" s="32"/>
      <c r="AJ47" s="35">
        <v>7219822.3940071808</v>
      </c>
      <c r="AK47" s="39">
        <v>125.02506440173829</v>
      </c>
      <c r="AL47" s="36">
        <v>559266.07586463797</v>
      </c>
      <c r="AM47" s="39">
        <v>18.860990012971737</v>
      </c>
      <c r="AN47" s="36">
        <v>7779088.469871819</v>
      </c>
      <c r="AO47" s="40">
        <v>89.006607282369586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48"/>
        <v>7219822.3940071808</v>
      </c>
      <c r="AW47" s="117">
        <f t="shared" si="49"/>
        <v>559266.07586463797</v>
      </c>
      <c r="AX47" s="118">
        <f t="shared" si="50"/>
        <v>7779088.469871819</v>
      </c>
      <c r="AY47" s="32"/>
      <c r="AZ47" s="35">
        <v>39154661.675483964</v>
      </c>
      <c r="BA47" s="39">
        <v>177.99919841926419</v>
      </c>
      <c r="BB47" s="36">
        <v>1913598.5705569768</v>
      </c>
      <c r="BC47" s="39">
        <v>28.756026967165223</v>
      </c>
      <c r="BD47" s="36">
        <v>41068260.24604094</v>
      </c>
      <c r="BE47" s="40">
        <v>143.33620778537031</v>
      </c>
      <c r="BF47" s="38">
        <v>0</v>
      </c>
      <c r="BG47" s="39">
        <v>0</v>
      </c>
      <c r="BH47" s="36">
        <v>1022.7355817146151</v>
      </c>
      <c r="BI47" s="39">
        <v>1.7199962693753355E-3</v>
      </c>
      <c r="BJ47" s="36">
        <v>1022.7355817146151</v>
      </c>
      <c r="BK47" s="40">
        <v>5.7204263726398684E-4</v>
      </c>
      <c r="BL47" s="116">
        <f t="shared" si="51"/>
        <v>39154661.675483964</v>
      </c>
      <c r="BM47" s="117">
        <f t="shared" si="52"/>
        <v>1914621.3061386915</v>
      </c>
      <c r="BN47" s="118">
        <f t="shared" si="53"/>
        <v>41069282.981622659</v>
      </c>
      <c r="BO47" s="32"/>
      <c r="BP47" s="35">
        <v>26434212.402894765</v>
      </c>
      <c r="BQ47" s="39">
        <v>259.47693156215718</v>
      </c>
      <c r="BR47" s="36">
        <v>0</v>
      </c>
      <c r="BS47" s="39">
        <v>0</v>
      </c>
      <c r="BT47" s="36">
        <v>26434212.402894765</v>
      </c>
      <c r="BU47" s="40">
        <v>212.92499599586594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54"/>
        <v>26434212.402894765</v>
      </c>
      <c r="CC47" s="117">
        <f t="shared" si="55"/>
        <v>0</v>
      </c>
      <c r="CD47" s="118">
        <f t="shared" si="56"/>
        <v>26434212.402894765</v>
      </c>
      <c r="CE47" s="32"/>
      <c r="CF47" s="38">
        <f t="shared" si="57"/>
        <v>172776180.7754105</v>
      </c>
      <c r="CG47" s="39">
        <f t="shared" si="58"/>
        <v>252.90956471807309</v>
      </c>
      <c r="CH47" s="36">
        <f t="shared" si="59"/>
        <v>10599584.003126141</v>
      </c>
      <c r="CI47" s="39">
        <f t="shared" si="60"/>
        <v>49.225293520239546</v>
      </c>
      <c r="CJ47" s="36">
        <f t="shared" si="61"/>
        <v>183375764.77853665</v>
      </c>
      <c r="CK47" s="40">
        <f t="shared" si="62"/>
        <v>204.09509013929789</v>
      </c>
      <c r="CL47" s="38">
        <f t="shared" si="63"/>
        <v>0</v>
      </c>
      <c r="CM47" s="39">
        <f t="shared" si="64"/>
        <v>0</v>
      </c>
      <c r="CN47" s="36">
        <f t="shared" si="65"/>
        <v>1022.7355817146151</v>
      </c>
      <c r="CO47" s="39">
        <f t="shared" si="66"/>
        <v>5.8921485788047609E-4</v>
      </c>
      <c r="CP47" s="36">
        <f t="shared" si="67"/>
        <v>1022.7355817146151</v>
      </c>
      <c r="CQ47" s="40">
        <f t="shared" si="68"/>
        <v>2.1301861087509241E-4</v>
      </c>
      <c r="CR47" s="152"/>
      <c r="CS47" s="161" t="s">
        <v>47</v>
      </c>
      <c r="CT47" s="38">
        <f t="shared" si="69"/>
        <v>183375764.77853665</v>
      </c>
      <c r="CU47" s="36">
        <f t="shared" si="70"/>
        <v>1022.7355817146151</v>
      </c>
      <c r="CV47" s="37">
        <f t="shared" si="71"/>
        <v>183376787.51411837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v>3989091.25</v>
      </c>
      <c r="E48" s="39">
        <v>36.533819798697671</v>
      </c>
      <c r="F48" s="36">
        <v>314315.63</v>
      </c>
      <c r="G48" s="39">
        <v>8.8699523083869511</v>
      </c>
      <c r="H48" s="36">
        <v>4303406.88</v>
      </c>
      <c r="I48" s="40">
        <v>29.755622333621435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2"/>
        <v>3989091.25</v>
      </c>
      <c r="Q48" s="117">
        <f t="shared" si="43"/>
        <v>314315.63</v>
      </c>
      <c r="R48" s="118">
        <f t="shared" si="44"/>
        <v>4303406.88</v>
      </c>
      <c r="S48" s="32"/>
      <c r="T48" s="35">
        <v>1825316.3170985654</v>
      </c>
      <c r="U48" s="39">
        <v>9.3908398179705177</v>
      </c>
      <c r="V48" s="36">
        <v>0</v>
      </c>
      <c r="W48" s="39">
        <v>0</v>
      </c>
      <c r="X48" s="36">
        <v>1825316.3170985654</v>
      </c>
      <c r="Y48" s="40">
        <v>7.1359119174432664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45"/>
        <v>1825316.3170985654</v>
      </c>
      <c r="AG48" s="117">
        <f t="shared" si="46"/>
        <v>0</v>
      </c>
      <c r="AH48" s="118">
        <f t="shared" si="47"/>
        <v>1825316.3170985654</v>
      </c>
      <c r="AI48" s="32"/>
      <c r="AJ48" s="35">
        <v>1431417.1383449219</v>
      </c>
      <c r="AK48" s="39">
        <v>24.787731628394926</v>
      </c>
      <c r="AL48" s="36">
        <v>123763.21400163573</v>
      </c>
      <c r="AM48" s="39">
        <v>4.1738572103613834</v>
      </c>
      <c r="AN48" s="36">
        <v>1555180.3523465577</v>
      </c>
      <c r="AO48" s="40">
        <v>17.794029134733321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48"/>
        <v>1431417.1383449219</v>
      </c>
      <c r="AW48" s="117">
        <f t="shared" si="49"/>
        <v>123763.21400163573</v>
      </c>
      <c r="AX48" s="118">
        <f t="shared" si="50"/>
        <v>1555180.3523465577</v>
      </c>
      <c r="AY48" s="32"/>
      <c r="AZ48" s="35">
        <v>4836437.8792260857</v>
      </c>
      <c r="BA48" s="39">
        <v>21.986706789649933</v>
      </c>
      <c r="BB48" s="36">
        <v>324052.55016054172</v>
      </c>
      <c r="BC48" s="39">
        <v>4.8696022324488579</v>
      </c>
      <c r="BD48" s="36">
        <v>5160490.4293866279</v>
      </c>
      <c r="BE48" s="40">
        <v>18.011114277291149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1"/>
        <v>4836437.8792260857</v>
      </c>
      <c r="BM48" s="117">
        <f t="shared" si="52"/>
        <v>324052.55016054172</v>
      </c>
      <c r="BN48" s="118">
        <f t="shared" si="53"/>
        <v>5160490.4293866279</v>
      </c>
      <c r="BO48" s="32"/>
      <c r="BP48" s="35">
        <v>3441450.4313388243</v>
      </c>
      <c r="BQ48" s="39">
        <v>33.781108528479258</v>
      </c>
      <c r="BR48" s="36">
        <v>0</v>
      </c>
      <c r="BS48" s="39">
        <v>0</v>
      </c>
      <c r="BT48" s="36">
        <v>3441450.4313388243</v>
      </c>
      <c r="BU48" s="40">
        <v>27.720546696997328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54"/>
        <v>3441450.4313388243</v>
      </c>
      <c r="CC48" s="117">
        <f t="shared" si="55"/>
        <v>0</v>
      </c>
      <c r="CD48" s="118">
        <f t="shared" si="56"/>
        <v>3441450.4313388243</v>
      </c>
      <c r="CE48" s="32"/>
      <c r="CF48" s="38">
        <f t="shared" si="57"/>
        <v>15523713.016008398</v>
      </c>
      <c r="CG48" s="39">
        <f t="shared" si="58"/>
        <v>22.723592361324677</v>
      </c>
      <c r="CH48" s="36">
        <f t="shared" si="59"/>
        <v>762131.39416217746</v>
      </c>
      <c r="CI48" s="39">
        <f t="shared" si="60"/>
        <v>3.5393975431071549</v>
      </c>
      <c r="CJ48" s="36">
        <f t="shared" si="61"/>
        <v>16285844.410170576</v>
      </c>
      <c r="CK48" s="40">
        <f t="shared" si="62"/>
        <v>18.125955122273542</v>
      </c>
      <c r="CL48" s="38">
        <f t="shared" si="63"/>
        <v>0</v>
      </c>
      <c r="CM48" s="39">
        <f t="shared" si="64"/>
        <v>0</v>
      </c>
      <c r="CN48" s="36">
        <f t="shared" si="65"/>
        <v>0</v>
      </c>
      <c r="CO48" s="39">
        <f t="shared" si="66"/>
        <v>0</v>
      </c>
      <c r="CP48" s="36">
        <f t="shared" si="67"/>
        <v>0</v>
      </c>
      <c r="CQ48" s="40">
        <f t="shared" si="68"/>
        <v>0</v>
      </c>
      <c r="CR48" s="152"/>
      <c r="CS48" s="161" t="s">
        <v>40</v>
      </c>
      <c r="CT48" s="38">
        <f t="shared" si="69"/>
        <v>16285844.410170576</v>
      </c>
      <c r="CU48" s="36">
        <f t="shared" si="70"/>
        <v>0</v>
      </c>
      <c r="CV48" s="37">
        <f t="shared" si="71"/>
        <v>16285844.410170576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v>24268537.379999999</v>
      </c>
      <c r="E49" s="39">
        <v>222.26174230004852</v>
      </c>
      <c r="F49" s="36">
        <v>17370282.210000001</v>
      </c>
      <c r="G49" s="39">
        <v>490.18744243142567</v>
      </c>
      <c r="H49" s="36">
        <v>41638819.590000004</v>
      </c>
      <c r="I49" s="40">
        <v>287.90886492653419</v>
      </c>
      <c r="J49" s="38">
        <v>18964293</v>
      </c>
      <c r="K49" s="39">
        <v>52.114595928507043</v>
      </c>
      <c r="L49" s="36">
        <v>46935144.960000001</v>
      </c>
      <c r="M49" s="39">
        <v>148.48946786297313</v>
      </c>
      <c r="N49" s="36">
        <v>65899437.960000001</v>
      </c>
      <c r="O49" s="40">
        <v>96.913788582017119</v>
      </c>
      <c r="P49" s="116">
        <f t="shared" si="42"/>
        <v>43232830.379999995</v>
      </c>
      <c r="Q49" s="117">
        <f t="shared" si="43"/>
        <v>64305427.170000002</v>
      </c>
      <c r="R49" s="118">
        <f t="shared" si="44"/>
        <v>107538257.55</v>
      </c>
      <c r="S49" s="32"/>
      <c r="T49" s="35">
        <v>46594441.569999993</v>
      </c>
      <c r="U49" s="39">
        <v>239.71786867450041</v>
      </c>
      <c r="V49" s="36">
        <v>34458727.939999983</v>
      </c>
      <c r="W49" s="39">
        <v>561.02518584848804</v>
      </c>
      <c r="X49" s="36">
        <v>81053169.509999976</v>
      </c>
      <c r="Y49" s="40">
        <v>316.87016263150269</v>
      </c>
      <c r="Z49" s="38">
        <v>50886422.089999862</v>
      </c>
      <c r="AA49" s="39">
        <v>50.106760890543015</v>
      </c>
      <c r="AB49" s="36">
        <v>63111713.830000043</v>
      </c>
      <c r="AC49" s="39">
        <v>143.92571488841565</v>
      </c>
      <c r="AD49" s="36">
        <v>113998135.9199999</v>
      </c>
      <c r="AE49" s="40">
        <v>78.399776570737629</v>
      </c>
      <c r="AF49" s="116">
        <f t="shared" si="45"/>
        <v>97480863.659999847</v>
      </c>
      <c r="AG49" s="117">
        <f t="shared" si="46"/>
        <v>97570441.770000026</v>
      </c>
      <c r="AH49" s="118">
        <f t="shared" si="47"/>
        <v>195051305.42999989</v>
      </c>
      <c r="AI49" s="32"/>
      <c r="AJ49" s="35">
        <v>9857170.5700000003</v>
      </c>
      <c r="AK49" s="39">
        <v>170.69580359152857</v>
      </c>
      <c r="AL49" s="36">
        <v>10872455.380000001</v>
      </c>
      <c r="AM49" s="39">
        <v>366.66853433157968</v>
      </c>
      <c r="AN49" s="36">
        <v>20729625.950000003</v>
      </c>
      <c r="AO49" s="40">
        <v>237.18378871611807</v>
      </c>
      <c r="AP49" s="38">
        <v>6077697.6799999988</v>
      </c>
      <c r="AQ49" s="39">
        <v>35.924020758709545</v>
      </c>
      <c r="AR49" s="36">
        <v>16287605.979999999</v>
      </c>
      <c r="AS49" s="39">
        <v>104.08945710871245</v>
      </c>
      <c r="AT49" s="36">
        <v>22365303.659999996</v>
      </c>
      <c r="AU49" s="40">
        <v>68.677063001483134</v>
      </c>
      <c r="AV49" s="116">
        <f t="shared" si="48"/>
        <v>15934868.25</v>
      </c>
      <c r="AW49" s="117">
        <f t="shared" si="49"/>
        <v>27160061.359999999</v>
      </c>
      <c r="AX49" s="118">
        <f t="shared" si="50"/>
        <v>43094929.609999999</v>
      </c>
      <c r="AY49" s="32"/>
      <c r="AZ49" s="35">
        <v>61891732.104652502</v>
      </c>
      <c r="BA49" s="39">
        <v>281.36314379919401</v>
      </c>
      <c r="BB49" s="36">
        <v>30607890.655347601</v>
      </c>
      <c r="BC49" s="39">
        <v>459.95087090655488</v>
      </c>
      <c r="BD49" s="36">
        <v>92499622.76000011</v>
      </c>
      <c r="BE49" s="40">
        <v>322.84165602739142</v>
      </c>
      <c r="BF49" s="38">
        <v>62982728.577750571</v>
      </c>
      <c r="BG49" s="39">
        <v>52.78246452569541</v>
      </c>
      <c r="BH49" s="36">
        <v>85098753.602249265</v>
      </c>
      <c r="BI49" s="39">
        <v>143.11571958704249</v>
      </c>
      <c r="BJ49" s="36">
        <v>148081482.17999983</v>
      </c>
      <c r="BK49" s="40">
        <v>82.825828210838978</v>
      </c>
      <c r="BL49" s="116">
        <f t="shared" si="51"/>
        <v>124874460.68240307</v>
      </c>
      <c r="BM49" s="117">
        <f t="shared" si="52"/>
        <v>115706644.25759687</v>
      </c>
      <c r="BN49" s="118">
        <f t="shared" si="53"/>
        <v>240581104.93999994</v>
      </c>
      <c r="BO49" s="32"/>
      <c r="BP49" s="35">
        <v>13789198.589999991</v>
      </c>
      <c r="BQ49" s="39">
        <v>135.35409658895696</v>
      </c>
      <c r="BR49" s="36">
        <v>9223006.2599999905</v>
      </c>
      <c r="BS49" s="39">
        <v>414.08908813361427</v>
      </c>
      <c r="BT49" s="36">
        <v>23012204.849999979</v>
      </c>
      <c r="BU49" s="40">
        <v>185.36105978348405</v>
      </c>
      <c r="BV49" s="38">
        <v>12417864.000000002</v>
      </c>
      <c r="BW49" s="39">
        <v>38.385147771145604</v>
      </c>
      <c r="BX49" s="36">
        <v>29963988.589999981</v>
      </c>
      <c r="BY49" s="39">
        <v>130.23178079988867</v>
      </c>
      <c r="BZ49" s="36">
        <v>42381852.589999981</v>
      </c>
      <c r="CA49" s="40">
        <v>76.558335859274621</v>
      </c>
      <c r="CB49" s="116">
        <f t="shared" si="54"/>
        <v>26207062.589999992</v>
      </c>
      <c r="CC49" s="117">
        <f t="shared" si="55"/>
        <v>39186994.849999972</v>
      </c>
      <c r="CD49" s="118">
        <f t="shared" si="56"/>
        <v>65394057.439999968</v>
      </c>
      <c r="CE49" s="32"/>
      <c r="CF49" s="38">
        <f t="shared" si="57"/>
        <v>156401080.21465248</v>
      </c>
      <c r="CG49" s="39">
        <f t="shared" si="58"/>
        <v>228.93971229715771</v>
      </c>
      <c r="CH49" s="36">
        <f t="shared" si="59"/>
        <v>102532362.44534758</v>
      </c>
      <c r="CI49" s="39">
        <f t="shared" si="60"/>
        <v>476.16827558583918</v>
      </c>
      <c r="CJ49" s="36">
        <f t="shared" si="61"/>
        <v>258933442.66000006</v>
      </c>
      <c r="CK49" s="40">
        <f t="shared" si="62"/>
        <v>288.18990548502927</v>
      </c>
      <c r="CL49" s="38">
        <f t="shared" si="63"/>
        <v>151329005.34775043</v>
      </c>
      <c r="CM49" s="39">
        <f t="shared" si="64"/>
        <v>49.366869842509885</v>
      </c>
      <c r="CN49" s="36">
        <f t="shared" si="65"/>
        <v>241397206.96224928</v>
      </c>
      <c r="CO49" s="39">
        <f t="shared" si="66"/>
        <v>139.07291731705379</v>
      </c>
      <c r="CP49" s="36">
        <f t="shared" si="67"/>
        <v>392726212.3099997</v>
      </c>
      <c r="CQ49" s="40">
        <f t="shared" si="68"/>
        <v>81.798261150022981</v>
      </c>
      <c r="CR49" s="152"/>
      <c r="CS49" s="161" t="s">
        <v>53</v>
      </c>
      <c r="CT49" s="38">
        <f t="shared" si="69"/>
        <v>258933442.66000006</v>
      </c>
      <c r="CU49" s="36">
        <f t="shared" si="70"/>
        <v>392726212.3099997</v>
      </c>
      <c r="CV49" s="37">
        <f t="shared" si="71"/>
        <v>651659654.96999979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v>7402.09</v>
      </c>
      <c r="E50" s="39">
        <v>6.7791535777413481E-2</v>
      </c>
      <c r="F50" s="36">
        <v>3424.3399999999997</v>
      </c>
      <c r="G50" s="39">
        <v>9.6634495992775696E-2</v>
      </c>
      <c r="H50" s="36">
        <v>10826.43</v>
      </c>
      <c r="I50" s="40">
        <v>7.4858634399308552E-2</v>
      </c>
      <c r="J50" s="38">
        <v>55362.03</v>
      </c>
      <c r="K50" s="39">
        <v>0.15213695671290697</v>
      </c>
      <c r="L50" s="36">
        <v>39670.639999999999</v>
      </c>
      <c r="M50" s="39">
        <v>0.12550663747611393</v>
      </c>
      <c r="N50" s="36">
        <v>95032.67</v>
      </c>
      <c r="O50" s="40">
        <v>0.13975803700108827</v>
      </c>
      <c r="P50" s="116">
        <f t="shared" si="42"/>
        <v>62764.119999999995</v>
      </c>
      <c r="Q50" s="117">
        <f t="shared" si="43"/>
        <v>43094.979999999996</v>
      </c>
      <c r="R50" s="118">
        <f t="shared" si="44"/>
        <v>105859.09999999999</v>
      </c>
      <c r="S50" s="32"/>
      <c r="T50" s="35">
        <v>148411.30145145982</v>
      </c>
      <c r="U50" s="39">
        <v>0.76354259590609663</v>
      </c>
      <c r="V50" s="36">
        <v>52163.715258416283</v>
      </c>
      <c r="W50" s="39">
        <v>0.84928143889575691</v>
      </c>
      <c r="X50" s="36">
        <v>200575.0167098761</v>
      </c>
      <c r="Y50" s="40">
        <v>0.78413020180331794</v>
      </c>
      <c r="Z50" s="38">
        <v>6405.9261484214012</v>
      </c>
      <c r="AA50" s="39">
        <v>6.3077771361824027E-3</v>
      </c>
      <c r="AB50" s="36">
        <v>-5196.7876494180064</v>
      </c>
      <c r="AC50" s="39">
        <v>-1.185122906946378E-2</v>
      </c>
      <c r="AD50" s="36">
        <v>1209.1384990033948</v>
      </c>
      <c r="AE50" s="40">
        <v>8.31559107523197E-4</v>
      </c>
      <c r="AF50" s="116">
        <f t="shared" si="45"/>
        <v>154817.22759988121</v>
      </c>
      <c r="AG50" s="117">
        <f t="shared" si="46"/>
        <v>46966.927608998274</v>
      </c>
      <c r="AH50" s="118">
        <f t="shared" si="47"/>
        <v>201784.1552088795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48"/>
        <v>0</v>
      </c>
      <c r="AW50" s="117">
        <f t="shared" si="49"/>
        <v>0</v>
      </c>
      <c r="AX50" s="118">
        <f t="shared" si="50"/>
        <v>0</v>
      </c>
      <c r="AY50" s="32"/>
      <c r="AZ50" s="35">
        <v>31563.406412507247</v>
      </c>
      <c r="BA50" s="39">
        <v>0.1434889435994165</v>
      </c>
      <c r="BB50" s="36">
        <v>58586.842338691386</v>
      </c>
      <c r="BC50" s="39">
        <v>0.88039615211570021</v>
      </c>
      <c r="BD50" s="36">
        <v>90150.24875119864</v>
      </c>
      <c r="BE50" s="40">
        <v>0.31464188425537976</v>
      </c>
      <c r="BF50" s="38">
        <v>87503.834621023605</v>
      </c>
      <c r="BG50" s="39">
        <v>7.3332295234635136E-2</v>
      </c>
      <c r="BH50" s="36">
        <v>43949.775646775968</v>
      </c>
      <c r="BI50" s="39">
        <v>7.3912995209969426E-2</v>
      </c>
      <c r="BJ50" s="36">
        <v>131453.61026779958</v>
      </c>
      <c r="BK50" s="40">
        <v>7.3525426551989681E-2</v>
      </c>
      <c r="BL50" s="116">
        <f t="shared" si="51"/>
        <v>119067.24103353085</v>
      </c>
      <c r="BM50" s="117">
        <f t="shared" si="52"/>
        <v>102536.61798546735</v>
      </c>
      <c r="BN50" s="118">
        <f t="shared" si="53"/>
        <v>221603.85901899822</v>
      </c>
      <c r="BO50" s="32"/>
      <c r="BP50" s="35">
        <v>4609.6684539450689</v>
      </c>
      <c r="BQ50" s="39">
        <v>4.5248279302528283E-2</v>
      </c>
      <c r="BR50" s="36">
        <v>2095.8289820066861</v>
      </c>
      <c r="BS50" s="39">
        <v>9.409729187835883E-2</v>
      </c>
      <c r="BT50" s="36">
        <v>6705.4974359517546</v>
      </c>
      <c r="BU50" s="40">
        <v>5.401212613938005E-2</v>
      </c>
      <c r="BV50" s="38">
        <v>18728.855733946548</v>
      </c>
      <c r="BW50" s="39">
        <v>5.7893200870295071E-2</v>
      </c>
      <c r="BX50" s="36">
        <v>20163.128917585665</v>
      </c>
      <c r="BY50" s="39">
        <v>8.7634534285974855E-2</v>
      </c>
      <c r="BZ50" s="36">
        <v>38891.984651532213</v>
      </c>
      <c r="CA50" s="40">
        <v>7.0254258396630381E-2</v>
      </c>
      <c r="CB50" s="116">
        <f t="shared" si="54"/>
        <v>23338.524187891617</v>
      </c>
      <c r="CC50" s="117">
        <f t="shared" si="55"/>
        <v>22258.957899592351</v>
      </c>
      <c r="CD50" s="118">
        <f t="shared" si="56"/>
        <v>45597.482087483964</v>
      </c>
      <c r="CE50" s="32"/>
      <c r="CF50" s="38">
        <f t="shared" si="57"/>
        <v>191986.46631791216</v>
      </c>
      <c r="CG50" s="39">
        <f t="shared" si="58"/>
        <v>0.28102955749056896</v>
      </c>
      <c r="CH50" s="36">
        <f t="shared" si="59"/>
        <v>116270.72657911434</v>
      </c>
      <c r="CI50" s="39">
        <f t="shared" si="60"/>
        <v>0.53997030845553917</v>
      </c>
      <c r="CJ50" s="36">
        <f t="shared" si="61"/>
        <v>308257.19289702649</v>
      </c>
      <c r="CK50" s="40">
        <f t="shared" si="62"/>
        <v>0.34308666494935514</v>
      </c>
      <c r="CL50" s="38">
        <f t="shared" si="63"/>
        <v>168000.64650339156</v>
      </c>
      <c r="CM50" s="39">
        <f t="shared" si="64"/>
        <v>5.4805528063386122E-2</v>
      </c>
      <c r="CN50" s="36">
        <f t="shared" si="65"/>
        <v>98586.756914943617</v>
      </c>
      <c r="CO50" s="39">
        <f t="shared" si="66"/>
        <v>5.6797458701055223E-2</v>
      </c>
      <c r="CP50" s="36">
        <f t="shared" si="67"/>
        <v>266587.40341833519</v>
      </c>
      <c r="CQ50" s="40">
        <f t="shared" si="68"/>
        <v>5.5525669946641015E-2</v>
      </c>
      <c r="CR50" s="152"/>
      <c r="CS50" s="161" t="s">
        <v>41</v>
      </c>
      <c r="CT50" s="38">
        <f t="shared" si="69"/>
        <v>308257.19289702649</v>
      </c>
      <c r="CU50" s="36">
        <f t="shared" si="70"/>
        <v>266587.40341833519</v>
      </c>
      <c r="CV50" s="37">
        <f t="shared" si="71"/>
        <v>574844.59631536168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v>15336.529999999999</v>
      </c>
      <c r="E51" s="39">
        <v>0.1404585626757274</v>
      </c>
      <c r="F51" s="36">
        <v>18070.86</v>
      </c>
      <c r="G51" s="39">
        <v>0.50995767016593296</v>
      </c>
      <c r="H51" s="36">
        <v>33407.39</v>
      </c>
      <c r="I51" s="40">
        <v>0.23099318928262749</v>
      </c>
      <c r="J51" s="38">
        <v>20203.71</v>
      </c>
      <c r="K51" s="39">
        <v>5.5520560819574821E-2</v>
      </c>
      <c r="L51" s="36">
        <v>20752.310000000001</v>
      </c>
      <c r="M51" s="39">
        <v>6.5654414649270451E-2</v>
      </c>
      <c r="N51" s="36">
        <v>40956.020000000004</v>
      </c>
      <c r="O51" s="40">
        <v>6.0231212682725965E-2</v>
      </c>
      <c r="P51" s="116">
        <f t="shared" si="42"/>
        <v>35540.239999999998</v>
      </c>
      <c r="Q51" s="117">
        <f t="shared" si="43"/>
        <v>38823.17</v>
      </c>
      <c r="R51" s="118">
        <f t="shared" si="44"/>
        <v>74363.41</v>
      </c>
      <c r="S51" s="32"/>
      <c r="T51" s="35">
        <v>11406.205815628215</v>
      </c>
      <c r="U51" s="39">
        <v>5.8682350418929753E-2</v>
      </c>
      <c r="V51" s="36">
        <v>19666.007019398501</v>
      </c>
      <c r="W51" s="39">
        <v>0.32018376482633792</v>
      </c>
      <c r="X51" s="36">
        <v>31072.212835026716</v>
      </c>
      <c r="Y51" s="40">
        <v>0.12147405454811788</v>
      </c>
      <c r="Z51" s="38">
        <v>51089.67818931496</v>
      </c>
      <c r="AA51" s="39">
        <v>5.0306902782026625E-2</v>
      </c>
      <c r="AB51" s="36">
        <v>25260.064855206612</v>
      </c>
      <c r="AC51" s="39">
        <v>5.7605358368277938E-2</v>
      </c>
      <c r="AD51" s="36">
        <v>76349.743044521572</v>
      </c>
      <c r="AE51" s="40">
        <v>5.2507900656589314E-2</v>
      </c>
      <c r="AF51" s="116">
        <f t="shared" si="45"/>
        <v>62495.884004943175</v>
      </c>
      <c r="AG51" s="117">
        <f t="shared" si="46"/>
        <v>44926.071874605113</v>
      </c>
      <c r="AH51" s="118">
        <f t="shared" si="47"/>
        <v>107421.95587954829</v>
      </c>
      <c r="AI51" s="32"/>
      <c r="AJ51" s="35">
        <v>13326.448812690014</v>
      </c>
      <c r="AK51" s="39">
        <v>0.23077300660969424</v>
      </c>
      <c r="AL51" s="36">
        <v>20501.886320732192</v>
      </c>
      <c r="AM51" s="39">
        <v>0.69141664375867373</v>
      </c>
      <c r="AN51" s="36">
        <v>33828.33513342221</v>
      </c>
      <c r="AO51" s="40">
        <v>0.38705631796041384</v>
      </c>
      <c r="AP51" s="38">
        <v>6445.9242082155988</v>
      </c>
      <c r="AQ51" s="39">
        <v>3.810053202004704E-2</v>
      </c>
      <c r="AR51" s="36">
        <v>18340.257786056522</v>
      </c>
      <c r="AS51" s="39">
        <v>0.11720737096222782</v>
      </c>
      <c r="AT51" s="36">
        <v>24786.181994272119</v>
      </c>
      <c r="AU51" s="40">
        <v>7.6110845990045167E-2</v>
      </c>
      <c r="AV51" s="116">
        <f t="shared" si="48"/>
        <v>19772.373020905612</v>
      </c>
      <c r="AW51" s="117">
        <f t="shared" si="49"/>
        <v>38842.144106788714</v>
      </c>
      <c r="AX51" s="118">
        <f t="shared" si="50"/>
        <v>58614.517127694329</v>
      </c>
      <c r="AY51" s="32"/>
      <c r="AZ51" s="35">
        <v>58722.768201079074</v>
      </c>
      <c r="BA51" s="39">
        <v>0.26695686340962704</v>
      </c>
      <c r="BB51" s="36">
        <v>47404.617964497083</v>
      </c>
      <c r="BC51" s="39">
        <v>0.71235863860332826</v>
      </c>
      <c r="BD51" s="36">
        <v>106127.38616557616</v>
      </c>
      <c r="BE51" s="40">
        <v>0.3704051981752432</v>
      </c>
      <c r="BF51" s="38">
        <v>102475.29028583379</v>
      </c>
      <c r="BG51" s="39">
        <v>8.5879073460515681E-2</v>
      </c>
      <c r="BH51" s="36">
        <v>70911.242197985557</v>
      </c>
      <c r="BI51" s="39">
        <v>0.11925572378427311</v>
      </c>
      <c r="BJ51" s="36">
        <v>173386.53248381935</v>
      </c>
      <c r="BK51" s="40">
        <v>9.6979601650134487E-2</v>
      </c>
      <c r="BL51" s="116">
        <f t="shared" si="51"/>
        <v>161198.05848691287</v>
      </c>
      <c r="BM51" s="117">
        <f t="shared" si="52"/>
        <v>118315.86016248264</v>
      </c>
      <c r="BN51" s="118">
        <f t="shared" si="53"/>
        <v>279513.91864939552</v>
      </c>
      <c r="BO51" s="32"/>
      <c r="BP51" s="35">
        <v>10926.410653639679</v>
      </c>
      <c r="BQ51" s="39">
        <v>0.10725311071057354</v>
      </c>
      <c r="BR51" s="36">
        <v>4546.8842400720569</v>
      </c>
      <c r="BS51" s="39">
        <v>0.2041433233094804</v>
      </c>
      <c r="BT51" s="36">
        <v>15473.294893711736</v>
      </c>
      <c r="BU51" s="40">
        <v>0.12463587728929774</v>
      </c>
      <c r="BV51" s="38">
        <v>11589.828780057736</v>
      </c>
      <c r="BW51" s="39">
        <v>3.5825588874607774E-2</v>
      </c>
      <c r="BX51" s="36">
        <v>29273.996808435324</v>
      </c>
      <c r="BY51" s="39">
        <v>0.12723288570351146</v>
      </c>
      <c r="BZ51" s="36">
        <v>40863.825588493062</v>
      </c>
      <c r="CA51" s="40">
        <v>7.381618057528791E-2</v>
      </c>
      <c r="CB51" s="116">
        <f t="shared" si="54"/>
        <v>22516.239433697418</v>
      </c>
      <c r="CC51" s="117">
        <f t="shared" si="55"/>
        <v>33820.881048507377</v>
      </c>
      <c r="CD51" s="118">
        <f t="shared" si="56"/>
        <v>56337.120482204795</v>
      </c>
      <c r="CE51" s="32"/>
      <c r="CF51" s="38">
        <f t="shared" si="57"/>
        <v>109718.36348303698</v>
      </c>
      <c r="CG51" s="39">
        <f t="shared" si="58"/>
        <v>0.16060560793472187</v>
      </c>
      <c r="CH51" s="36">
        <f t="shared" si="59"/>
        <v>110190.25554469983</v>
      </c>
      <c r="CI51" s="39">
        <f t="shared" si="60"/>
        <v>0.51173212747389951</v>
      </c>
      <c r="CJ51" s="36">
        <f t="shared" si="61"/>
        <v>219908.61902773683</v>
      </c>
      <c r="CK51" s="40">
        <f t="shared" si="62"/>
        <v>0.24475573136438664</v>
      </c>
      <c r="CL51" s="38">
        <f t="shared" si="63"/>
        <v>191804.43146342208</v>
      </c>
      <c r="CM51" s="39">
        <f t="shared" si="64"/>
        <v>6.2570849398714587E-2</v>
      </c>
      <c r="CN51" s="36">
        <f t="shared" si="65"/>
        <v>164537.87164768402</v>
      </c>
      <c r="CO51" s="39">
        <f t="shared" si="66"/>
        <v>9.4792985002352878E-2</v>
      </c>
      <c r="CP51" s="36">
        <f t="shared" si="67"/>
        <v>356342.3031111061</v>
      </c>
      <c r="CQ51" s="40">
        <f t="shared" si="68"/>
        <v>7.4220105139492676E-2</v>
      </c>
      <c r="CR51" s="152"/>
      <c r="CS51" s="161" t="s">
        <v>42</v>
      </c>
      <c r="CT51" s="38">
        <f t="shared" si="69"/>
        <v>219908.61902773683</v>
      </c>
      <c r="CU51" s="36">
        <f t="shared" si="70"/>
        <v>356342.3031111061</v>
      </c>
      <c r="CV51" s="37">
        <f t="shared" si="71"/>
        <v>576250.92213884299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v>29803.050000000003</v>
      </c>
      <c r="E52" s="39">
        <v>0.2729491981793038</v>
      </c>
      <c r="F52" s="36">
        <v>13926.970000000001</v>
      </c>
      <c r="G52" s="39">
        <v>0.39301755277119316</v>
      </c>
      <c r="H52" s="36">
        <v>43730.020000000004</v>
      </c>
      <c r="I52" s="40">
        <v>0.3023683318928263</v>
      </c>
      <c r="J52" s="38">
        <v>1799686.63</v>
      </c>
      <c r="K52" s="39">
        <v>4.9456070690526959</v>
      </c>
      <c r="L52" s="36">
        <v>478884.95999999996</v>
      </c>
      <c r="M52" s="39">
        <v>1.5150559977727438</v>
      </c>
      <c r="N52" s="36">
        <v>2278571.59</v>
      </c>
      <c r="O52" s="40">
        <v>3.3509391305626632</v>
      </c>
      <c r="P52" s="116">
        <f t="shared" si="42"/>
        <v>1829489.68</v>
      </c>
      <c r="Q52" s="117">
        <f t="shared" si="43"/>
        <v>492811.92999999993</v>
      </c>
      <c r="R52" s="118">
        <f t="shared" si="44"/>
        <v>2322301.61</v>
      </c>
      <c r="S52" s="32"/>
      <c r="T52" s="35">
        <v>32558.269574369013</v>
      </c>
      <c r="U52" s="39">
        <v>0.16750493679320588</v>
      </c>
      <c r="V52" s="36">
        <v>34593.553732985107</v>
      </c>
      <c r="W52" s="39">
        <v>0.56322029489889625</v>
      </c>
      <c r="X52" s="36">
        <v>67151.82330735412</v>
      </c>
      <c r="Y52" s="40">
        <v>0.26252408512881165</v>
      </c>
      <c r="Z52" s="38">
        <v>3954607.807845803</v>
      </c>
      <c r="AA52" s="39">
        <v>3.8940169048070059</v>
      </c>
      <c r="AB52" s="36">
        <v>955858.21845043288</v>
      </c>
      <c r="AC52" s="39">
        <v>2.1798263598579548</v>
      </c>
      <c r="AD52" s="36">
        <v>4910466.0262962356</v>
      </c>
      <c r="AE52" s="40">
        <v>3.3770678460039774</v>
      </c>
      <c r="AF52" s="116">
        <f t="shared" si="45"/>
        <v>3987166.0774201718</v>
      </c>
      <c r="AG52" s="117">
        <f t="shared" si="46"/>
        <v>990451.77218341804</v>
      </c>
      <c r="AH52" s="118">
        <f t="shared" si="47"/>
        <v>4977617.8496035896</v>
      </c>
      <c r="AI52" s="32"/>
      <c r="AJ52" s="35">
        <v>35031.546502164885</v>
      </c>
      <c r="AK52" s="39">
        <v>0.606638379520406</v>
      </c>
      <c r="AL52" s="36">
        <v>24993.505507679678</v>
      </c>
      <c r="AM52" s="39">
        <v>0.84289442559286654</v>
      </c>
      <c r="AN52" s="36">
        <v>60025.052009844563</v>
      </c>
      <c r="AO52" s="40">
        <v>0.68679335015096932</v>
      </c>
      <c r="AP52" s="38">
        <v>1039455.4245743419</v>
      </c>
      <c r="AQ52" s="39">
        <v>6.1440071909206759</v>
      </c>
      <c r="AR52" s="36">
        <v>219005.68365685793</v>
      </c>
      <c r="AS52" s="39">
        <v>1.3996030321188284</v>
      </c>
      <c r="AT52" s="36">
        <v>1258461.1082311999</v>
      </c>
      <c r="AU52" s="40">
        <v>3.8643523078778719</v>
      </c>
      <c r="AV52" s="116">
        <f t="shared" si="48"/>
        <v>1074486.9710765067</v>
      </c>
      <c r="AW52" s="117">
        <f t="shared" si="49"/>
        <v>243999.18916453762</v>
      </c>
      <c r="AX52" s="118">
        <f t="shared" si="50"/>
        <v>1318486.1602410444</v>
      </c>
      <c r="AY52" s="32"/>
      <c r="AZ52" s="35">
        <v>122179.89206490373</v>
      </c>
      <c r="BA52" s="39">
        <v>0.5554363623609645</v>
      </c>
      <c r="BB52" s="36">
        <v>77543.739049730051</v>
      </c>
      <c r="BC52" s="39">
        <v>1.1652652157865244</v>
      </c>
      <c r="BD52" s="36">
        <v>199723.63111463378</v>
      </c>
      <c r="BE52" s="40">
        <v>0.69707427871516803</v>
      </c>
      <c r="BF52" s="38">
        <v>3799351.4212751286</v>
      </c>
      <c r="BG52" s="39">
        <v>3.1840337207135203</v>
      </c>
      <c r="BH52" s="36">
        <v>1258521.3899818286</v>
      </c>
      <c r="BI52" s="39">
        <v>2.1165315203649904</v>
      </c>
      <c r="BJ52" s="36">
        <v>5057872.8112569572</v>
      </c>
      <c r="BK52" s="40">
        <v>2.8289999425331414</v>
      </c>
      <c r="BL52" s="116">
        <f t="shared" si="51"/>
        <v>3921531.3133400325</v>
      </c>
      <c r="BM52" s="117">
        <f t="shared" si="52"/>
        <v>1336065.1290315588</v>
      </c>
      <c r="BN52" s="118">
        <f t="shared" si="53"/>
        <v>5257596.442371591</v>
      </c>
      <c r="BO52" s="32"/>
      <c r="BP52" s="35">
        <v>21427.703196469451</v>
      </c>
      <c r="BQ52" s="39">
        <v>0.21033328291012957</v>
      </c>
      <c r="BR52" s="36">
        <v>9472.4702483435285</v>
      </c>
      <c r="BS52" s="39">
        <v>0.42528937495368963</v>
      </c>
      <c r="BT52" s="36">
        <v>30900.173444812979</v>
      </c>
      <c r="BU52" s="40">
        <v>0.24889787547776024</v>
      </c>
      <c r="BV52" s="38">
        <v>1665244.872925628</v>
      </c>
      <c r="BW52" s="39">
        <v>5.1474770960925973</v>
      </c>
      <c r="BX52" s="36">
        <v>332871.36001581018</v>
      </c>
      <c r="BY52" s="39">
        <v>1.4467509845003528</v>
      </c>
      <c r="BZ52" s="36">
        <v>1998116.2329414382</v>
      </c>
      <c r="CA52" s="40">
        <v>3.6093857228764268</v>
      </c>
      <c r="CB52" s="116">
        <f t="shared" si="54"/>
        <v>1686672.5761220974</v>
      </c>
      <c r="CC52" s="117">
        <f t="shared" si="55"/>
        <v>342343.83026415372</v>
      </c>
      <c r="CD52" s="118">
        <f t="shared" si="56"/>
        <v>2029016.4063862511</v>
      </c>
      <c r="CE52" s="32"/>
      <c r="CF52" s="38">
        <f t="shared" si="57"/>
        <v>241000.46133790709</v>
      </c>
      <c r="CG52" s="39">
        <f t="shared" si="58"/>
        <v>0.3527761841955212</v>
      </c>
      <c r="CH52" s="36">
        <f t="shared" si="59"/>
        <v>160530.2385387384</v>
      </c>
      <c r="CI52" s="39">
        <f t="shared" si="60"/>
        <v>0.74551492856822332</v>
      </c>
      <c r="CJ52" s="36">
        <f t="shared" si="61"/>
        <v>401530.69987664546</v>
      </c>
      <c r="CK52" s="40">
        <f t="shared" si="62"/>
        <v>0.44689899171785907</v>
      </c>
      <c r="CL52" s="38">
        <f t="shared" si="63"/>
        <v>12258346.156620901</v>
      </c>
      <c r="CM52" s="39">
        <f t="shared" si="64"/>
        <v>3.9989437438493756</v>
      </c>
      <c r="CN52" s="36">
        <f t="shared" si="65"/>
        <v>3245141.6121049295</v>
      </c>
      <c r="CO52" s="39">
        <f t="shared" si="66"/>
        <v>1.8695796723653786</v>
      </c>
      <c r="CP52" s="36">
        <f t="shared" si="67"/>
        <v>15503487.768725831</v>
      </c>
      <c r="CQ52" s="40">
        <f t="shared" si="68"/>
        <v>3.2291156064759887</v>
      </c>
      <c r="CR52" s="152"/>
      <c r="CS52" s="161" t="s">
        <v>62</v>
      </c>
      <c r="CT52" s="38">
        <f t="shared" si="69"/>
        <v>401530.69987664546</v>
      </c>
      <c r="CU52" s="36">
        <f t="shared" si="70"/>
        <v>15503487.768725831</v>
      </c>
      <c r="CV52" s="37">
        <f t="shared" si="71"/>
        <v>15905018.468602477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v>683561.71</v>
      </c>
      <c r="E53" s="39">
        <v>6.2603532407110603</v>
      </c>
      <c r="F53" s="36">
        <v>683105.53</v>
      </c>
      <c r="G53" s="39">
        <v>19.27716249012304</v>
      </c>
      <c r="H53" s="36">
        <v>1366667.24</v>
      </c>
      <c r="I53" s="40">
        <v>9.4497302679343136</v>
      </c>
      <c r="J53" s="38">
        <v>6331.2999999999993</v>
      </c>
      <c r="K53" s="39">
        <v>1.7398652362213378E-2</v>
      </c>
      <c r="L53" s="36">
        <v>40100.120000000003</v>
      </c>
      <c r="M53" s="39">
        <v>0.12686539021272827</v>
      </c>
      <c r="N53" s="36">
        <v>46431.42</v>
      </c>
      <c r="O53" s="40">
        <v>6.8283508338480542E-2</v>
      </c>
      <c r="P53" s="116">
        <f t="shared" si="42"/>
        <v>689893.01</v>
      </c>
      <c r="Q53" s="117">
        <f t="shared" si="43"/>
        <v>723205.65</v>
      </c>
      <c r="R53" s="118">
        <f t="shared" si="44"/>
        <v>1413098.6600000001</v>
      </c>
      <c r="S53" s="32"/>
      <c r="T53" s="35">
        <v>1227184.9585206911</v>
      </c>
      <c r="U53" s="39">
        <v>6.3135891924798386</v>
      </c>
      <c r="V53" s="36">
        <v>1260618.5736437843</v>
      </c>
      <c r="W53" s="39">
        <v>20.524227440839198</v>
      </c>
      <c r="X53" s="36">
        <v>2487803.5321644754</v>
      </c>
      <c r="Y53" s="40">
        <v>9.7258468064586427</v>
      </c>
      <c r="Z53" s="38">
        <v>5994980.2711200295</v>
      </c>
      <c r="AA53" s="39">
        <v>5.9031276055772475</v>
      </c>
      <c r="AB53" s="36">
        <v>3649560.379500513</v>
      </c>
      <c r="AC53" s="39">
        <v>8.3227907272954589</v>
      </c>
      <c r="AD53" s="36">
        <v>9644540.6506205425</v>
      </c>
      <c r="AE53" s="40">
        <v>6.6328262829374145</v>
      </c>
      <c r="AF53" s="116">
        <f t="shared" si="45"/>
        <v>7222165.2296407204</v>
      </c>
      <c r="AG53" s="117">
        <f t="shared" si="46"/>
        <v>4910178.953144297</v>
      </c>
      <c r="AH53" s="118">
        <f t="shared" si="47"/>
        <v>12132344.182785017</v>
      </c>
      <c r="AI53" s="32"/>
      <c r="AJ53" s="35">
        <v>287466.78849137702</v>
      </c>
      <c r="AK53" s="39">
        <v>4.9780384866984786</v>
      </c>
      <c r="AL53" s="36">
        <v>412806.54438575695</v>
      </c>
      <c r="AM53" s="39">
        <v>13.9217099819829</v>
      </c>
      <c r="AN53" s="36">
        <v>700273.33287713397</v>
      </c>
      <c r="AO53" s="40">
        <v>8.0123723712758039</v>
      </c>
      <c r="AP53" s="38">
        <v>748797.11272273143</v>
      </c>
      <c r="AQ53" s="39">
        <v>4.4259857001497291</v>
      </c>
      <c r="AR53" s="36">
        <v>709425.69371957926</v>
      </c>
      <c r="AS53" s="39">
        <v>4.5337378254924321</v>
      </c>
      <c r="AT53" s="36">
        <v>1458222.8064423106</v>
      </c>
      <c r="AU53" s="40">
        <v>4.4777598851630405</v>
      </c>
      <c r="AV53" s="116">
        <f t="shared" si="48"/>
        <v>1036263.9012141085</v>
      </c>
      <c r="AW53" s="117">
        <f t="shared" si="49"/>
        <v>1122232.2381053362</v>
      </c>
      <c r="AX53" s="118">
        <f t="shared" si="50"/>
        <v>2158496.1393194445</v>
      </c>
      <c r="AY53" s="32"/>
      <c r="AZ53" s="35">
        <v>2140366.5943599408</v>
      </c>
      <c r="BA53" s="39">
        <v>9.7302216854037162</v>
      </c>
      <c r="BB53" s="36">
        <v>1495030.7069702859</v>
      </c>
      <c r="BC53" s="39">
        <v>22.466124289518316</v>
      </c>
      <c r="BD53" s="36">
        <v>3635397.3013302265</v>
      </c>
      <c r="BE53" s="40">
        <v>12.688242936126745</v>
      </c>
      <c r="BF53" s="38">
        <v>9096357.6200110763</v>
      </c>
      <c r="BG53" s="39">
        <v>7.6231720065695114</v>
      </c>
      <c r="BH53" s="36">
        <v>4222457.699471686</v>
      </c>
      <c r="BI53" s="39">
        <v>7.1011624319461939</v>
      </c>
      <c r="BJ53" s="36">
        <v>13318815.319482762</v>
      </c>
      <c r="BK53" s="40">
        <v>7.4495601569036847</v>
      </c>
      <c r="BL53" s="116">
        <f t="shared" si="51"/>
        <v>11236724.214371018</v>
      </c>
      <c r="BM53" s="117">
        <f t="shared" si="52"/>
        <v>5717488.4064419717</v>
      </c>
      <c r="BN53" s="118">
        <f t="shared" si="53"/>
        <v>16954212.62081299</v>
      </c>
      <c r="BO53" s="32"/>
      <c r="BP53" s="35">
        <v>435928.77217389032</v>
      </c>
      <c r="BQ53" s="39">
        <v>4.2790554323817451</v>
      </c>
      <c r="BR53" s="36">
        <v>148004.56128590606</v>
      </c>
      <c r="BS53" s="39">
        <v>6.645021384003325</v>
      </c>
      <c r="BT53" s="36">
        <v>583933.33345979638</v>
      </c>
      <c r="BU53" s="40">
        <v>4.7035259002142311</v>
      </c>
      <c r="BV53" s="38">
        <v>1252892.1742152944</v>
      </c>
      <c r="BW53" s="39">
        <v>3.8728440936835815</v>
      </c>
      <c r="BX53" s="36">
        <v>1481877.4974690902</v>
      </c>
      <c r="BY53" s="39">
        <v>6.4406494096413027</v>
      </c>
      <c r="BZ53" s="36">
        <v>2734769.6716843843</v>
      </c>
      <c r="CA53" s="40">
        <v>4.9400722768775829</v>
      </c>
      <c r="CB53" s="116">
        <f t="shared" si="54"/>
        <v>1688820.9463891848</v>
      </c>
      <c r="CC53" s="117">
        <f t="shared" si="55"/>
        <v>1629882.0587549962</v>
      </c>
      <c r="CD53" s="118">
        <f t="shared" si="56"/>
        <v>3318703.0051441807</v>
      </c>
      <c r="CE53" s="32"/>
      <c r="CF53" s="38">
        <f t="shared" si="57"/>
        <v>4774508.8235458983</v>
      </c>
      <c r="CG53" s="39">
        <f t="shared" si="58"/>
        <v>6.9889202486494968</v>
      </c>
      <c r="CH53" s="36">
        <f t="shared" si="59"/>
        <v>3999565.9162857332</v>
      </c>
      <c r="CI53" s="39">
        <f t="shared" si="60"/>
        <v>18.574295569019046</v>
      </c>
      <c r="CJ53" s="36">
        <f t="shared" si="61"/>
        <v>8774074.739831632</v>
      </c>
      <c r="CK53" s="40">
        <f t="shared" si="62"/>
        <v>9.7654429803063749</v>
      </c>
      <c r="CL53" s="38">
        <f t="shared" si="63"/>
        <v>17099358.47806913</v>
      </c>
      <c r="CM53" s="39">
        <f t="shared" si="64"/>
        <v>5.5781890751045315</v>
      </c>
      <c r="CN53" s="36">
        <f t="shared" si="65"/>
        <v>10103421.390160868</v>
      </c>
      <c r="CO53" s="39">
        <f t="shared" si="66"/>
        <v>5.8207479087897331</v>
      </c>
      <c r="CP53" s="36">
        <f t="shared" si="67"/>
        <v>27202779.86823</v>
      </c>
      <c r="CQ53" s="40">
        <f t="shared" si="68"/>
        <v>5.6658812728080488</v>
      </c>
      <c r="CR53" s="152"/>
      <c r="CS53" s="161" t="s">
        <v>43</v>
      </c>
      <c r="CT53" s="38">
        <f t="shared" si="69"/>
        <v>8774074.739831632</v>
      </c>
      <c r="CU53" s="36">
        <f t="shared" si="70"/>
        <v>27202779.86823</v>
      </c>
      <c r="CV53" s="37">
        <f t="shared" si="71"/>
        <v>35976854.608061634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v>1120439.0900000001</v>
      </c>
      <c r="E54" s="39">
        <v>10.261464891152039</v>
      </c>
      <c r="F54" s="36">
        <v>877519.26</v>
      </c>
      <c r="G54" s="39">
        <v>24.763496444293938</v>
      </c>
      <c r="H54" s="36">
        <v>1997958.35</v>
      </c>
      <c r="I54" s="40">
        <v>13.814750907519448</v>
      </c>
      <c r="J54" s="38">
        <v>1598391.5</v>
      </c>
      <c r="K54" s="39">
        <v>4.392440422538308</v>
      </c>
      <c r="L54" s="36">
        <v>3191489.21</v>
      </c>
      <c r="M54" s="39">
        <v>10.096965395274674</v>
      </c>
      <c r="N54" s="36">
        <v>4789880.71</v>
      </c>
      <c r="O54" s="40">
        <v>7.0441494014529837</v>
      </c>
      <c r="P54" s="116">
        <f t="shared" si="42"/>
        <v>2718830.59</v>
      </c>
      <c r="Q54" s="117">
        <f t="shared" si="43"/>
        <v>4069008.4699999997</v>
      </c>
      <c r="R54" s="118">
        <f t="shared" si="44"/>
        <v>6787839.0599999996</v>
      </c>
      <c r="S54" s="32"/>
      <c r="T54" s="35">
        <v>1767713.0897771032</v>
      </c>
      <c r="U54" s="39">
        <v>9.0944842352658988</v>
      </c>
      <c r="V54" s="36">
        <v>1621070.7581026587</v>
      </c>
      <c r="W54" s="39">
        <v>26.392777032328659</v>
      </c>
      <c r="X54" s="36">
        <v>3388783.8478797618</v>
      </c>
      <c r="Y54" s="40">
        <v>13.248149276484352</v>
      </c>
      <c r="Z54" s="38">
        <v>4776813.444793826</v>
      </c>
      <c r="AA54" s="39">
        <v>4.7036250391841214</v>
      </c>
      <c r="AB54" s="36">
        <v>4776580.6538615217</v>
      </c>
      <c r="AC54" s="39">
        <v>10.892950668096205</v>
      </c>
      <c r="AD54" s="36">
        <v>9553394.0986553468</v>
      </c>
      <c r="AE54" s="40">
        <v>6.5701421938372278</v>
      </c>
      <c r="AF54" s="116">
        <f t="shared" si="45"/>
        <v>6544526.5345709287</v>
      </c>
      <c r="AG54" s="117">
        <f t="shared" si="46"/>
        <v>6397651.4119641799</v>
      </c>
      <c r="AH54" s="118">
        <f t="shared" si="47"/>
        <v>12942177.946535109</v>
      </c>
      <c r="AI54" s="32"/>
      <c r="AJ54" s="35">
        <v>406517.46434486023</v>
      </c>
      <c r="AK54" s="39">
        <v>7.039629146879669</v>
      </c>
      <c r="AL54" s="36">
        <v>566701.01516245189</v>
      </c>
      <c r="AM54" s="39">
        <v>19.111729905653984</v>
      </c>
      <c r="AN54" s="36">
        <v>973218.47950731218</v>
      </c>
      <c r="AO54" s="40">
        <v>11.13535028441186</v>
      </c>
      <c r="AP54" s="38">
        <v>1122429.7404120148</v>
      </c>
      <c r="AQ54" s="39">
        <v>6.6344513034011587</v>
      </c>
      <c r="AR54" s="36">
        <v>1033832.9497143107</v>
      </c>
      <c r="AS54" s="39">
        <v>6.6069323268870868</v>
      </c>
      <c r="AT54" s="36">
        <v>2156262.6901263255</v>
      </c>
      <c r="AU54" s="40">
        <v>6.6212286168241183</v>
      </c>
      <c r="AV54" s="116">
        <f t="shared" si="48"/>
        <v>1528947.2047568751</v>
      </c>
      <c r="AW54" s="117">
        <f t="shared" si="49"/>
        <v>1600533.9648767626</v>
      </c>
      <c r="AX54" s="118">
        <f t="shared" si="50"/>
        <v>3129481.1696336376</v>
      </c>
      <c r="AY54" s="32"/>
      <c r="AZ54" s="35">
        <v>3966076.1245543254</v>
      </c>
      <c r="BA54" s="39">
        <v>18.029995429189871</v>
      </c>
      <c r="BB54" s="36">
        <v>2579171.0884558787</v>
      </c>
      <c r="BC54" s="39">
        <v>38.757717796049029</v>
      </c>
      <c r="BD54" s="36">
        <v>6545247.213010204</v>
      </c>
      <c r="BE54" s="40">
        <v>22.844184509157238</v>
      </c>
      <c r="BF54" s="38">
        <v>6796203.6171482829</v>
      </c>
      <c r="BG54" s="39">
        <v>5.6955356560759496</v>
      </c>
      <c r="BH54" s="36">
        <v>7183720.7942968281</v>
      </c>
      <c r="BI54" s="39">
        <v>12.081297636784857</v>
      </c>
      <c r="BJ54" s="36">
        <v>13979924.411445111</v>
      </c>
      <c r="BK54" s="40">
        <v>7.8193356836838506</v>
      </c>
      <c r="BL54" s="116">
        <f t="shared" si="51"/>
        <v>10762279.741702609</v>
      </c>
      <c r="BM54" s="117">
        <f t="shared" si="52"/>
        <v>9762891.8827527072</v>
      </c>
      <c r="BN54" s="118">
        <f t="shared" si="53"/>
        <v>20525171.624455318</v>
      </c>
      <c r="BO54" s="32"/>
      <c r="BP54" s="35">
        <v>700681.1147572177</v>
      </c>
      <c r="BQ54" s="39">
        <v>6.877851433199683</v>
      </c>
      <c r="BR54" s="36">
        <v>500310.10245230945</v>
      </c>
      <c r="BS54" s="39">
        <v>22.462627506501569</v>
      </c>
      <c r="BT54" s="36">
        <v>1200991.2172095273</v>
      </c>
      <c r="BU54" s="40">
        <v>9.6738668138796218</v>
      </c>
      <c r="BV54" s="38">
        <v>1735764.8742343565</v>
      </c>
      <c r="BW54" s="39">
        <v>5.3654631097143382</v>
      </c>
      <c r="BX54" s="36">
        <v>2437897.3349892991</v>
      </c>
      <c r="BY54" s="39">
        <v>10.595776005899197</v>
      </c>
      <c r="BZ54" s="36">
        <v>4173662.2092236555</v>
      </c>
      <c r="CA54" s="40">
        <v>7.5392795182412504</v>
      </c>
      <c r="CB54" s="116">
        <f t="shared" si="54"/>
        <v>2436445.9889915744</v>
      </c>
      <c r="CC54" s="117">
        <f t="shared" si="55"/>
        <v>2938207.4374416084</v>
      </c>
      <c r="CD54" s="118">
        <f t="shared" si="56"/>
        <v>5374653.4264331833</v>
      </c>
      <c r="CE54" s="32"/>
      <c r="CF54" s="38">
        <f t="shared" si="57"/>
        <v>7961426.8834335059</v>
      </c>
      <c r="CG54" s="39">
        <f t="shared" si="58"/>
        <v>11.65392705514936</v>
      </c>
      <c r="CH54" s="36">
        <f t="shared" si="59"/>
        <v>6144772.2241733</v>
      </c>
      <c r="CI54" s="39">
        <f t="shared" si="60"/>
        <v>28.536800714135179</v>
      </c>
      <c r="CJ54" s="36">
        <f t="shared" si="61"/>
        <v>14106199.107606806</v>
      </c>
      <c r="CK54" s="40">
        <f t="shared" si="62"/>
        <v>15.700035290197027</v>
      </c>
      <c r="CL54" s="38">
        <f t="shared" si="63"/>
        <v>16029603.176588479</v>
      </c>
      <c r="CM54" s="39">
        <f t="shared" si="64"/>
        <v>5.2292112264087507</v>
      </c>
      <c r="CN54" s="36">
        <f t="shared" si="65"/>
        <v>18623520.942861959</v>
      </c>
      <c r="CO54" s="39">
        <f t="shared" si="66"/>
        <v>10.729317960352791</v>
      </c>
      <c r="CP54" s="36">
        <f t="shared" si="67"/>
        <v>34653124.119450435</v>
      </c>
      <c r="CQ54" s="40">
        <f t="shared" si="68"/>
        <v>7.2176626044749295</v>
      </c>
      <c r="CR54" s="152"/>
      <c r="CS54" s="161" t="s">
        <v>44</v>
      </c>
      <c r="CT54" s="38">
        <f t="shared" si="69"/>
        <v>14106199.107606806</v>
      </c>
      <c r="CU54" s="36">
        <f t="shared" si="70"/>
        <v>34653124.119450435</v>
      </c>
      <c r="CV54" s="37">
        <f t="shared" si="71"/>
        <v>48759323.227057241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v>4630199.41</v>
      </c>
      <c r="E55" s="39">
        <v>42.405365100880125</v>
      </c>
      <c r="F55" s="36">
        <v>3487974.1099999994</v>
      </c>
      <c r="G55" s="39">
        <v>98.43024353764531</v>
      </c>
      <c r="H55" s="36">
        <v>8118173.5199999996</v>
      </c>
      <c r="I55" s="40">
        <v>56.132574036300774</v>
      </c>
      <c r="J55" s="38">
        <v>12252020.350000001</v>
      </c>
      <c r="K55" s="39">
        <v>33.669016284872605</v>
      </c>
      <c r="L55" s="36">
        <v>10927979.390000001</v>
      </c>
      <c r="M55" s="39">
        <v>34.573022962250541</v>
      </c>
      <c r="N55" s="36">
        <v>23179999.740000002</v>
      </c>
      <c r="O55" s="40">
        <v>34.08923753639813</v>
      </c>
      <c r="P55" s="116">
        <f t="shared" si="42"/>
        <v>16882219.760000002</v>
      </c>
      <c r="Q55" s="117">
        <f t="shared" si="43"/>
        <v>14415953.5</v>
      </c>
      <c r="R55" s="118">
        <f t="shared" si="44"/>
        <v>31298173.260000002</v>
      </c>
      <c r="S55" s="32"/>
      <c r="T55" s="35">
        <v>9788528.0688385144</v>
      </c>
      <c r="U55" s="39">
        <v>50.35976410613933</v>
      </c>
      <c r="V55" s="36">
        <v>8021857.5898814304</v>
      </c>
      <c r="W55" s="39">
        <v>130.60447713129761</v>
      </c>
      <c r="X55" s="36">
        <v>17810385.658719946</v>
      </c>
      <c r="Y55" s="40">
        <v>69.628119841903199</v>
      </c>
      <c r="Z55" s="38">
        <v>31111579.234495033</v>
      </c>
      <c r="AA55" s="39">
        <v>30.634900187576346</v>
      </c>
      <c r="AB55" s="36">
        <v>19027427.316354472</v>
      </c>
      <c r="AC55" s="39">
        <v>43.391882628481675</v>
      </c>
      <c r="AD55" s="36">
        <v>50139006.550849505</v>
      </c>
      <c r="AE55" s="40">
        <v>34.482027967754817</v>
      </c>
      <c r="AF55" s="116">
        <f t="shared" si="45"/>
        <v>40900107.303333551</v>
      </c>
      <c r="AG55" s="117">
        <f t="shared" si="46"/>
        <v>27049284.906235904</v>
      </c>
      <c r="AH55" s="118">
        <f t="shared" si="47"/>
        <v>67949392.209569454</v>
      </c>
      <c r="AI55" s="32"/>
      <c r="AJ55" s="35">
        <v>1783634.2627480333</v>
      </c>
      <c r="AK55" s="39">
        <v>30.887046301072495</v>
      </c>
      <c r="AL55" s="36">
        <v>2192574.0345094181</v>
      </c>
      <c r="AM55" s="39">
        <v>73.943546287245994</v>
      </c>
      <c r="AN55" s="36">
        <v>3976208.2972574513</v>
      </c>
      <c r="AO55" s="40">
        <v>45.494894647049179</v>
      </c>
      <c r="AP55" s="38">
        <v>4815636.5750439325</v>
      </c>
      <c r="AQ55" s="39">
        <v>28.464237182702252</v>
      </c>
      <c r="AR55" s="36">
        <v>3588383.0414309921</v>
      </c>
      <c r="AS55" s="39">
        <v>22.932335368335231</v>
      </c>
      <c r="AT55" s="36">
        <v>8404019.6164749246</v>
      </c>
      <c r="AU55" s="40">
        <v>25.806194874009083</v>
      </c>
      <c r="AV55" s="116">
        <f t="shared" si="48"/>
        <v>6599270.8377919663</v>
      </c>
      <c r="AW55" s="117">
        <f t="shared" si="49"/>
        <v>5780957.0759404097</v>
      </c>
      <c r="AX55" s="118">
        <f t="shared" si="50"/>
        <v>12380227.913732376</v>
      </c>
      <c r="AY55" s="32"/>
      <c r="AZ55" s="35">
        <v>10755918.088880289</v>
      </c>
      <c r="BA55" s="39">
        <v>48.896982278938083</v>
      </c>
      <c r="BB55" s="36">
        <v>5861356.3125654357</v>
      </c>
      <c r="BC55" s="39">
        <v>88.07976907049914</v>
      </c>
      <c r="BD55" s="36">
        <v>16617274.401445724</v>
      </c>
      <c r="BE55" s="40">
        <v>57.997516382782607</v>
      </c>
      <c r="BF55" s="38">
        <v>32996173.256939668</v>
      </c>
      <c r="BG55" s="39">
        <v>27.652332373440011</v>
      </c>
      <c r="BH55" s="36">
        <v>17331887.443489406</v>
      </c>
      <c r="BI55" s="39">
        <v>29.148083118470616</v>
      </c>
      <c r="BJ55" s="36">
        <v>50328060.700429074</v>
      </c>
      <c r="BK55" s="40">
        <v>28.149794615720122</v>
      </c>
      <c r="BL55" s="116">
        <f t="shared" si="51"/>
        <v>43752091.345819958</v>
      </c>
      <c r="BM55" s="117">
        <f t="shared" si="52"/>
        <v>23193243.756054841</v>
      </c>
      <c r="BN55" s="118">
        <f t="shared" si="53"/>
        <v>66945335.101874799</v>
      </c>
      <c r="BO55" s="32"/>
      <c r="BP55" s="35">
        <v>2896531.3934801416</v>
      </c>
      <c r="BQ55" s="39">
        <v>28.432209997351084</v>
      </c>
      <c r="BR55" s="36">
        <v>1857639.1347705596</v>
      </c>
      <c r="BS55" s="39">
        <v>83.40318478743589</v>
      </c>
      <c r="BT55" s="36">
        <v>4754170.5282507017</v>
      </c>
      <c r="BU55" s="40">
        <v>38.294378711301846</v>
      </c>
      <c r="BV55" s="38">
        <v>10147470.261489401</v>
      </c>
      <c r="BW55" s="39">
        <v>31.367080964212214</v>
      </c>
      <c r="BX55" s="36">
        <v>8599863.0808553305</v>
      </c>
      <c r="BY55" s="39">
        <v>37.377383197535359</v>
      </c>
      <c r="BZ55" s="36">
        <v>18747333.342344731</v>
      </c>
      <c r="CA55" s="40">
        <v>33.865075610867869</v>
      </c>
      <c r="CB55" s="116">
        <f t="shared" si="54"/>
        <v>13044001.654969543</v>
      </c>
      <c r="CC55" s="117">
        <f t="shared" si="55"/>
        <v>10457502.21562589</v>
      </c>
      <c r="CD55" s="118">
        <f t="shared" si="56"/>
        <v>23501503.870595433</v>
      </c>
      <c r="CE55" s="32"/>
      <c r="CF55" s="38">
        <f t="shared" si="57"/>
        <v>29854811.223946977</v>
      </c>
      <c r="CG55" s="39">
        <f t="shared" si="58"/>
        <v>43.7014366071881</v>
      </c>
      <c r="CH55" s="36">
        <f t="shared" si="59"/>
        <v>21421401.181726847</v>
      </c>
      <c r="CI55" s="39">
        <f t="shared" si="60"/>
        <v>99.482655213102092</v>
      </c>
      <c r="CJ55" s="36">
        <f t="shared" si="61"/>
        <v>51276212.405673824</v>
      </c>
      <c r="CK55" s="40">
        <f t="shared" si="62"/>
        <v>57.069827114704381</v>
      </c>
      <c r="CL55" s="38">
        <f t="shared" si="63"/>
        <v>91322879.67796804</v>
      </c>
      <c r="CM55" s="39">
        <f t="shared" si="64"/>
        <v>29.791543956463713</v>
      </c>
      <c r="CN55" s="36">
        <f t="shared" si="65"/>
        <v>59475540.272130199</v>
      </c>
      <c r="CO55" s="39">
        <f t="shared" si="66"/>
        <v>34.264840918174286</v>
      </c>
      <c r="CP55" s="36">
        <f t="shared" si="67"/>
        <v>150798419.95009825</v>
      </c>
      <c r="CQ55" s="40">
        <f t="shared" si="68"/>
        <v>31.408773210055713</v>
      </c>
      <c r="CR55" s="152"/>
      <c r="CS55" s="161" t="s">
        <v>45</v>
      </c>
      <c r="CT55" s="38">
        <f t="shared" si="69"/>
        <v>51276212.405673824</v>
      </c>
      <c r="CU55" s="36">
        <f t="shared" si="70"/>
        <v>150798419.95009825</v>
      </c>
      <c r="CV55" s="37">
        <f t="shared" si="71"/>
        <v>202074632.35577208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v>8381415.379999999</v>
      </c>
      <c r="E56" s="39">
        <v>76.760620392164043</v>
      </c>
      <c r="F56" s="36">
        <v>69312.14</v>
      </c>
      <c r="G56" s="39">
        <v>1.9559809233547805</v>
      </c>
      <c r="H56" s="36">
        <v>8450727.5199999996</v>
      </c>
      <c r="I56" s="40">
        <v>58.431996681071737</v>
      </c>
      <c r="J56" s="38">
        <v>1364141.37</v>
      </c>
      <c r="K56" s="39">
        <v>3.7487121869984832</v>
      </c>
      <c r="L56" s="36">
        <v>1499.8899999999999</v>
      </c>
      <c r="M56" s="39">
        <v>4.7452259525948793E-3</v>
      </c>
      <c r="N56" s="36">
        <v>1365641.26</v>
      </c>
      <c r="O56" s="40">
        <v>2.0083550398541132</v>
      </c>
      <c r="P56" s="116">
        <f t="shared" si="42"/>
        <v>9745556.75</v>
      </c>
      <c r="Q56" s="117">
        <f t="shared" si="43"/>
        <v>70812.03</v>
      </c>
      <c r="R56" s="118">
        <f t="shared" si="44"/>
        <v>9816368.7799999993</v>
      </c>
      <c r="S56" s="32"/>
      <c r="T56" s="35">
        <v>35077574.092401668</v>
      </c>
      <c r="U56" s="39">
        <v>180.46618902106101</v>
      </c>
      <c r="V56" s="36">
        <v>494355.80947216909</v>
      </c>
      <c r="W56" s="39">
        <v>8.0486447545980866</v>
      </c>
      <c r="X56" s="36">
        <v>35571929.901873834</v>
      </c>
      <c r="Y56" s="40">
        <v>139.06529851041208</v>
      </c>
      <c r="Z56" s="38">
        <v>2965484.1437320411</v>
      </c>
      <c r="AA56" s="39">
        <v>2.9200481938359535</v>
      </c>
      <c r="AB56" s="36">
        <v>3102.4331670362203</v>
      </c>
      <c r="AC56" s="39">
        <v>7.0750718743271875E-3</v>
      </c>
      <c r="AD56" s="36">
        <v>2968586.5768990773</v>
      </c>
      <c r="AE56" s="40">
        <v>2.0415818423829775</v>
      </c>
      <c r="AF56" s="116">
        <f t="shared" si="45"/>
        <v>38043058.23613371</v>
      </c>
      <c r="AG56" s="117">
        <f t="shared" si="46"/>
        <v>497458.2426392053</v>
      </c>
      <c r="AH56" s="118">
        <f t="shared" si="47"/>
        <v>38540516.478772916</v>
      </c>
      <c r="AI56" s="32"/>
      <c r="AJ56" s="35">
        <v>338248.99465243891</v>
      </c>
      <c r="AK56" s="39">
        <v>5.8574297305910079</v>
      </c>
      <c r="AL56" s="36">
        <v>42.30670467539565</v>
      </c>
      <c r="AM56" s="39">
        <v>1.4267740683729815E-3</v>
      </c>
      <c r="AN56" s="36">
        <v>0</v>
      </c>
      <c r="AO56" s="40">
        <v>0</v>
      </c>
      <c r="AP56" s="38">
        <v>183736.20317794677</v>
      </c>
      <c r="AQ56" s="39">
        <v>1.0860269010766321</v>
      </c>
      <c r="AR56" s="36">
        <v>353.99314559298284</v>
      </c>
      <c r="AS56" s="39">
        <v>2.2622695066558205E-3</v>
      </c>
      <c r="AT56" s="36">
        <v>184090.19632353974</v>
      </c>
      <c r="AU56" s="40">
        <v>0.56528514895501047</v>
      </c>
      <c r="AV56" s="116">
        <f t="shared" si="48"/>
        <v>521985.19783038564</v>
      </c>
      <c r="AW56" s="117">
        <f t="shared" si="49"/>
        <v>396.29985026837846</v>
      </c>
      <c r="AX56" s="118">
        <f t="shared" si="50"/>
        <v>522381.49768065405</v>
      </c>
      <c r="AY56" s="32"/>
      <c r="AZ56" s="35">
        <v>17883619.274298973</v>
      </c>
      <c r="BA56" s="39">
        <v>81.299895323924403</v>
      </c>
      <c r="BB56" s="36">
        <v>128371.43100737249</v>
      </c>
      <c r="BC56" s="39">
        <v>1.9290630692659587</v>
      </c>
      <c r="BD56" s="36">
        <v>18011990.705306347</v>
      </c>
      <c r="BE56" s="40">
        <v>62.865347275401973</v>
      </c>
      <c r="BF56" s="38">
        <v>2429631.5646266784</v>
      </c>
      <c r="BG56" s="39">
        <v>2.0361445870371599</v>
      </c>
      <c r="BH56" s="36">
        <v>14341.140954418241</v>
      </c>
      <c r="BI56" s="39">
        <v>2.411836390676024E-2</v>
      </c>
      <c r="BJ56" s="36">
        <v>2443972.7055810965</v>
      </c>
      <c r="BK56" s="40">
        <v>1.3669775618424962</v>
      </c>
      <c r="BL56" s="116">
        <f t="shared" si="51"/>
        <v>20313250.838925652</v>
      </c>
      <c r="BM56" s="117">
        <f t="shared" si="52"/>
        <v>142712.57196179073</v>
      </c>
      <c r="BN56" s="118">
        <f t="shared" si="53"/>
        <v>20455963.410887443</v>
      </c>
      <c r="BO56" s="32"/>
      <c r="BP56" s="35">
        <v>3641677.7090605786</v>
      </c>
      <c r="BQ56" s="39">
        <v>35.746529659490342</v>
      </c>
      <c r="BR56" s="36">
        <v>-2688.3313641131676</v>
      </c>
      <c r="BS56" s="39">
        <v>-0.12069911390980863</v>
      </c>
      <c r="BT56" s="36">
        <v>3638989.3776964652</v>
      </c>
      <c r="BU56" s="40">
        <v>29.311703593263406</v>
      </c>
      <c r="BV56" s="38">
        <v>1444906.2038331169</v>
      </c>
      <c r="BW56" s="39">
        <v>4.466383119478456</v>
      </c>
      <c r="BX56" s="36">
        <v>1591.7580712494978</v>
      </c>
      <c r="BY56" s="39">
        <v>6.9182207702014834E-3</v>
      </c>
      <c r="BZ56" s="36">
        <v>1446497.9619043665</v>
      </c>
      <c r="CA56" s="40">
        <v>2.6129456363915584</v>
      </c>
      <c r="CB56" s="116">
        <f t="shared" si="54"/>
        <v>5086583.9128936958</v>
      </c>
      <c r="CC56" s="117">
        <f t="shared" si="55"/>
        <v>-1096.5732928636698</v>
      </c>
      <c r="CD56" s="118">
        <f t="shared" si="56"/>
        <v>5085487.3396008322</v>
      </c>
      <c r="CE56" s="32"/>
      <c r="CF56" s="38">
        <f t="shared" si="57"/>
        <v>65322535.450413652</v>
      </c>
      <c r="CG56" s="39">
        <f t="shared" si="58"/>
        <v>95.61904848747669</v>
      </c>
      <c r="CH56" s="36">
        <f t="shared" si="59"/>
        <v>689393.35582010378</v>
      </c>
      <c r="CI56" s="39">
        <f t="shared" si="60"/>
        <v>3.2015964287974801</v>
      </c>
      <c r="CJ56" s="36">
        <f t="shared" si="61"/>
        <v>66011928.806233756</v>
      </c>
      <c r="CK56" s="40">
        <f t="shared" si="62"/>
        <v>73.47050781900333</v>
      </c>
      <c r="CL56" s="38">
        <f t="shared" si="63"/>
        <v>8387899.4853697838</v>
      </c>
      <c r="CM56" s="39">
        <f t="shared" si="64"/>
        <v>2.7363184023760008</v>
      </c>
      <c r="CN56" s="36">
        <f t="shared" si="65"/>
        <v>20889.215338296941</v>
      </c>
      <c r="CO56" s="39">
        <f t="shared" si="66"/>
        <v>1.2034621916795491E-2</v>
      </c>
      <c r="CP56" s="36">
        <f t="shared" si="67"/>
        <v>8408788.7007080801</v>
      </c>
      <c r="CQ56" s="40">
        <f t="shared" si="68"/>
        <v>1.7514091816029473</v>
      </c>
      <c r="CR56" s="152"/>
      <c r="CS56" s="161" t="s">
        <v>179</v>
      </c>
      <c r="CT56" s="38">
        <f t="shared" si="69"/>
        <v>66011928.806233756</v>
      </c>
      <c r="CU56" s="36">
        <f t="shared" si="70"/>
        <v>8408788.7007080801</v>
      </c>
      <c r="CV56" s="37">
        <f t="shared" si="71"/>
        <v>74420717.50694184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v>4693701.88</v>
      </c>
      <c r="E57" s="39">
        <v>42.986948135801221</v>
      </c>
      <c r="F57" s="36">
        <v>2555508.38</v>
      </c>
      <c r="G57" s="39">
        <v>72.116163788237941</v>
      </c>
      <c r="H57" s="36">
        <v>7249210.2599999998</v>
      </c>
      <c r="I57" s="40">
        <v>50.124185030250644</v>
      </c>
      <c r="J57" s="38">
        <v>10454242.030000001</v>
      </c>
      <c r="K57" s="39">
        <v>28.728653324026649</v>
      </c>
      <c r="L57" s="36">
        <v>8397382.0199999996</v>
      </c>
      <c r="M57" s="39">
        <v>26.566931638425228</v>
      </c>
      <c r="N57" s="36">
        <v>18851624.050000001</v>
      </c>
      <c r="O57" s="40">
        <v>27.723791949763228</v>
      </c>
      <c r="P57" s="116">
        <f t="shared" si="42"/>
        <v>15147943.91</v>
      </c>
      <c r="Q57" s="117">
        <f t="shared" si="43"/>
        <v>10952890.399999999</v>
      </c>
      <c r="R57" s="118">
        <f t="shared" si="44"/>
        <v>26100834.309999999</v>
      </c>
      <c r="S57" s="32"/>
      <c r="T57" s="35">
        <v>11634738.339626029</v>
      </c>
      <c r="U57" s="39">
        <v>59.858098592523767</v>
      </c>
      <c r="V57" s="36">
        <v>2637346.594966643</v>
      </c>
      <c r="W57" s="39">
        <v>42.938841682268979</v>
      </c>
      <c r="X57" s="36">
        <v>14272084.934592672</v>
      </c>
      <c r="Y57" s="40">
        <v>55.795447625981446</v>
      </c>
      <c r="Z57" s="38">
        <v>23386052.682450984</v>
      </c>
      <c r="AA57" s="39">
        <v>23.02774103199317</v>
      </c>
      <c r="AB57" s="36">
        <v>3434128.943059694</v>
      </c>
      <c r="AC57" s="39">
        <v>7.8315012087965252</v>
      </c>
      <c r="AD57" s="36">
        <v>26820181.625510678</v>
      </c>
      <c r="AE57" s="40">
        <v>18.445005526250377</v>
      </c>
      <c r="AF57" s="116">
        <f t="shared" si="45"/>
        <v>35020791.022077009</v>
      </c>
      <c r="AG57" s="117">
        <f t="shared" si="46"/>
        <v>6071475.5380263366</v>
      </c>
      <c r="AH57" s="118">
        <f t="shared" si="47"/>
        <v>41092266.560103342</v>
      </c>
      <c r="AI57" s="32"/>
      <c r="AJ57" s="35">
        <v>1700714.8964869892</v>
      </c>
      <c r="AK57" s="39">
        <v>29.451138526451405</v>
      </c>
      <c r="AL57" s="36">
        <v>1618925.363305008</v>
      </c>
      <c r="AM57" s="39">
        <v>54.597509891575882</v>
      </c>
      <c r="AN57" s="36">
        <v>3319640.2597919973</v>
      </c>
      <c r="AO57" s="40">
        <v>37.982588585590193</v>
      </c>
      <c r="AP57" s="38">
        <v>3387294.7843685774</v>
      </c>
      <c r="AQ57" s="39">
        <v>20.021602678586241</v>
      </c>
      <c r="AR57" s="36">
        <v>3069511.3719441481</v>
      </c>
      <c r="AS57" s="39">
        <v>19.616374112132441</v>
      </c>
      <c r="AT57" s="36">
        <v>6456806.1563127255</v>
      </c>
      <c r="AU57" s="40">
        <v>19.826893027101125</v>
      </c>
      <c r="AV57" s="116">
        <f t="shared" si="48"/>
        <v>5088009.6808555666</v>
      </c>
      <c r="AW57" s="117">
        <f t="shared" si="49"/>
        <v>4688436.7352491561</v>
      </c>
      <c r="AX57" s="118">
        <f t="shared" si="50"/>
        <v>9776446.4161047228</v>
      </c>
      <c r="AY57" s="32"/>
      <c r="AZ57" s="35">
        <v>13512438.519228712</v>
      </c>
      <c r="BA57" s="39">
        <v>61.428272450589901</v>
      </c>
      <c r="BB57" s="36">
        <v>5230748.5172793875</v>
      </c>
      <c r="BC57" s="39">
        <v>78.603500094361607</v>
      </c>
      <c r="BD57" s="36">
        <v>18743187.036508098</v>
      </c>
      <c r="BE57" s="40">
        <v>65.417364542097317</v>
      </c>
      <c r="BF57" s="38">
        <v>19177650.257467814</v>
      </c>
      <c r="BG57" s="39">
        <v>16.07176550236942</v>
      </c>
      <c r="BH57" s="36">
        <v>9314972.3136916272</v>
      </c>
      <c r="BI57" s="39">
        <v>15.665552187031318</v>
      </c>
      <c r="BJ57" s="36">
        <v>28492622.571159441</v>
      </c>
      <c r="BK57" s="40">
        <v>15.936665595273606</v>
      </c>
      <c r="BL57" s="116">
        <f t="shared" si="51"/>
        <v>32690088.776696526</v>
      </c>
      <c r="BM57" s="117">
        <f t="shared" si="52"/>
        <v>14545720.830971014</v>
      </c>
      <c r="BN57" s="118">
        <f t="shared" si="53"/>
        <v>47235809.607667536</v>
      </c>
      <c r="BO57" s="32"/>
      <c r="BP57" s="35">
        <v>4922191.2347133663</v>
      </c>
      <c r="BQ57" s="39">
        <v>48.315987580008503</v>
      </c>
      <c r="BR57" s="36">
        <v>1904406.7859830842</v>
      </c>
      <c r="BS57" s="39">
        <v>85.502931171511889</v>
      </c>
      <c r="BT57" s="36">
        <v>6826598.02069645</v>
      </c>
      <c r="BU57" s="40">
        <v>54.987579507494686</v>
      </c>
      <c r="BV57" s="38">
        <v>7840159.4050412839</v>
      </c>
      <c r="BW57" s="39">
        <v>24.234898796753345</v>
      </c>
      <c r="BX57" s="36">
        <v>9026558.4805614222</v>
      </c>
      <c r="BY57" s="39">
        <v>39.231919405087851</v>
      </c>
      <c r="BZ57" s="36">
        <v>16866717.885602705</v>
      </c>
      <c r="CA57" s="40">
        <v>30.467942617361807</v>
      </c>
      <c r="CB57" s="116">
        <f t="shared" si="54"/>
        <v>12762350.639754649</v>
      </c>
      <c r="CC57" s="117">
        <f t="shared" si="55"/>
        <v>10930965.266544506</v>
      </c>
      <c r="CD57" s="118">
        <f t="shared" si="56"/>
        <v>23693315.906299155</v>
      </c>
      <c r="CE57" s="32"/>
      <c r="CF57" s="38">
        <f t="shared" si="57"/>
        <v>36463784.870055094</v>
      </c>
      <c r="CG57" s="39">
        <f t="shared" si="58"/>
        <v>53.375644247205017</v>
      </c>
      <c r="CH57" s="36">
        <f t="shared" si="59"/>
        <v>13946935.641534122</v>
      </c>
      <c r="CI57" s="39">
        <f t="shared" si="60"/>
        <v>64.770655193630745</v>
      </c>
      <c r="CJ57" s="36">
        <f t="shared" si="61"/>
        <v>50410720.511589214</v>
      </c>
      <c r="CK57" s="40">
        <f t="shared" si="62"/>
        <v>56.106544718301777</v>
      </c>
      <c r="CL57" s="38">
        <f t="shared" si="63"/>
        <v>64245399.159328654</v>
      </c>
      <c r="CM57" s="39">
        <f t="shared" si="64"/>
        <v>20.958270696291329</v>
      </c>
      <c r="CN57" s="36">
        <f t="shared" si="65"/>
        <v>33242553.129256889</v>
      </c>
      <c r="CO57" s="39">
        <f t="shared" si="66"/>
        <v>19.151583818763473</v>
      </c>
      <c r="CP57" s="36">
        <f t="shared" si="67"/>
        <v>97487952.288585544</v>
      </c>
      <c r="CQ57" s="40">
        <f t="shared" si="68"/>
        <v>20.305099915225739</v>
      </c>
      <c r="CR57" s="152"/>
      <c r="CS57" s="161" t="s">
        <v>46</v>
      </c>
      <c r="CT57" s="38">
        <f t="shared" si="69"/>
        <v>50410720.511589214</v>
      </c>
      <c r="CU57" s="36">
        <f t="shared" si="70"/>
        <v>97487952.288585544</v>
      </c>
      <c r="CV57" s="37">
        <f t="shared" si="71"/>
        <v>147898672.80017477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v>300628.65000000002</v>
      </c>
      <c r="E58" s="39">
        <v>2.7532869611407746</v>
      </c>
      <c r="F58" s="36">
        <v>172701.16</v>
      </c>
      <c r="G58" s="39">
        <v>4.8736076306580882</v>
      </c>
      <c r="H58" s="36">
        <v>473329.81000000006</v>
      </c>
      <c r="I58" s="40">
        <v>3.2728076750216082</v>
      </c>
      <c r="J58" s="38">
        <v>237654.32</v>
      </c>
      <c r="K58" s="39">
        <v>0.65308307868182125</v>
      </c>
      <c r="L58" s="36">
        <v>418723.6</v>
      </c>
      <c r="M58" s="39">
        <v>1.3247225421090596</v>
      </c>
      <c r="N58" s="36">
        <v>656377.91999999993</v>
      </c>
      <c r="O58" s="40">
        <v>0.96529003794229229</v>
      </c>
      <c r="P58" s="116">
        <f t="shared" si="42"/>
        <v>538282.97</v>
      </c>
      <c r="Q58" s="117">
        <f t="shared" si="43"/>
        <v>591424.76</v>
      </c>
      <c r="R58" s="118">
        <f t="shared" si="44"/>
        <v>1129707.73</v>
      </c>
      <c r="S58" s="32"/>
      <c r="T58" s="35">
        <v>439644.19627124048</v>
      </c>
      <c r="U58" s="39">
        <v>2.2618700032475894</v>
      </c>
      <c r="V58" s="36">
        <v>372221.27500776853</v>
      </c>
      <c r="W58" s="39">
        <v>6.0601630551076751</v>
      </c>
      <c r="X58" s="36">
        <v>811865.47127900901</v>
      </c>
      <c r="Y58" s="40">
        <v>3.1739159057480424</v>
      </c>
      <c r="Z58" s="38">
        <v>640869.59034129477</v>
      </c>
      <c r="AA58" s="39">
        <v>0.63105044541070421</v>
      </c>
      <c r="AB58" s="36">
        <v>537348.21821173572</v>
      </c>
      <c r="AC58" s="39">
        <v>1.225417941564088</v>
      </c>
      <c r="AD58" s="36">
        <v>1178217.8085530305</v>
      </c>
      <c r="AE58" s="40">
        <v>0.81029406487001965</v>
      </c>
      <c r="AF58" s="116">
        <f t="shared" si="45"/>
        <v>1080513.7866125354</v>
      </c>
      <c r="AG58" s="117">
        <f t="shared" si="46"/>
        <v>909569.49321950425</v>
      </c>
      <c r="AH58" s="118">
        <f t="shared" si="47"/>
        <v>1990083.2798320395</v>
      </c>
      <c r="AI58" s="32"/>
      <c r="AJ58" s="35">
        <v>166862.95150246119</v>
      </c>
      <c r="AK58" s="39">
        <v>2.8895518642087241</v>
      </c>
      <c r="AL58" s="36">
        <v>154031.47722051758</v>
      </c>
      <c r="AM58" s="39">
        <v>5.1946404026884387</v>
      </c>
      <c r="AN58" s="36">
        <v>320894.4287229788</v>
      </c>
      <c r="AO58" s="40">
        <v>3.6716029785578645</v>
      </c>
      <c r="AP58" s="38">
        <v>126813.39346747349</v>
      </c>
      <c r="AQ58" s="39">
        <v>0.7495678823247951</v>
      </c>
      <c r="AR58" s="36">
        <v>198755.46440797945</v>
      </c>
      <c r="AS58" s="39">
        <v>1.270189640701058</v>
      </c>
      <c r="AT58" s="36">
        <v>325568.85787545296</v>
      </c>
      <c r="AU58" s="40">
        <v>0.99972320088022426</v>
      </c>
      <c r="AV58" s="116">
        <f t="shared" si="48"/>
        <v>293676.34496993467</v>
      </c>
      <c r="AW58" s="117">
        <f t="shared" si="49"/>
        <v>352786.94162849704</v>
      </c>
      <c r="AX58" s="118">
        <f t="shared" si="50"/>
        <v>646463.28659843164</v>
      </c>
      <c r="AY58" s="32"/>
      <c r="AZ58" s="35">
        <v>1017408.394034609</v>
      </c>
      <c r="BA58" s="39">
        <v>4.6251932938187714</v>
      </c>
      <c r="BB58" s="36">
        <v>482555.90596539213</v>
      </c>
      <c r="BC58" s="39">
        <v>7.2514637388481971</v>
      </c>
      <c r="BD58" s="36">
        <v>1499964.3000000012</v>
      </c>
      <c r="BE58" s="40">
        <v>5.2351668487384737</v>
      </c>
      <c r="BF58" s="38">
        <v>893763.94498582056</v>
      </c>
      <c r="BG58" s="39">
        <v>0.74901587761989774</v>
      </c>
      <c r="BH58" s="36">
        <v>906111.42501417908</v>
      </c>
      <c r="BI58" s="39">
        <v>1.5238623731560406</v>
      </c>
      <c r="BJ58" s="36">
        <v>1799875.3699999996</v>
      </c>
      <c r="BK58" s="40">
        <v>1.0067171532989607</v>
      </c>
      <c r="BL58" s="116">
        <f t="shared" si="51"/>
        <v>1911172.3390204296</v>
      </c>
      <c r="BM58" s="117">
        <f t="shared" si="52"/>
        <v>1388667.3309795712</v>
      </c>
      <c r="BN58" s="118">
        <f t="shared" si="53"/>
        <v>3299839.6700000009</v>
      </c>
      <c r="BO58" s="32"/>
      <c r="BP58" s="35">
        <v>227799.01759215162</v>
      </c>
      <c r="BQ58" s="39">
        <v>2.2360639763646786</v>
      </c>
      <c r="BR58" s="36">
        <v>113219.63621048559</v>
      </c>
      <c r="BS58" s="39">
        <v>5.0832683612663585</v>
      </c>
      <c r="BT58" s="36">
        <v>341018.65380263724</v>
      </c>
      <c r="BU58" s="40">
        <v>2.7468719093552636</v>
      </c>
      <c r="BV58" s="38">
        <v>190826.48239321291</v>
      </c>
      <c r="BW58" s="39">
        <v>0.58986817099232136</v>
      </c>
      <c r="BX58" s="36">
        <v>370010.54837438097</v>
      </c>
      <c r="BY58" s="39">
        <v>1.6081681677592379</v>
      </c>
      <c r="BZ58" s="36">
        <v>560837.03076759388</v>
      </c>
      <c r="CA58" s="40">
        <v>1.0130928012796387</v>
      </c>
      <c r="CB58" s="116">
        <f t="shared" si="54"/>
        <v>418625.4999853645</v>
      </c>
      <c r="CC58" s="117">
        <f t="shared" si="55"/>
        <v>483230.18458486657</v>
      </c>
      <c r="CD58" s="118">
        <f t="shared" si="56"/>
        <v>901855.68457023101</v>
      </c>
      <c r="CE58" s="32"/>
      <c r="CF58" s="38">
        <f t="shared" si="57"/>
        <v>2152343.2094004625</v>
      </c>
      <c r="CG58" s="39">
        <f t="shared" si="58"/>
        <v>3.1505973900474307</v>
      </c>
      <c r="CH58" s="36">
        <f t="shared" si="59"/>
        <v>1294729.4544041639</v>
      </c>
      <c r="CI58" s="39">
        <f t="shared" si="60"/>
        <v>6.012824409292632</v>
      </c>
      <c r="CJ58" s="36">
        <f t="shared" si="61"/>
        <v>3447072.6638046261</v>
      </c>
      <c r="CK58" s="40">
        <f t="shared" si="62"/>
        <v>3.836551721464232</v>
      </c>
      <c r="CL58" s="38">
        <f t="shared" si="63"/>
        <v>2089927.7311878016</v>
      </c>
      <c r="CM58" s="39">
        <f t="shared" si="64"/>
        <v>0.6817806675508814</v>
      </c>
      <c r="CN58" s="36">
        <f t="shared" si="65"/>
        <v>2430949.2560082753</v>
      </c>
      <c r="CO58" s="39">
        <f t="shared" si="66"/>
        <v>1.4005100106053114</v>
      </c>
      <c r="CP58" s="36">
        <f t="shared" si="67"/>
        <v>4520876.9871960767</v>
      </c>
      <c r="CQ58" s="40">
        <f t="shared" si="68"/>
        <v>0.94162259822344385</v>
      </c>
      <c r="CR58" s="152"/>
      <c r="CS58" s="161" t="s">
        <v>57</v>
      </c>
      <c r="CT58" s="38">
        <f t="shared" si="69"/>
        <v>3447072.6638046261</v>
      </c>
      <c r="CU58" s="36">
        <f t="shared" si="70"/>
        <v>4520876.9871960767</v>
      </c>
      <c r="CV58" s="37">
        <f t="shared" si="71"/>
        <v>7967949.6510007028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v>3750114.4843610153</v>
      </c>
      <c r="E59" s="39">
        <v>34.345167410279565</v>
      </c>
      <c r="F59" s="36">
        <v>1210267.8956394594</v>
      </c>
      <c r="G59" s="39">
        <v>34.153626132731105</v>
      </c>
      <c r="H59" s="36">
        <v>4960382.3800004749</v>
      </c>
      <c r="I59" s="40">
        <v>34.298235989631635</v>
      </c>
      <c r="J59" s="38">
        <v>1053199.6344212431</v>
      </c>
      <c r="K59" s="39">
        <v>2.8942325126443906</v>
      </c>
      <c r="L59" s="36">
        <v>914914.99557863851</v>
      </c>
      <c r="M59" s="39">
        <v>2.8945311865790058</v>
      </c>
      <c r="N59" s="36">
        <v>1968114.6299998816</v>
      </c>
      <c r="O59" s="40">
        <v>2.8943713491571539</v>
      </c>
      <c r="P59" s="116">
        <f t="shared" si="42"/>
        <v>4803314.1187822586</v>
      </c>
      <c r="Q59" s="117">
        <f t="shared" si="43"/>
        <v>2125182.8912180979</v>
      </c>
      <c r="R59" s="118">
        <f t="shared" si="44"/>
        <v>6928497.0100003565</v>
      </c>
      <c r="S59" s="32"/>
      <c r="T59" s="35">
        <v>10142951.197494742</v>
      </c>
      <c r="U59" s="39">
        <v>52.183190981698708</v>
      </c>
      <c r="V59" s="36">
        <v>2906822.1599341743</v>
      </c>
      <c r="W59" s="39">
        <v>47.326193971673767</v>
      </c>
      <c r="X59" s="36">
        <v>13049773.357428916</v>
      </c>
      <c r="Y59" s="40">
        <v>51.016929147509572</v>
      </c>
      <c r="Z59" s="38">
        <v>3261420.819163749</v>
      </c>
      <c r="AA59" s="39">
        <v>3.2114506470949515</v>
      </c>
      <c r="AB59" s="36">
        <v>3854164.7618682608</v>
      </c>
      <c r="AC59" s="39">
        <v>8.7893892430781637</v>
      </c>
      <c r="AD59" s="36">
        <v>7115585.5810320098</v>
      </c>
      <c r="AE59" s="40">
        <v>4.8935915944657173</v>
      </c>
      <c r="AF59" s="116">
        <f t="shared" si="45"/>
        <v>13404372.016658491</v>
      </c>
      <c r="AG59" s="117">
        <f t="shared" si="46"/>
        <v>6760986.9218024351</v>
      </c>
      <c r="AH59" s="118">
        <f t="shared" si="47"/>
        <v>20165358.938460924</v>
      </c>
      <c r="AI59" s="32"/>
      <c r="AJ59" s="35">
        <v>1947586.1000000006</v>
      </c>
      <c r="AK59" s="39">
        <v>33.726186641730315</v>
      </c>
      <c r="AL59" s="36">
        <v>795904.16181871656</v>
      </c>
      <c r="AM59" s="39">
        <v>26.841500128784453</v>
      </c>
      <c r="AN59" s="36">
        <v>2743490.2618187172</v>
      </c>
      <c r="AO59" s="40">
        <v>31.390407920213242</v>
      </c>
      <c r="AP59" s="38">
        <v>258505.61513589945</v>
      </c>
      <c r="AQ59" s="39">
        <v>1.5279735145340489</v>
      </c>
      <c r="AR59" s="36">
        <v>719383.05282633647</v>
      </c>
      <c r="AS59" s="39">
        <v>4.5973724753563561</v>
      </c>
      <c r="AT59" s="36">
        <v>977888.66796223586</v>
      </c>
      <c r="AU59" s="40">
        <v>3.0027994557565916</v>
      </c>
      <c r="AV59" s="116">
        <f t="shared" si="48"/>
        <v>2206091.7151358998</v>
      </c>
      <c r="AW59" s="117">
        <f t="shared" si="49"/>
        <v>1515287.214645053</v>
      </c>
      <c r="AX59" s="118">
        <f t="shared" si="50"/>
        <v>3721378.9297809526</v>
      </c>
      <c r="AY59" s="32"/>
      <c r="AZ59" s="35">
        <v>12427314.167035265</v>
      </c>
      <c r="BA59" s="39">
        <v>56.495238767997897</v>
      </c>
      <c r="BB59" s="36">
        <v>3139066.8229647223</v>
      </c>
      <c r="BC59" s="39">
        <v>47.171382546880686</v>
      </c>
      <c r="BD59" s="36">
        <v>15566380.989999987</v>
      </c>
      <c r="BE59" s="40">
        <v>54.32969418917547</v>
      </c>
      <c r="BF59" s="38">
        <v>3757958.1630210965</v>
      </c>
      <c r="BG59" s="39">
        <v>3.1493442394107332</v>
      </c>
      <c r="BH59" s="36">
        <v>2443516.9069789071</v>
      </c>
      <c r="BI59" s="39">
        <v>4.1094101342530998</v>
      </c>
      <c r="BJ59" s="36">
        <v>6201475.070000004</v>
      </c>
      <c r="BK59" s="40">
        <v>3.4686464589628105</v>
      </c>
      <c r="BL59" s="116">
        <f t="shared" si="51"/>
        <v>16185272.330056362</v>
      </c>
      <c r="BM59" s="117">
        <f t="shared" si="52"/>
        <v>5582583.7299436294</v>
      </c>
      <c r="BN59" s="118">
        <f t="shared" si="53"/>
        <v>21767856.059999991</v>
      </c>
      <c r="BO59" s="32"/>
      <c r="BP59" s="35">
        <v>6288769.3162454208</v>
      </c>
      <c r="BQ59" s="39">
        <v>61.730250957010263</v>
      </c>
      <c r="BR59" s="36">
        <v>771794.38600830175</v>
      </c>
      <c r="BS59" s="39">
        <v>34.651568536268208</v>
      </c>
      <c r="BT59" s="36">
        <v>7060563.7022537226</v>
      </c>
      <c r="BU59" s="40">
        <v>56.872150193750386</v>
      </c>
      <c r="BV59" s="38">
        <v>643717.36620531173</v>
      </c>
      <c r="BW59" s="39">
        <v>1.9898096987246388</v>
      </c>
      <c r="BX59" s="36">
        <v>728969.09391249018</v>
      </c>
      <c r="BY59" s="39">
        <v>3.1683012748171966</v>
      </c>
      <c r="BZ59" s="36">
        <v>1372686.460117802</v>
      </c>
      <c r="CA59" s="40">
        <v>2.4796129621755525</v>
      </c>
      <c r="CB59" s="116">
        <f t="shared" si="54"/>
        <v>6932486.6824507322</v>
      </c>
      <c r="CC59" s="117">
        <f t="shared" si="55"/>
        <v>1500763.4799207919</v>
      </c>
      <c r="CD59" s="118">
        <f t="shared" si="56"/>
        <v>8433250.1623715237</v>
      </c>
      <c r="CE59" s="32"/>
      <c r="CF59" s="38">
        <f t="shared" si="57"/>
        <v>34556735.265136443</v>
      </c>
      <c r="CG59" s="39">
        <f t="shared" si="58"/>
        <v>50.584107339101351</v>
      </c>
      <c r="CH59" s="36">
        <f t="shared" si="59"/>
        <v>8823855.4263653755</v>
      </c>
      <c r="CI59" s="39">
        <f t="shared" si="60"/>
        <v>40.978671730408379</v>
      </c>
      <c r="CJ59" s="36">
        <f t="shared" si="61"/>
        <v>43380590.691501819</v>
      </c>
      <c r="CK59" s="40">
        <f t="shared" si="62"/>
        <v>48.282092119265407</v>
      </c>
      <c r="CL59" s="38">
        <f t="shared" si="63"/>
        <v>8974801.5979473013</v>
      </c>
      <c r="CM59" s="39">
        <f t="shared" si="64"/>
        <v>2.9277788572658481</v>
      </c>
      <c r="CN59" s="36">
        <f t="shared" si="65"/>
        <v>8660948.8111646324</v>
      </c>
      <c r="CO59" s="39">
        <f t="shared" si="66"/>
        <v>4.9897156353209153</v>
      </c>
      <c r="CP59" s="36">
        <f t="shared" si="67"/>
        <v>17635750.409111932</v>
      </c>
      <c r="CQ59" s="40">
        <f t="shared" si="68"/>
        <v>3.6732300323321994</v>
      </c>
      <c r="CR59" s="152"/>
      <c r="CS59" s="161" t="s">
        <v>58</v>
      </c>
      <c r="CT59" s="38">
        <f t="shared" si="69"/>
        <v>43380590.691501819</v>
      </c>
      <c r="CU59" s="36">
        <f t="shared" si="70"/>
        <v>17635750.409111932</v>
      </c>
      <c r="CV59" s="37">
        <f t="shared" si="71"/>
        <v>61016341.100613751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v>41753457.995638937</v>
      </c>
      <c r="E60" s="39">
        <v>382.39619371584075</v>
      </c>
      <c r="F60" s="36">
        <v>13448215.984360538</v>
      </c>
      <c r="G60" s="39">
        <v>379.50716741055817</v>
      </c>
      <c r="H60" s="36">
        <v>55201673.979999475</v>
      </c>
      <c r="I60" s="40">
        <v>381.68832484010011</v>
      </c>
      <c r="J60" s="38">
        <v>16706058.795578763</v>
      </c>
      <c r="K60" s="39">
        <v>45.908882745561264</v>
      </c>
      <c r="L60" s="36">
        <v>36813157.264421374</v>
      </c>
      <c r="M60" s="39">
        <v>116.46637369946399</v>
      </c>
      <c r="N60" s="36">
        <v>53519216.060000136</v>
      </c>
      <c r="O60" s="40">
        <v>78.707044413071173</v>
      </c>
      <c r="P60" s="116">
        <f t="shared" si="42"/>
        <v>58459516.7912177</v>
      </c>
      <c r="Q60" s="117">
        <f t="shared" si="43"/>
        <v>50261373.248781912</v>
      </c>
      <c r="R60" s="118">
        <f t="shared" si="44"/>
        <v>108720890.0399996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143.6999999999999</v>
      </c>
      <c r="AA60" s="39">
        <v>1.4149828665957687E-4</v>
      </c>
      <c r="AB60" s="36">
        <v>0</v>
      </c>
      <c r="AC60" s="39">
        <v>0</v>
      </c>
      <c r="AD60" s="36">
        <v>143.6999999999999</v>
      </c>
      <c r="AE60" s="40">
        <v>9.8826597490340792E-5</v>
      </c>
      <c r="AF60" s="116">
        <f t="shared" si="45"/>
        <v>143.6999999999999</v>
      </c>
      <c r="AG60" s="117">
        <f t="shared" si="46"/>
        <v>0</v>
      </c>
      <c r="AH60" s="118">
        <f t="shared" si="47"/>
        <v>143.6999999999999</v>
      </c>
      <c r="AI60" s="32"/>
      <c r="AJ60" s="35">
        <v>14921020.583249098</v>
      </c>
      <c r="AK60" s="39">
        <v>258.38607344535814</v>
      </c>
      <c r="AL60" s="36">
        <v>13634503.972880321</v>
      </c>
      <c r="AM60" s="39">
        <v>459.81734698773511</v>
      </c>
      <c r="AN60" s="36">
        <v>28555524.556129418</v>
      </c>
      <c r="AO60" s="40">
        <v>326.72598720957239</v>
      </c>
      <c r="AP60" s="38">
        <v>12070786.524152905</v>
      </c>
      <c r="AQ60" s="39">
        <v>71.347936093395901</v>
      </c>
      <c r="AR60" s="36">
        <v>15504404.881375674</v>
      </c>
      <c r="AS60" s="39">
        <v>99.084241654528611</v>
      </c>
      <c r="AT60" s="36">
        <v>27575191.405528579</v>
      </c>
      <c r="AU60" s="40">
        <v>84.675047843076896</v>
      </c>
      <c r="AV60" s="116">
        <f t="shared" si="48"/>
        <v>26991807.107402004</v>
      </c>
      <c r="AW60" s="117">
        <f t="shared" si="49"/>
        <v>29138908.854255997</v>
      </c>
      <c r="AX60" s="118">
        <f t="shared" si="50"/>
        <v>56130715.961658001</v>
      </c>
      <c r="AY60" s="32"/>
      <c r="AZ60" s="35">
        <v>593938.05422715051</v>
      </c>
      <c r="BA60" s="39">
        <v>2.700074347196451</v>
      </c>
      <c r="BB60" s="36">
        <v>179505.8357728491</v>
      </c>
      <c r="BC60" s="39">
        <v>2.6974699572152963</v>
      </c>
      <c r="BD60" s="36">
        <v>773443.88999999966</v>
      </c>
      <c r="BE60" s="40">
        <v>2.6994694555645902</v>
      </c>
      <c r="BF60" s="38">
        <v>1101760.2581001234</v>
      </c>
      <c r="BG60" s="39">
        <v>0.92332649048701687</v>
      </c>
      <c r="BH60" s="36">
        <v>938742.14189987676</v>
      </c>
      <c r="BI60" s="39">
        <v>1.5787394228196006</v>
      </c>
      <c r="BJ60" s="36">
        <v>2040502.4000000001</v>
      </c>
      <c r="BK60" s="40">
        <v>1.1413061157827264</v>
      </c>
      <c r="BL60" s="116">
        <f t="shared" si="51"/>
        <v>1695698.3123272739</v>
      </c>
      <c r="BM60" s="117">
        <f t="shared" si="52"/>
        <v>1118247.9776727259</v>
      </c>
      <c r="BN60" s="118">
        <f t="shared" si="53"/>
        <v>2813946.29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54"/>
        <v>0</v>
      </c>
      <c r="CC60" s="117">
        <f t="shared" si="55"/>
        <v>0</v>
      </c>
      <c r="CD60" s="118">
        <f t="shared" si="56"/>
        <v>0</v>
      </c>
      <c r="CE60" s="32"/>
      <c r="CF60" s="38">
        <f t="shared" si="57"/>
        <v>57268416.633115187</v>
      </c>
      <c r="CG60" s="39">
        <f t="shared" si="58"/>
        <v>83.829439091500873</v>
      </c>
      <c r="CH60" s="36">
        <f t="shared" si="59"/>
        <v>27262225.793013707</v>
      </c>
      <c r="CI60" s="39">
        <f t="shared" si="60"/>
        <v>126.60789954401521</v>
      </c>
      <c r="CJ60" s="36">
        <f t="shared" si="61"/>
        <v>84530642.426128894</v>
      </c>
      <c r="CK60" s="40">
        <f t="shared" si="62"/>
        <v>94.081620362042756</v>
      </c>
      <c r="CL60" s="38">
        <f t="shared" si="63"/>
        <v>29878749.277831789</v>
      </c>
      <c r="CM60" s="39">
        <f t="shared" si="64"/>
        <v>9.7471091101547032</v>
      </c>
      <c r="CN60" s="36">
        <f t="shared" si="65"/>
        <v>53256304.28769692</v>
      </c>
      <c r="CO60" s="39">
        <f t="shared" si="66"/>
        <v>30.681836364299741</v>
      </c>
      <c r="CP60" s="36">
        <f t="shared" si="67"/>
        <v>83135053.565528706</v>
      </c>
      <c r="CQ60" s="40">
        <f t="shared" si="68"/>
        <v>17.315632644623232</v>
      </c>
      <c r="CR60" s="152"/>
      <c r="CS60" s="161" t="s">
        <v>6</v>
      </c>
      <c r="CT60" s="38">
        <f t="shared" si="69"/>
        <v>84530642.426128894</v>
      </c>
      <c r="CU60" s="36">
        <f t="shared" si="70"/>
        <v>83135053.565528706</v>
      </c>
      <c r="CV60" s="37">
        <f t="shared" si="71"/>
        <v>167665695.99165761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v>-114026</v>
      </c>
      <c r="E61" s="39">
        <v>-1.0442993341820146</v>
      </c>
      <c r="F61" s="36">
        <v>-93952</v>
      </c>
      <c r="G61" s="39">
        <v>-2.6513150468450162</v>
      </c>
      <c r="H61" s="36">
        <v>-207978</v>
      </c>
      <c r="I61" s="40">
        <v>-1.4380501296456352</v>
      </c>
      <c r="J61" s="38">
        <v>-157690</v>
      </c>
      <c r="K61" s="39">
        <v>-0.43333809659902828</v>
      </c>
      <c r="L61" s="36">
        <v>-543720</v>
      </c>
      <c r="M61" s="39">
        <v>-1.7201756495108895</v>
      </c>
      <c r="N61" s="36">
        <v>-701410</v>
      </c>
      <c r="O61" s="40">
        <v>-1.0315156328127297</v>
      </c>
      <c r="P61" s="116">
        <f t="shared" si="42"/>
        <v>-271716</v>
      </c>
      <c r="Q61" s="117">
        <f t="shared" si="43"/>
        <v>-637672</v>
      </c>
      <c r="R61" s="118">
        <f t="shared" si="44"/>
        <v>-909388</v>
      </c>
      <c r="S61" s="32"/>
      <c r="T61" s="35">
        <v>2827957.8399999994</v>
      </c>
      <c r="U61" s="39">
        <v>14.549203794785255</v>
      </c>
      <c r="V61" s="36">
        <v>5437.4800000000105</v>
      </c>
      <c r="W61" s="39">
        <v>8.8528027873203144E-2</v>
      </c>
      <c r="X61" s="36">
        <v>2833395.3199999994</v>
      </c>
      <c r="Y61" s="40">
        <v>11.07690718667047</v>
      </c>
      <c r="Z61" s="38">
        <v>2856911.8400000022</v>
      </c>
      <c r="AA61" s="39">
        <v>2.813139391074877</v>
      </c>
      <c r="AB61" s="36">
        <v>3385.5699999999488</v>
      </c>
      <c r="AC61" s="39">
        <v>7.7207629611722381E-3</v>
      </c>
      <c r="AD61" s="36">
        <v>2860297.410000002</v>
      </c>
      <c r="AE61" s="40">
        <v>1.9671082869918903</v>
      </c>
      <c r="AF61" s="116">
        <f t="shared" si="45"/>
        <v>5684869.6800000016</v>
      </c>
      <c r="AG61" s="117">
        <f t="shared" si="46"/>
        <v>8823.0499999999593</v>
      </c>
      <c r="AH61" s="118">
        <f t="shared" si="47"/>
        <v>5693692.7300000014</v>
      </c>
      <c r="AI61" s="32"/>
      <c r="AJ61" s="35">
        <v>79679.56</v>
      </c>
      <c r="AK61" s="39">
        <v>1.3798043188390738</v>
      </c>
      <c r="AL61" s="36">
        <v>82585.400000000009</v>
      </c>
      <c r="AM61" s="39">
        <v>2.7851544583839205</v>
      </c>
      <c r="AN61" s="36">
        <v>162264.96000000002</v>
      </c>
      <c r="AO61" s="40">
        <v>1.8565997322623831</v>
      </c>
      <c r="AP61" s="38">
        <v>177041.77</v>
      </c>
      <c r="AQ61" s="39">
        <v>1.0464574836566538</v>
      </c>
      <c r="AR61" s="36">
        <v>258212.18999999994</v>
      </c>
      <c r="AS61" s="39">
        <v>1.6501606625893899</v>
      </c>
      <c r="AT61" s="36">
        <v>435253.95999999996</v>
      </c>
      <c r="AU61" s="40">
        <v>1.3365328764136719</v>
      </c>
      <c r="AV61" s="116">
        <f t="shared" si="48"/>
        <v>256721.33</v>
      </c>
      <c r="AW61" s="117">
        <f t="shared" si="49"/>
        <v>340797.58999999997</v>
      </c>
      <c r="AX61" s="118">
        <f t="shared" si="50"/>
        <v>597518.91999999993</v>
      </c>
      <c r="AY61" s="32"/>
      <c r="AZ61" s="35">
        <v>559448.84337095148</v>
      </c>
      <c r="BA61" s="39">
        <v>2.5432845391935821</v>
      </c>
      <c r="BB61" s="36">
        <v>169123.11662904837</v>
      </c>
      <c r="BC61" s="39">
        <v>2.5414467680859611</v>
      </c>
      <c r="BD61" s="36">
        <v>728571.95999999985</v>
      </c>
      <c r="BE61" s="40">
        <v>2.5428577012882303</v>
      </c>
      <c r="BF61" s="38">
        <v>2000302.6128756753</v>
      </c>
      <c r="BG61" s="39">
        <v>1.6763468984108754</v>
      </c>
      <c r="BH61" s="36">
        <v>2494398.3571243272</v>
      </c>
      <c r="BI61" s="39">
        <v>4.1949805456040083</v>
      </c>
      <c r="BJ61" s="36">
        <v>4494700.9700000025</v>
      </c>
      <c r="BK61" s="40">
        <v>2.514003269819999</v>
      </c>
      <c r="BL61" s="116">
        <f t="shared" si="51"/>
        <v>2559751.4562466266</v>
      </c>
      <c r="BM61" s="117">
        <f t="shared" si="52"/>
        <v>2663521.4737533755</v>
      </c>
      <c r="BN61" s="118">
        <f t="shared" si="53"/>
        <v>5223272.9300000016</v>
      </c>
      <c r="BO61" s="32"/>
      <c r="BP61" s="35">
        <v>2168440.12</v>
      </c>
      <c r="BQ61" s="39">
        <v>21.285301791411044</v>
      </c>
      <c r="BR61" s="36">
        <v>24325.089999999815</v>
      </c>
      <c r="BS61" s="39">
        <v>1.0921335248956052</v>
      </c>
      <c r="BT61" s="36">
        <v>2192765.21</v>
      </c>
      <c r="BU61" s="40">
        <v>17.662509343686569</v>
      </c>
      <c r="BV61" s="38">
        <v>661373.35999999917</v>
      </c>
      <c r="BW61" s="39">
        <v>2.0443865511410855</v>
      </c>
      <c r="BX61" s="36">
        <v>267739.51999999961</v>
      </c>
      <c r="BY61" s="39">
        <v>1.1636699959144983</v>
      </c>
      <c r="BZ61" s="36">
        <v>929112.87999999872</v>
      </c>
      <c r="CA61" s="40">
        <v>1.6783441867522633</v>
      </c>
      <c r="CB61" s="116">
        <f t="shared" si="54"/>
        <v>2829813.4799999995</v>
      </c>
      <c r="CC61" s="117">
        <f t="shared" si="55"/>
        <v>292064.6099999994</v>
      </c>
      <c r="CD61" s="118">
        <f t="shared" si="56"/>
        <v>3121878.0899999989</v>
      </c>
      <c r="CE61" s="32"/>
      <c r="CF61" s="38">
        <f t="shared" si="57"/>
        <v>5521500.3633709513</v>
      </c>
      <c r="CG61" s="39">
        <f t="shared" si="58"/>
        <v>8.0823655623343367</v>
      </c>
      <c r="CH61" s="36">
        <f t="shared" si="59"/>
        <v>187519.08662904819</v>
      </c>
      <c r="CI61" s="39">
        <f t="shared" si="60"/>
        <v>0.87085324077244108</v>
      </c>
      <c r="CJ61" s="36">
        <f t="shared" si="61"/>
        <v>5709019.4499999993</v>
      </c>
      <c r="CK61" s="40">
        <f t="shared" si="62"/>
        <v>6.3540721461309175</v>
      </c>
      <c r="CL61" s="38">
        <f t="shared" si="63"/>
        <v>5537939.5828756765</v>
      </c>
      <c r="CM61" s="39">
        <f t="shared" si="64"/>
        <v>1.8065984241108413</v>
      </c>
      <c r="CN61" s="36">
        <f t="shared" si="65"/>
        <v>2480015.6371243265</v>
      </c>
      <c r="CO61" s="39">
        <f t="shared" si="66"/>
        <v>1.4287779630388571</v>
      </c>
      <c r="CP61" s="36">
        <f t="shared" si="67"/>
        <v>8017955.2200000025</v>
      </c>
      <c r="CQ61" s="40">
        <f t="shared" si="68"/>
        <v>1.670005144594344</v>
      </c>
      <c r="CR61" s="152"/>
      <c r="CS61" s="161" t="s">
        <v>7</v>
      </c>
      <c r="CT61" s="38">
        <f t="shared" si="69"/>
        <v>5709019.4499999993</v>
      </c>
      <c r="CU61" s="36">
        <f t="shared" si="70"/>
        <v>8017955.2200000025</v>
      </c>
      <c r="CV61" s="37">
        <f t="shared" si="71"/>
        <v>13726974.670000002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v>249708710</v>
      </c>
      <c r="E62" s="46">
        <v>2286.9401679656376</v>
      </c>
      <c r="F62" s="43">
        <v>75241356</v>
      </c>
      <c r="G62" s="46">
        <v>2123.3027429732474</v>
      </c>
      <c r="H62" s="43">
        <v>324950066</v>
      </c>
      <c r="I62" s="47">
        <v>2246.845745894555</v>
      </c>
      <c r="J62" s="45">
        <v>125527130</v>
      </c>
      <c r="K62" s="46">
        <v>344.95331083606305</v>
      </c>
      <c r="L62" s="43">
        <v>176244009</v>
      </c>
      <c r="M62" s="46">
        <v>557.58598663646376</v>
      </c>
      <c r="N62" s="43">
        <v>301771139</v>
      </c>
      <c r="O62" s="47">
        <v>443.7941395335157</v>
      </c>
      <c r="P62" s="122">
        <f t="shared" si="42"/>
        <v>375235840</v>
      </c>
      <c r="Q62" s="123">
        <f t="shared" si="43"/>
        <v>251485365</v>
      </c>
      <c r="R62" s="124">
        <f t="shared" si="44"/>
        <v>626721205</v>
      </c>
      <c r="S62" s="32"/>
      <c r="T62" s="42">
        <v>423551687.47000051</v>
      </c>
      <c r="U62" s="46">
        <v>2179.0776833597456</v>
      </c>
      <c r="V62" s="43">
        <v>123865443.00999996</v>
      </c>
      <c r="W62" s="46">
        <v>2016.6627539440901</v>
      </c>
      <c r="X62" s="36">
        <v>547417130.4800005</v>
      </c>
      <c r="Y62" s="47">
        <v>2140.0786201342512</v>
      </c>
      <c r="Z62" s="45">
        <v>266832380.26999897</v>
      </c>
      <c r="AA62" s="46">
        <v>262.74408234865393</v>
      </c>
      <c r="AB62" s="43">
        <v>191083621.13000035</v>
      </c>
      <c r="AC62" s="46">
        <v>435.76453728831422</v>
      </c>
      <c r="AD62" s="43">
        <v>457916001.39999932</v>
      </c>
      <c r="AE62" s="47">
        <v>314.92192313670211</v>
      </c>
      <c r="AF62" s="122">
        <f t="shared" si="45"/>
        <v>690384067.73999953</v>
      </c>
      <c r="AG62" s="123">
        <f t="shared" si="46"/>
        <v>314949064.14000034</v>
      </c>
      <c r="AH62" s="124">
        <f t="shared" si="47"/>
        <v>1005333131.8799999</v>
      </c>
      <c r="AI62" s="32"/>
      <c r="AJ62" s="42">
        <v>122476884.30086796</v>
      </c>
      <c r="AK62" s="46">
        <v>2120.9220271333224</v>
      </c>
      <c r="AL62" s="43">
        <v>64332355.658190988</v>
      </c>
      <c r="AM62" s="46">
        <v>2169.5789713405838</v>
      </c>
      <c r="AN62" s="43">
        <v>186470948.65770185</v>
      </c>
      <c r="AO62" s="47">
        <v>2133.5592931006286</v>
      </c>
      <c r="AP62" s="45">
        <v>61482787.991546087</v>
      </c>
      <c r="AQ62" s="46">
        <v>363.41211234969495</v>
      </c>
      <c r="AR62" s="43">
        <v>74128987.943147078</v>
      </c>
      <c r="AS62" s="46">
        <v>473.7372773196513</v>
      </c>
      <c r="AT62" s="43">
        <v>135611775.93469316</v>
      </c>
      <c r="AU62" s="47">
        <v>416.4226259206506</v>
      </c>
      <c r="AV62" s="122">
        <f t="shared" si="48"/>
        <v>183959672.29241404</v>
      </c>
      <c r="AW62" s="123">
        <f t="shared" si="49"/>
        <v>138461343.60133806</v>
      </c>
      <c r="AX62" s="124">
        <f t="shared" si="50"/>
        <v>322421015.8937521</v>
      </c>
      <c r="AY62" s="32"/>
      <c r="AZ62" s="42">
        <v>533065451.51388496</v>
      </c>
      <c r="BA62" s="46">
        <v>2423.3442204376256</v>
      </c>
      <c r="BB62" s="43">
        <v>170948236.41116902</v>
      </c>
      <c r="BC62" s="46">
        <v>2568.8732066716111</v>
      </c>
      <c r="BD62" s="43">
        <v>704013687.92505372</v>
      </c>
      <c r="BE62" s="47">
        <v>2457.1445600960978</v>
      </c>
      <c r="BF62" s="45">
        <v>383201394.03522563</v>
      </c>
      <c r="BG62" s="46">
        <v>321.14064353201934</v>
      </c>
      <c r="BH62" s="43">
        <v>354333003.78580046</v>
      </c>
      <c r="BI62" s="46">
        <v>595.90323786954662</v>
      </c>
      <c r="BJ62" s="43">
        <v>737534397.82102609</v>
      </c>
      <c r="BK62" s="47">
        <v>412.52219004166199</v>
      </c>
      <c r="BL62" s="122">
        <f t="shared" si="51"/>
        <v>916266845.54911065</v>
      </c>
      <c r="BM62" s="123">
        <f t="shared" si="52"/>
        <v>525281240.19696951</v>
      </c>
      <c r="BN62" s="124">
        <f t="shared" si="53"/>
        <v>1441548085.7460802</v>
      </c>
      <c r="BO62" s="32"/>
      <c r="BP62" s="42">
        <v>193104245.75999996</v>
      </c>
      <c r="BQ62" s="46">
        <v>1895.5017988711652</v>
      </c>
      <c r="BR62" s="43">
        <v>36823728.849999994</v>
      </c>
      <c r="BS62" s="46">
        <v>1653.290030530238</v>
      </c>
      <c r="BT62" s="36">
        <v>229927974.60999995</v>
      </c>
      <c r="BU62" s="47">
        <v>1852.0473516287009</v>
      </c>
      <c r="BV62" s="45">
        <v>82418663.590000033</v>
      </c>
      <c r="BW62" s="46">
        <v>254.76624490351068</v>
      </c>
      <c r="BX62" s="43">
        <v>103558813.09000006</v>
      </c>
      <c r="BY62" s="46">
        <v>450.09524034909322</v>
      </c>
      <c r="BZ62" s="43">
        <v>185977476.68000013</v>
      </c>
      <c r="CA62" s="47">
        <v>335.94864905191417</v>
      </c>
      <c r="CB62" s="122">
        <f t="shared" si="54"/>
        <v>275522909.35000002</v>
      </c>
      <c r="CC62" s="123">
        <f t="shared" si="55"/>
        <v>140382541.94000006</v>
      </c>
      <c r="CD62" s="124">
        <f t="shared" si="56"/>
        <v>415905451.29000008</v>
      </c>
      <c r="CE62" s="32"/>
      <c r="CF62" s="45">
        <f>SUM(CF21:CF61)</f>
        <v>1521906979.0447536</v>
      </c>
      <c r="CG62" s="46">
        <f t="shared" si="58"/>
        <v>2227.7655975735393</v>
      </c>
      <c r="CH62" s="46">
        <f>SUM(CH21:CH61)</f>
        <v>471211119.92936003</v>
      </c>
      <c r="CI62" s="46">
        <f t="shared" si="60"/>
        <v>2188.3411350561005</v>
      </c>
      <c r="CJ62" s="43">
        <f t="shared" si="61"/>
        <v>1993118098.9741135</v>
      </c>
      <c r="CK62" s="47">
        <f t="shared" si="62"/>
        <v>2218.3172272500879</v>
      </c>
      <c r="CL62" s="45">
        <f>SUM(CL21:CL61)</f>
        <v>919462355.88677108</v>
      </c>
      <c r="CM62" s="46">
        <f t="shared" si="64"/>
        <v>299.94896446879005</v>
      </c>
      <c r="CN62" s="43">
        <f>SUM(CN21:CN61)</f>
        <v>899348434.94894791</v>
      </c>
      <c r="CO62" s="46">
        <f t="shared" si="66"/>
        <v>518.12948503764801</v>
      </c>
      <c r="CP62" s="43">
        <f>SUM(CP21:CP61)</f>
        <v>1818810790.8357186</v>
      </c>
      <c r="CQ62" s="47">
        <f t="shared" si="68"/>
        <v>378.82768042440586</v>
      </c>
      <c r="CR62" s="153"/>
      <c r="CS62" s="161" t="s">
        <v>172</v>
      </c>
      <c r="CT62" s="45">
        <f>SUM(CT21:CT61)</f>
        <v>1993118098.974113</v>
      </c>
      <c r="CU62" s="43">
        <f>SUM(CU21:CU61)</f>
        <v>1818810790.8357186</v>
      </c>
      <c r="CV62" s="44">
        <f t="shared" si="71"/>
        <v>3811928889.8098316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2"/>
        <v>0</v>
      </c>
      <c r="Q63" s="117">
        <f t="shared" si="43"/>
        <v>0</v>
      </c>
      <c r="R63" s="118">
        <f t="shared" si="44"/>
        <v>0</v>
      </c>
      <c r="S63" s="32"/>
      <c r="T63" s="35">
        <v>508512.28</v>
      </c>
      <c r="U63" s="39">
        <v>2.6161807256189165</v>
      </c>
      <c r="V63" s="36">
        <v>768174.11999999988</v>
      </c>
      <c r="W63" s="39">
        <v>12.506701616710895</v>
      </c>
      <c r="X63" s="36">
        <v>1276686.3999999999</v>
      </c>
      <c r="Y63" s="40">
        <v>4.9910920158096586</v>
      </c>
      <c r="Z63" s="38">
        <v>622494.62000000034</v>
      </c>
      <c r="AA63" s="39">
        <v>0.61295700894088023</v>
      </c>
      <c r="AB63" s="36">
        <v>3579203.45</v>
      </c>
      <c r="AC63" s="39">
        <v>8.162342361038263</v>
      </c>
      <c r="AD63" s="36">
        <v>4201698.07</v>
      </c>
      <c r="AE63" s="40">
        <v>2.8896278631860266</v>
      </c>
      <c r="AF63" s="116">
        <f t="shared" si="45"/>
        <v>1131006.9000000004</v>
      </c>
      <c r="AG63" s="117">
        <f t="shared" si="46"/>
        <v>4347377.57</v>
      </c>
      <c r="AH63" s="118">
        <f t="shared" si="47"/>
        <v>5478384.4700000007</v>
      </c>
      <c r="AI63" s="32"/>
      <c r="AJ63" s="35">
        <v>-819.31000000005588</v>
      </c>
      <c r="AK63" s="39">
        <v>-1.4187923182157617E-2</v>
      </c>
      <c r="AL63" s="36">
        <v>-12221.419999999925</v>
      </c>
      <c r="AM63" s="39">
        <v>-0.41216174288412</v>
      </c>
      <c r="AN63" s="36">
        <v>-13040.729999999981</v>
      </c>
      <c r="AO63" s="40">
        <v>-0.14920914426938503</v>
      </c>
      <c r="AP63" s="38">
        <v>38412.050000000017</v>
      </c>
      <c r="AQ63" s="39">
        <v>0.22704572590464717</v>
      </c>
      <c r="AR63" s="36">
        <v>0</v>
      </c>
      <c r="AS63" s="39">
        <v>0</v>
      </c>
      <c r="AT63" s="36">
        <v>38412.050000000017</v>
      </c>
      <c r="AU63" s="40">
        <v>0.11795175321425178</v>
      </c>
      <c r="AV63" s="116">
        <f t="shared" si="48"/>
        <v>37592.739999999962</v>
      </c>
      <c r="AW63" s="117">
        <f t="shared" si="49"/>
        <v>-12221.419999999925</v>
      </c>
      <c r="AX63" s="118">
        <f t="shared" si="50"/>
        <v>25371.320000000036</v>
      </c>
      <c r="AY63" s="32"/>
      <c r="AZ63" s="35">
        <v>0</v>
      </c>
      <c r="BA63" s="39">
        <v>0</v>
      </c>
      <c r="BB63" s="36">
        <v>0</v>
      </c>
      <c r="BC63" s="39">
        <v>0</v>
      </c>
      <c r="BD63" s="36">
        <v>0</v>
      </c>
      <c r="BE63" s="40">
        <v>0</v>
      </c>
      <c r="BF63" s="38">
        <v>0</v>
      </c>
      <c r="BG63" s="39">
        <v>0</v>
      </c>
      <c r="BH63" s="36">
        <v>0</v>
      </c>
      <c r="BI63" s="39">
        <v>0</v>
      </c>
      <c r="BJ63" s="36">
        <v>0</v>
      </c>
      <c r="BK63" s="40">
        <v>0</v>
      </c>
      <c r="BL63" s="116">
        <f t="shared" si="51"/>
        <v>0</v>
      </c>
      <c r="BM63" s="117">
        <f t="shared" si="52"/>
        <v>0</v>
      </c>
      <c r="BN63" s="118">
        <f t="shared" si="53"/>
        <v>0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54"/>
        <v>0</v>
      </c>
      <c r="CC63" s="117">
        <f t="shared" si="55"/>
        <v>0</v>
      </c>
      <c r="CD63" s="118">
        <f t="shared" si="56"/>
        <v>0</v>
      </c>
      <c r="CE63" s="32"/>
      <c r="CF63" s="38">
        <f>+D63+T63+AJ63+AZ63+BP63</f>
        <v>507692.97</v>
      </c>
      <c r="CG63" s="39">
        <f t="shared" si="58"/>
        <v>0.74316035623007404</v>
      </c>
      <c r="CH63" s="36">
        <f t="shared" si="59"/>
        <v>755952.7</v>
      </c>
      <c r="CI63" s="39">
        <f t="shared" si="60"/>
        <v>3.5107032062713626</v>
      </c>
      <c r="CJ63" s="36">
        <f t="shared" si="61"/>
        <v>1263645.67</v>
      </c>
      <c r="CK63" s="40">
        <f t="shared" si="62"/>
        <v>1.4064229110878124</v>
      </c>
      <c r="CL63" s="38">
        <f t="shared" ref="CL63" si="72">+J63+Z63+AP63+BF63+BV63</f>
        <v>660906.67000000039</v>
      </c>
      <c r="CM63" s="39">
        <f t="shared" si="64"/>
        <v>0.21560237894223142</v>
      </c>
      <c r="CN63" s="36">
        <f t="shared" ref="CN63" si="73">+L63+AB63+AR63+BH63+BX63</f>
        <v>3579203.45</v>
      </c>
      <c r="CO63" s="39">
        <f t="shared" si="66"/>
        <v>2.0620382138083606</v>
      </c>
      <c r="CP63" s="36">
        <f>+CL63+CN63</f>
        <v>4240110.120000001</v>
      </c>
      <c r="CQ63" s="40">
        <f t="shared" si="68"/>
        <v>0.88314358458671227</v>
      </c>
      <c r="CR63" s="152"/>
      <c r="CS63" s="161" t="s">
        <v>8</v>
      </c>
      <c r="CT63" s="38">
        <f>+CJ63</f>
        <v>1263645.67</v>
      </c>
      <c r="CU63" s="36">
        <f t="shared" ref="CU63" si="74">+CP63</f>
        <v>4240110.120000001</v>
      </c>
      <c r="CV63" s="37">
        <f t="shared" si="71"/>
        <v>5503755.790000001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v>249708710</v>
      </c>
      <c r="E64" s="46">
        <v>2286.9401679656376</v>
      </c>
      <c r="F64" s="43">
        <v>75241356</v>
      </c>
      <c r="G64" s="46">
        <v>2123.3027429732474</v>
      </c>
      <c r="H64" s="43">
        <v>324950066</v>
      </c>
      <c r="I64" s="47">
        <v>2246.845745894555</v>
      </c>
      <c r="J64" s="45">
        <v>125527130</v>
      </c>
      <c r="K64" s="46">
        <v>344.95331083606305</v>
      </c>
      <c r="L64" s="43">
        <v>176244009</v>
      </c>
      <c r="M64" s="46">
        <v>557.58598663646376</v>
      </c>
      <c r="N64" s="43">
        <v>301771139</v>
      </c>
      <c r="O64" s="47">
        <v>443.7941395335157</v>
      </c>
      <c r="P64" s="122">
        <f t="shared" si="42"/>
        <v>375235840</v>
      </c>
      <c r="Q64" s="123">
        <f t="shared" si="43"/>
        <v>251485365</v>
      </c>
      <c r="R64" s="124">
        <f t="shared" si="44"/>
        <v>626721205</v>
      </c>
      <c r="S64" s="32"/>
      <c r="T64" s="42">
        <v>423043175.19000053</v>
      </c>
      <c r="U64" s="46">
        <v>2176.4615026341271</v>
      </c>
      <c r="V64" s="43">
        <v>123097268.88999996</v>
      </c>
      <c r="W64" s="46">
        <v>2004.1560523273793</v>
      </c>
      <c r="X64" s="36">
        <v>546140444.08000052</v>
      </c>
      <c r="Y64" s="47">
        <v>2135.0875281184417</v>
      </c>
      <c r="Z64" s="45">
        <v>266209885.64999896</v>
      </c>
      <c r="AA64" s="46">
        <v>262.13112533971304</v>
      </c>
      <c r="AB64" s="43">
        <v>187504417.68000036</v>
      </c>
      <c r="AC64" s="46">
        <v>427.60219492727595</v>
      </c>
      <c r="AD64" s="43">
        <v>453714303.32999933</v>
      </c>
      <c r="AE64" s="47">
        <v>312.03229527351607</v>
      </c>
      <c r="AF64" s="122">
        <f t="shared" si="45"/>
        <v>689253060.83999944</v>
      </c>
      <c r="AG64" s="123">
        <f t="shared" si="46"/>
        <v>310601686.57000029</v>
      </c>
      <c r="AH64" s="124">
        <f t="shared" si="47"/>
        <v>999854747.40999973</v>
      </c>
      <c r="AI64" s="32"/>
      <c r="AJ64" s="42">
        <v>122477703.61086796</v>
      </c>
      <c r="AK64" s="46">
        <v>2120.9362150565044</v>
      </c>
      <c r="AL64" s="43">
        <v>64344577.07819099</v>
      </c>
      <c r="AM64" s="46">
        <v>2169.991133083468</v>
      </c>
      <c r="AN64" s="43">
        <v>186822280.68905896</v>
      </c>
      <c r="AO64" s="47">
        <v>2137.5791563869034</v>
      </c>
      <c r="AP64" s="45">
        <v>61444375.94154609</v>
      </c>
      <c r="AQ64" s="46">
        <v>363.18506662379031</v>
      </c>
      <c r="AR64" s="43">
        <v>74128987.943147078</v>
      </c>
      <c r="AS64" s="46">
        <v>473.7372773196513</v>
      </c>
      <c r="AT64" s="43">
        <v>135573363.88469318</v>
      </c>
      <c r="AU64" s="47">
        <v>416.30467416743642</v>
      </c>
      <c r="AV64" s="122">
        <f t="shared" si="48"/>
        <v>183922079.55241406</v>
      </c>
      <c r="AW64" s="123">
        <f t="shared" si="49"/>
        <v>138473565.02133808</v>
      </c>
      <c r="AX64" s="124">
        <f t="shared" si="50"/>
        <v>322395644.57375216</v>
      </c>
      <c r="AY64" s="32"/>
      <c r="AZ64" s="42">
        <v>533065451.51388496</v>
      </c>
      <c r="BA64" s="46">
        <v>2423.3442204376256</v>
      </c>
      <c r="BB64" s="43">
        <v>170948236.41116902</v>
      </c>
      <c r="BC64" s="46">
        <v>2568.8732066716111</v>
      </c>
      <c r="BD64" s="43">
        <v>704013687.92505372</v>
      </c>
      <c r="BE64" s="47">
        <v>2457.1445600960978</v>
      </c>
      <c r="BF64" s="45">
        <v>383201394.03522563</v>
      </c>
      <c r="BG64" s="46">
        <v>321.14064353201934</v>
      </c>
      <c r="BH64" s="43">
        <v>354333003.78580046</v>
      </c>
      <c r="BI64" s="46">
        <v>595.90323786954662</v>
      </c>
      <c r="BJ64" s="43">
        <v>737534397.82102609</v>
      </c>
      <c r="BK64" s="47">
        <v>412.52219004166199</v>
      </c>
      <c r="BL64" s="122">
        <f t="shared" si="51"/>
        <v>916266845.54911065</v>
      </c>
      <c r="BM64" s="123">
        <f t="shared" si="52"/>
        <v>525281240.19696951</v>
      </c>
      <c r="BN64" s="124">
        <f t="shared" si="53"/>
        <v>1441548085.7460802</v>
      </c>
      <c r="BO64" s="32"/>
      <c r="BP64" s="42">
        <v>193104245.75999996</v>
      </c>
      <c r="BQ64" s="46">
        <v>1895.5017988711652</v>
      </c>
      <c r="BR64" s="43">
        <v>36823728.849999994</v>
      </c>
      <c r="BS64" s="46">
        <v>1653.290030530238</v>
      </c>
      <c r="BT64" s="36">
        <v>229927974.60999995</v>
      </c>
      <c r="BU64" s="47">
        <v>1852.0473516287009</v>
      </c>
      <c r="BV64" s="45">
        <v>82418663.590000033</v>
      </c>
      <c r="BW64" s="46">
        <v>254.76624490351068</v>
      </c>
      <c r="BX64" s="43">
        <v>103558813.09000006</v>
      </c>
      <c r="BY64" s="46">
        <v>450.09524034909322</v>
      </c>
      <c r="BZ64" s="43">
        <v>185977476.68000013</v>
      </c>
      <c r="CA64" s="47">
        <v>335.94864905191417</v>
      </c>
      <c r="CB64" s="122">
        <f t="shared" si="54"/>
        <v>275522909.35000002</v>
      </c>
      <c r="CC64" s="123">
        <f t="shared" si="55"/>
        <v>140382541.94000006</v>
      </c>
      <c r="CD64" s="124">
        <f t="shared" si="56"/>
        <v>415905451.29000008</v>
      </c>
      <c r="CE64" s="32"/>
      <c r="CF64" s="45">
        <f>+CF62-CF63</f>
        <v>1521399286.0747535</v>
      </c>
      <c r="CG64" s="46">
        <f t="shared" si="58"/>
        <v>2227.0224372173088</v>
      </c>
      <c r="CH64" s="46">
        <f>+CH62-CH63</f>
        <v>470455167.22936004</v>
      </c>
      <c r="CI64" s="46">
        <f t="shared" si="60"/>
        <v>2184.8304318498294</v>
      </c>
      <c r="CJ64" s="43">
        <f t="shared" si="61"/>
        <v>1991854453.3041136</v>
      </c>
      <c r="CK64" s="47">
        <f t="shared" si="62"/>
        <v>2216.9108043390002</v>
      </c>
      <c r="CL64" s="45">
        <f>+CL62-CL63</f>
        <v>918801449.21677113</v>
      </c>
      <c r="CM64" s="46">
        <f t="shared" si="64"/>
        <v>299.73336208984779</v>
      </c>
      <c r="CN64" s="43">
        <f>+CN62-CN63</f>
        <v>895769231.49894786</v>
      </c>
      <c r="CO64" s="46">
        <f t="shared" si="66"/>
        <v>516.06744682383965</v>
      </c>
      <c r="CP64" s="43">
        <f>+CP62-CP63</f>
        <v>1814570680.7157187</v>
      </c>
      <c r="CQ64" s="47">
        <f t="shared" si="68"/>
        <v>377.94453683981914</v>
      </c>
      <c r="CR64" s="153"/>
      <c r="CS64" s="161" t="s">
        <v>173</v>
      </c>
      <c r="CT64" s="45">
        <f>+CT62-CT63</f>
        <v>1991854453.3041129</v>
      </c>
      <c r="CU64" s="43">
        <f t="shared" ref="CU64:CV64" si="75">+CU62-CU63</f>
        <v>1814570680.7157187</v>
      </c>
      <c r="CV64" s="44">
        <f t="shared" si="75"/>
        <v>3806425134.0198317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v>7982158.5981591754</v>
      </c>
      <c r="E67" s="39">
        <v>73.104054420859015</v>
      </c>
      <c r="F67" s="36">
        <v>198927.92334751951</v>
      </c>
      <c r="G67" s="39">
        <v>5.6137239910689551</v>
      </c>
      <c r="H67" s="36">
        <v>8181086.5215066951</v>
      </c>
      <c r="I67" s="40">
        <v>56.567581825456834</v>
      </c>
      <c r="J67" s="38">
        <v>1475097.1320540872</v>
      </c>
      <c r="K67" s="39">
        <v>4.0536228264506544</v>
      </c>
      <c r="L67" s="36">
        <v>1774408.3339930398</v>
      </c>
      <c r="M67" s="39">
        <v>5.613723991068956</v>
      </c>
      <c r="N67" s="36">
        <v>3249505.4660471268</v>
      </c>
      <c r="O67" s="40">
        <v>4.7788250625711441</v>
      </c>
      <c r="P67" s="116">
        <f t="shared" ref="P67:P74" si="76">+D67+J67</f>
        <v>9457255.7302132621</v>
      </c>
      <c r="Q67" s="117">
        <f t="shared" ref="Q67:Q74" si="77">+F67+L67</f>
        <v>1973336.2573405593</v>
      </c>
      <c r="R67" s="118">
        <f t="shared" ref="R67:R74" si="78">+P67+Q67</f>
        <v>11430591.987553822</v>
      </c>
      <c r="S67" s="32"/>
      <c r="T67" s="35">
        <v>2051560.900052404</v>
      </c>
      <c r="U67" s="39">
        <v>10.55481705210835</v>
      </c>
      <c r="V67" s="36">
        <v>613310.53255742276</v>
      </c>
      <c r="W67" s="39">
        <v>9.9853557017538428</v>
      </c>
      <c r="X67" s="36">
        <v>2664871.4326098268</v>
      </c>
      <c r="Y67" s="40">
        <v>10.418078026411305</v>
      </c>
      <c r="Z67" s="38">
        <v>1101877.164505142</v>
      </c>
      <c r="AA67" s="39">
        <v>1.0849946477855981</v>
      </c>
      <c r="AB67" s="36">
        <v>413409.04672082607</v>
      </c>
      <c r="AC67" s="39">
        <v>0.94277573812850579</v>
      </c>
      <c r="AD67" s="36">
        <v>1515286.2112259681</v>
      </c>
      <c r="AE67" s="40">
        <v>1.0421056400799746</v>
      </c>
      <c r="AF67" s="116">
        <f t="shared" ref="AF67:AF74" si="79">+T67+Z67</f>
        <v>3153438.0645575458</v>
      </c>
      <c r="AG67" s="117">
        <f t="shared" ref="AG67:AG74" si="80">+V67+AB67</f>
        <v>1026719.5792782488</v>
      </c>
      <c r="AH67" s="118">
        <f t="shared" ref="AH67:AH74" si="81">+AF67+AG67</f>
        <v>4180157.6438357946</v>
      </c>
      <c r="AI67" s="32"/>
      <c r="AJ67" s="35">
        <v>2724364.9651217838</v>
      </c>
      <c r="AK67" s="39">
        <v>47.177601695703395</v>
      </c>
      <c r="AL67" s="36">
        <v>1272671.630948897</v>
      </c>
      <c r="AM67" s="39">
        <v>42.920262746151927</v>
      </c>
      <c r="AN67" s="36">
        <v>3997036.5960706808</v>
      </c>
      <c r="AO67" s="40">
        <v>45.733207428811319</v>
      </c>
      <c r="AP67" s="38">
        <v>312847.5414946517</v>
      </c>
      <c r="AQ67" s="39">
        <v>1.8491774627008293</v>
      </c>
      <c r="AR67" s="36">
        <v>614549.37025720987</v>
      </c>
      <c r="AS67" s="39">
        <v>3.9274102280668077</v>
      </c>
      <c r="AT67" s="36">
        <v>927396.91175186157</v>
      </c>
      <c r="AU67" s="40">
        <v>2.8477545891618581</v>
      </c>
      <c r="AV67" s="116">
        <f t="shared" ref="AV67:AV74" si="82">+AJ67+AP67</f>
        <v>3037212.5066164355</v>
      </c>
      <c r="AW67" s="117">
        <f t="shared" ref="AW67:AW74" si="83">+AL67+AR67</f>
        <v>1887221.001206107</v>
      </c>
      <c r="AX67" s="118">
        <f t="shared" ref="AX67:AX74" si="84">+AV67+AW67</f>
        <v>4924433.5078225425</v>
      </c>
      <c r="AY67" s="32"/>
      <c r="AZ67" s="35">
        <v>3898981.5645355848</v>
      </c>
      <c r="BA67" s="39">
        <v>17.724979949791493</v>
      </c>
      <c r="BB67" s="36">
        <v>1169151.6572079163</v>
      </c>
      <c r="BC67" s="39">
        <v>17.569074883658164</v>
      </c>
      <c r="BD67" s="36">
        <v>5068133.2217435008</v>
      </c>
      <c r="BE67" s="40">
        <v>17.688769677692775</v>
      </c>
      <c r="BF67" s="38">
        <v>2696063.5821750807</v>
      </c>
      <c r="BG67" s="39">
        <v>2.2594270460909569</v>
      </c>
      <c r="BH67" s="36">
        <v>2511641.2700666189</v>
      </c>
      <c r="BI67" s="39">
        <v>4.2239789949238062</v>
      </c>
      <c r="BJ67" s="36">
        <v>5207704.8522416996</v>
      </c>
      <c r="BK67" s="40">
        <v>2.9128049038583987</v>
      </c>
      <c r="BL67" s="116">
        <f t="shared" ref="BL67:BL74" si="85">+AZ67+BF67</f>
        <v>6595045.1467106659</v>
      </c>
      <c r="BM67" s="117">
        <f t="shared" ref="BM67:BM74" si="86">+BB67+BH67</f>
        <v>3680792.9272745354</v>
      </c>
      <c r="BN67" s="118">
        <f t="shared" ref="BN67:BN74" si="87">+BL67+BM67</f>
        <v>10275838.0739852</v>
      </c>
      <c r="BO67" s="32"/>
      <c r="BP67" s="35">
        <v>-135170.49000000022</v>
      </c>
      <c r="BQ67" s="39">
        <v>-1.3268268957055236</v>
      </c>
      <c r="BR67" s="36">
        <v>195895.71000000002</v>
      </c>
      <c r="BS67" s="39">
        <v>8.7952098953890374</v>
      </c>
      <c r="BT67" s="36">
        <v>60725.219999999797</v>
      </c>
      <c r="BU67" s="40">
        <v>0.4891357089924912</v>
      </c>
      <c r="BV67" s="38">
        <v>695292.13</v>
      </c>
      <c r="BW67" s="39">
        <v>2.1492336487309394</v>
      </c>
      <c r="BX67" s="36">
        <v>1713060.5199999996</v>
      </c>
      <c r="BY67" s="39">
        <v>7.4454347580427829</v>
      </c>
      <c r="BZ67" s="36">
        <v>2408352.6499999994</v>
      </c>
      <c r="CA67" s="40">
        <v>4.3504344378230044</v>
      </c>
      <c r="CB67" s="116">
        <f t="shared" ref="CB67:CB74" si="88">+BP67+BV67</f>
        <v>560121.63999999978</v>
      </c>
      <c r="CC67" s="117">
        <f t="shared" ref="CC67:CC74" si="89">+BR67+BX67</f>
        <v>1908956.2299999995</v>
      </c>
      <c r="CD67" s="118">
        <f t="shared" ref="CD67:CD74" si="90">+CB67+CC67</f>
        <v>2469077.8699999992</v>
      </c>
      <c r="CE67" s="32"/>
      <c r="CF67" s="38">
        <f t="shared" ref="CF67:CF73" si="91">+D67+T67+AJ67+AZ67+BP67</f>
        <v>16521895.537868947</v>
      </c>
      <c r="CG67" s="39">
        <f t="shared" ref="CG67:CG74" si="92">+CF67/$CF$111</f>
        <v>24.184730731092763</v>
      </c>
      <c r="CH67" s="36">
        <f t="shared" ref="CH67:CH73" si="93">+F67+V67+AL67+BB67+BR67</f>
        <v>3449957.4540617554</v>
      </c>
      <c r="CI67" s="39">
        <f t="shared" ref="CI67:CI74" si="94">+CH67/$CH$111</f>
        <v>16.021871071396916</v>
      </c>
      <c r="CJ67" s="36">
        <f t="shared" ref="CJ67:CJ74" si="95">+CF67+CH67</f>
        <v>19971852.991930701</v>
      </c>
      <c r="CK67" s="40">
        <f t="shared" ref="CK67:CK74" si="96">+CJ67/$CJ$111</f>
        <v>22.228439737168582</v>
      </c>
      <c r="CL67" s="38">
        <f t="shared" ref="CL67:CL73" si="97">+J67+Z67+AP67+BF67+BV67</f>
        <v>6281177.5502289617</v>
      </c>
      <c r="CM67" s="39">
        <f t="shared" ref="CM67:CM74" si="98">+CL67/$CL$111</f>
        <v>2.0490590939079198</v>
      </c>
      <c r="CN67" s="36">
        <f t="shared" ref="CN67:CN73" si="99">+L67+AB67+AR67+BH67+BX67</f>
        <v>7027068.5410376946</v>
      </c>
      <c r="CO67" s="39">
        <f t="shared" ref="CO67:CO74" si="100">+CN67/$CN$111</f>
        <v>4.0484102301226521</v>
      </c>
      <c r="CP67" s="36">
        <f t="shared" ref="CP67:CP73" si="101">+CL67+CN67</f>
        <v>13308246.091266656</v>
      </c>
      <c r="CQ67" s="40">
        <f t="shared" ref="CQ67:CQ74" si="102">+CP67/$CP$111</f>
        <v>2.7718837070211126</v>
      </c>
      <c r="CR67" s="152"/>
      <c r="CS67" s="161" t="s">
        <v>66</v>
      </c>
      <c r="CT67" s="38">
        <f t="shared" ref="CT67:CT73" si="103">+CJ67</f>
        <v>19971852.991930701</v>
      </c>
      <c r="CU67" s="36">
        <f t="shared" ref="CU67:CU73" si="104">+CP67</f>
        <v>13308246.091266656</v>
      </c>
      <c r="CV67" s="37">
        <f t="shared" ref="CV67:CV73" si="105">+CT67+CU67</f>
        <v>33280099.083197355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v>378160.18677639763</v>
      </c>
      <c r="E68" s="39">
        <v>3.4633542460907019</v>
      </c>
      <c r="F68" s="36">
        <v>12581.236465057464</v>
      </c>
      <c r="G68" s="39">
        <v>0.35504110128280458</v>
      </c>
      <c r="H68" s="36">
        <v>390741.42324145511</v>
      </c>
      <c r="I68" s="40">
        <v>2.7017557354638209</v>
      </c>
      <c r="J68" s="38">
        <v>79049.175166043962</v>
      </c>
      <c r="K68" s="39">
        <v>0.21723012939423342</v>
      </c>
      <c r="L68" s="36">
        <v>112222.81145787401</v>
      </c>
      <c r="M68" s="39">
        <v>0.35504110128280458</v>
      </c>
      <c r="N68" s="36">
        <v>191271.98662391797</v>
      </c>
      <c r="O68" s="40">
        <v>0.28129060652360066</v>
      </c>
      <c r="P68" s="116">
        <f t="shared" si="76"/>
        <v>457209.36194244161</v>
      </c>
      <c r="Q68" s="117">
        <f t="shared" si="77"/>
        <v>124804.04792293147</v>
      </c>
      <c r="R68" s="118">
        <f t="shared" si="78"/>
        <v>582013.40986537305</v>
      </c>
      <c r="S68" s="32"/>
      <c r="T68" s="35">
        <v>1986318.2542634699</v>
      </c>
      <c r="U68" s="39">
        <v>10.219158388365969</v>
      </c>
      <c r="V68" s="36">
        <v>478073.0879469756</v>
      </c>
      <c r="W68" s="39">
        <v>7.7835445197404081</v>
      </c>
      <c r="X68" s="36">
        <v>2464391.3422104456</v>
      </c>
      <c r="Y68" s="40">
        <v>9.634318930582328</v>
      </c>
      <c r="Z68" s="38">
        <v>-386483.30280718661</v>
      </c>
      <c r="AA68" s="39">
        <v>-0.38056176179367701</v>
      </c>
      <c r="AB68" s="36">
        <v>-166131.02357065631</v>
      </c>
      <c r="AC68" s="39">
        <v>-0.37886035541606722</v>
      </c>
      <c r="AD68" s="36">
        <v>-552614.32637784292</v>
      </c>
      <c r="AE68" s="40">
        <v>-0.38004866806081372</v>
      </c>
      <c r="AF68" s="116">
        <f t="shared" si="79"/>
        <v>1599834.9514562832</v>
      </c>
      <c r="AG68" s="117">
        <f t="shared" si="80"/>
        <v>311942.06437631929</v>
      </c>
      <c r="AH68" s="118">
        <f t="shared" si="81"/>
        <v>1911777.0158326025</v>
      </c>
      <c r="AI68" s="32"/>
      <c r="AJ68" s="35">
        <v>839727.84290900757</v>
      </c>
      <c r="AK68" s="39">
        <v>14.541497271009881</v>
      </c>
      <c r="AL68" s="36">
        <v>392244.08433251851</v>
      </c>
      <c r="AM68" s="39">
        <v>13.228250517082103</v>
      </c>
      <c r="AN68" s="36">
        <v>1231971.9272415261</v>
      </c>
      <c r="AO68" s="40">
        <v>14.095949922098949</v>
      </c>
      <c r="AP68" s="38">
        <v>134654.75496039112</v>
      </c>
      <c r="AQ68" s="39">
        <v>0.79591655708285225</v>
      </c>
      <c r="AR68" s="36">
        <v>265147.74548785813</v>
      </c>
      <c r="AS68" s="39">
        <v>1.694483825021301</v>
      </c>
      <c r="AT68" s="36">
        <v>399802.50044824928</v>
      </c>
      <c r="AU68" s="40">
        <v>1.227672198367769</v>
      </c>
      <c r="AV68" s="116">
        <f t="shared" si="82"/>
        <v>974382.59786939865</v>
      </c>
      <c r="AW68" s="117">
        <f t="shared" si="83"/>
        <v>657391.82982037659</v>
      </c>
      <c r="AX68" s="118">
        <f t="shared" si="84"/>
        <v>1631774.4276897754</v>
      </c>
      <c r="AY68" s="32"/>
      <c r="AZ68" s="35">
        <v>2948234.0408970686</v>
      </c>
      <c r="BA68" s="39">
        <v>13.402830559014909</v>
      </c>
      <c r="BB68" s="36">
        <v>884059.7621964314</v>
      </c>
      <c r="BC68" s="39">
        <v>13.284942178289175</v>
      </c>
      <c r="BD68" s="36">
        <v>3832293.8030935</v>
      </c>
      <c r="BE68" s="40">
        <v>13.37544998409693</v>
      </c>
      <c r="BF68" s="38">
        <v>2044016.8484057356</v>
      </c>
      <c r="BG68" s="39">
        <v>1.7129814669384191</v>
      </c>
      <c r="BH68" s="36">
        <v>1904197.3294359648</v>
      </c>
      <c r="BI68" s="39">
        <v>3.2024037897395203</v>
      </c>
      <c r="BJ68" s="36">
        <v>3948214.1778417006</v>
      </c>
      <c r="BK68" s="40">
        <v>2.2083389794546688</v>
      </c>
      <c r="BL68" s="116">
        <f t="shared" si="85"/>
        <v>4992250.8893028041</v>
      </c>
      <c r="BM68" s="117">
        <f t="shared" si="86"/>
        <v>2788257.091632396</v>
      </c>
      <c r="BN68" s="118">
        <f t="shared" si="87"/>
        <v>7780507.9809352001</v>
      </c>
      <c r="BO68" s="32"/>
      <c r="BP68" s="35">
        <v>-219454.31000000006</v>
      </c>
      <c r="BQ68" s="39">
        <v>-2.1541527361963198</v>
      </c>
      <c r="BR68" s="36">
        <v>116211.25000000003</v>
      </c>
      <c r="BS68" s="39">
        <v>5.2175840703991394</v>
      </c>
      <c r="BT68" s="36">
        <v>-103243.06000000003</v>
      </c>
      <c r="BU68" s="40">
        <v>-0.83161275252118461</v>
      </c>
      <c r="BV68" s="38">
        <v>260713.18000000017</v>
      </c>
      <c r="BW68" s="39">
        <v>0.80589656483476457</v>
      </c>
      <c r="BX68" s="36">
        <v>1259773.5900000001</v>
      </c>
      <c r="BY68" s="39">
        <v>5.4753244060813104</v>
      </c>
      <c r="BZ68" s="36">
        <v>1520486.7700000003</v>
      </c>
      <c r="CA68" s="40">
        <v>2.7465985957090915</v>
      </c>
      <c r="CB68" s="116">
        <f t="shared" si="88"/>
        <v>41258.870000000112</v>
      </c>
      <c r="CC68" s="117">
        <f t="shared" si="89"/>
        <v>1375984.84</v>
      </c>
      <c r="CD68" s="118">
        <f t="shared" si="90"/>
        <v>1417243.7100000002</v>
      </c>
      <c r="CE68" s="32"/>
      <c r="CF68" s="38">
        <f t="shared" si="91"/>
        <v>5932986.0148459431</v>
      </c>
      <c r="CG68" s="39">
        <f t="shared" si="92"/>
        <v>8.6846977619188976</v>
      </c>
      <c r="CH68" s="36">
        <f t="shared" si="93"/>
        <v>1883169.4209409831</v>
      </c>
      <c r="CI68" s="39">
        <f t="shared" si="94"/>
        <v>8.7455854368265307</v>
      </c>
      <c r="CJ68" s="36">
        <f t="shared" si="95"/>
        <v>7816155.4357869262</v>
      </c>
      <c r="CK68" s="40">
        <f t="shared" si="96"/>
        <v>8.6992899532621983</v>
      </c>
      <c r="CL68" s="38">
        <f t="shared" si="97"/>
        <v>2131950.6557249841</v>
      </c>
      <c r="CM68" s="39">
        <f t="shared" si="98"/>
        <v>0.6954894753320563</v>
      </c>
      <c r="CN68" s="36">
        <f t="shared" si="99"/>
        <v>3375210.4528110409</v>
      </c>
      <c r="CO68" s="39">
        <f t="shared" si="100"/>
        <v>1.9445144794274789</v>
      </c>
      <c r="CP68" s="36">
        <f t="shared" si="101"/>
        <v>5507161.1085360255</v>
      </c>
      <c r="CQ68" s="40">
        <f t="shared" si="102"/>
        <v>1.1470489833148569</v>
      </c>
      <c r="CR68" s="152"/>
      <c r="CS68" s="161" t="s">
        <v>67</v>
      </c>
      <c r="CT68" s="38">
        <f t="shared" si="103"/>
        <v>7816155.4357869262</v>
      </c>
      <c r="CU68" s="36">
        <f t="shared" si="104"/>
        <v>5507161.1085360255</v>
      </c>
      <c r="CV68" s="37">
        <f t="shared" si="105"/>
        <v>13323316.544322953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v>160305.38112907112</v>
      </c>
      <c r="E69" s="39">
        <v>1.4681458858408001</v>
      </c>
      <c r="F69" s="36">
        <v>5900.2307886472736</v>
      </c>
      <c r="G69" s="39">
        <v>0.16650386016049423</v>
      </c>
      <c r="H69" s="36">
        <v>166205.6119177184</v>
      </c>
      <c r="I69" s="40">
        <v>1.1492177142106716</v>
      </c>
      <c r="J69" s="38">
        <v>43715.415500311661</v>
      </c>
      <c r="K69" s="39">
        <v>0.12013161865014087</v>
      </c>
      <c r="L69" s="36">
        <v>52629.20613496966</v>
      </c>
      <c r="M69" s="39">
        <v>0.16650386016049423</v>
      </c>
      <c r="N69" s="36">
        <v>96344.621635281321</v>
      </c>
      <c r="O69" s="40">
        <v>0.14168743438818984</v>
      </c>
      <c r="P69" s="116">
        <f t="shared" si="76"/>
        <v>204020.79662938276</v>
      </c>
      <c r="Q69" s="117">
        <f t="shared" si="77"/>
        <v>58529.43692361693</v>
      </c>
      <c r="R69" s="118">
        <f t="shared" si="78"/>
        <v>262550.23355299968</v>
      </c>
      <c r="S69" s="32"/>
      <c r="T69" s="35">
        <v>1624055.7413939228</v>
      </c>
      <c r="U69" s="39">
        <v>8.35539965321097</v>
      </c>
      <c r="V69" s="36">
        <v>217066.06969093857</v>
      </c>
      <c r="W69" s="39">
        <v>3.5340692872297517</v>
      </c>
      <c r="X69" s="36">
        <v>1841121.8110848614</v>
      </c>
      <c r="Y69" s="40">
        <v>7.1977020914757688</v>
      </c>
      <c r="Z69" s="38">
        <v>-841422.06555539742</v>
      </c>
      <c r="AA69" s="39">
        <v>-0.8285301366294433</v>
      </c>
      <c r="AB69" s="36">
        <v>-403939.46901599132</v>
      </c>
      <c r="AC69" s="39">
        <v>-0.92118044847227909</v>
      </c>
      <c r="AD69" s="36">
        <v>-1245361.5345713887</v>
      </c>
      <c r="AE69" s="40">
        <v>-0.85647072447487704</v>
      </c>
      <c r="AF69" s="116">
        <f t="shared" si="79"/>
        <v>782633.67583852541</v>
      </c>
      <c r="AG69" s="117">
        <f t="shared" si="80"/>
        <v>-186873.39932505274</v>
      </c>
      <c r="AH69" s="118">
        <f t="shared" si="81"/>
        <v>595760.27651347267</v>
      </c>
      <c r="AI69" s="32"/>
      <c r="AJ69" s="35">
        <v>84654.903044695413</v>
      </c>
      <c r="AK69" s="39">
        <v>1.4659619208737322</v>
      </c>
      <c r="AL69" s="36">
        <v>39601.860200493538</v>
      </c>
      <c r="AM69" s="39">
        <v>1.3355544381658417</v>
      </c>
      <c r="AN69" s="36">
        <v>124256.76324518895</v>
      </c>
      <c r="AO69" s="40">
        <v>1.4217183634273727</v>
      </c>
      <c r="AP69" s="38">
        <v>24994.609237555604</v>
      </c>
      <c r="AQ69" s="39">
        <v>0.14773799362553702</v>
      </c>
      <c r="AR69" s="36">
        <v>48452.542759672782</v>
      </c>
      <c r="AS69" s="39">
        <v>0.30964641934388304</v>
      </c>
      <c r="AT69" s="36">
        <v>73447.151997228386</v>
      </c>
      <c r="AU69" s="40">
        <v>0.22553392351271848</v>
      </c>
      <c r="AV69" s="116">
        <f t="shared" si="82"/>
        <v>109649.51228225102</v>
      </c>
      <c r="AW69" s="117">
        <f t="shared" si="83"/>
        <v>88054.402960166321</v>
      </c>
      <c r="AX69" s="118">
        <f t="shared" si="84"/>
        <v>197703.91524241734</v>
      </c>
      <c r="AY69" s="32"/>
      <c r="AZ69" s="35">
        <v>2966694.7707305928</v>
      </c>
      <c r="BA69" s="39">
        <v>13.486754029988466</v>
      </c>
      <c r="BB69" s="36">
        <v>889595.41106290754</v>
      </c>
      <c r="BC69" s="39">
        <v>13.368127476676397</v>
      </c>
      <c r="BD69" s="36">
        <v>3856290.1817935002</v>
      </c>
      <c r="BE69" s="40">
        <v>13.459202008235113</v>
      </c>
      <c r="BF69" s="38">
        <v>2170364.3149561938</v>
      </c>
      <c r="BG69" s="39">
        <v>1.8188665376825108</v>
      </c>
      <c r="BH69" s="36">
        <v>2021902.0873855064</v>
      </c>
      <c r="BI69" s="39">
        <v>3.4003549984199966</v>
      </c>
      <c r="BJ69" s="36">
        <v>4192266.4023417002</v>
      </c>
      <c r="BK69" s="40">
        <v>2.3448437423955153</v>
      </c>
      <c r="BL69" s="116">
        <f t="shared" si="85"/>
        <v>5137059.0856867861</v>
      </c>
      <c r="BM69" s="117">
        <f t="shared" si="86"/>
        <v>2911497.4984484138</v>
      </c>
      <c r="BN69" s="118">
        <f t="shared" si="87"/>
        <v>8048556.5841351999</v>
      </c>
      <c r="BO69" s="32"/>
      <c r="BP69" s="35">
        <v>36465.229999999749</v>
      </c>
      <c r="BQ69" s="39">
        <v>0.35794090797545763</v>
      </c>
      <c r="BR69" s="36">
        <v>130183.64000000004</v>
      </c>
      <c r="BS69" s="39">
        <v>5.8449081847977391</v>
      </c>
      <c r="BT69" s="36">
        <v>166648.86999999979</v>
      </c>
      <c r="BU69" s="40">
        <v>1.3423403518381269</v>
      </c>
      <c r="BV69" s="38">
        <v>532287.87</v>
      </c>
      <c r="BW69" s="39">
        <v>1.6453673954504848</v>
      </c>
      <c r="BX69" s="36">
        <v>587458.27</v>
      </c>
      <c r="BY69" s="39">
        <v>2.5532560999991309</v>
      </c>
      <c r="BZ69" s="36">
        <v>1119746.1400000001</v>
      </c>
      <c r="CA69" s="40">
        <v>2.0227030161365205</v>
      </c>
      <c r="CB69" s="116">
        <f t="shared" si="88"/>
        <v>568753.09999999974</v>
      </c>
      <c r="CC69" s="117">
        <f t="shared" si="89"/>
        <v>717641.91</v>
      </c>
      <c r="CD69" s="118">
        <f t="shared" si="90"/>
        <v>1286395.0099999998</v>
      </c>
      <c r="CE69" s="32"/>
      <c r="CF69" s="38">
        <f t="shared" si="91"/>
        <v>4872176.0262982817</v>
      </c>
      <c r="CG69" s="39">
        <f t="shared" si="92"/>
        <v>7.1318853820636079</v>
      </c>
      <c r="CH69" s="36">
        <f t="shared" si="93"/>
        <v>1282347.2117429869</v>
      </c>
      <c r="CI69" s="39">
        <f t="shared" si="94"/>
        <v>5.9553203101453915</v>
      </c>
      <c r="CJ69" s="36">
        <f t="shared" si="95"/>
        <v>6154523.2380412687</v>
      </c>
      <c r="CK69" s="40">
        <f t="shared" si="96"/>
        <v>6.8499126727538986</v>
      </c>
      <c r="CL69" s="38">
        <f t="shared" si="97"/>
        <v>1929940.1441386635</v>
      </c>
      <c r="CM69" s="39">
        <f t="shared" si="98"/>
        <v>0.62958917677802917</v>
      </c>
      <c r="CN69" s="36">
        <f t="shared" si="99"/>
        <v>2306502.6372641576</v>
      </c>
      <c r="CO69" s="39">
        <f t="shared" si="100"/>
        <v>1.3288142584597857</v>
      </c>
      <c r="CP69" s="36">
        <f t="shared" si="101"/>
        <v>4236442.7814028207</v>
      </c>
      <c r="CQ69" s="40">
        <f t="shared" si="102"/>
        <v>0.88237973967161676</v>
      </c>
      <c r="CR69" s="152"/>
      <c r="CS69" s="161" t="s">
        <v>68</v>
      </c>
      <c r="CT69" s="38">
        <f t="shared" si="103"/>
        <v>6154523.2380412687</v>
      </c>
      <c r="CU69" s="36">
        <f t="shared" si="104"/>
        <v>4236442.7814028207</v>
      </c>
      <c r="CV69" s="37">
        <f t="shared" si="105"/>
        <v>10390966.019444089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v>631170.90339169942</v>
      </c>
      <c r="E70" s="39">
        <v>5.7805356161490575</v>
      </c>
      <c r="F70" s="36">
        <v>12774.454662476428</v>
      </c>
      <c r="G70" s="39">
        <v>0.36049369743979082</v>
      </c>
      <c r="H70" s="36">
        <v>643945.35805417586</v>
      </c>
      <c r="I70" s="40">
        <v>4.452517601066039</v>
      </c>
      <c r="J70" s="38">
        <v>92503.078912530138</v>
      </c>
      <c r="K70" s="39">
        <v>0.254201966805159</v>
      </c>
      <c r="L70" s="36">
        <v>113946.28986155885</v>
      </c>
      <c r="M70" s="39">
        <v>0.36049369743979082</v>
      </c>
      <c r="N70" s="36">
        <v>206449.36877408897</v>
      </c>
      <c r="O70" s="40">
        <v>0.30361094263667898</v>
      </c>
      <c r="P70" s="116">
        <f t="shared" si="76"/>
        <v>723673.98230422952</v>
      </c>
      <c r="Q70" s="117">
        <f t="shared" si="77"/>
        <v>126720.74452403528</v>
      </c>
      <c r="R70" s="118">
        <f t="shared" si="78"/>
        <v>850394.72682826477</v>
      </c>
      <c r="S70" s="32"/>
      <c r="T70" s="35">
        <v>2059149.53262995</v>
      </c>
      <c r="U70" s="39">
        <v>10.593858851223169</v>
      </c>
      <c r="V70" s="36">
        <v>871339.53428573208</v>
      </c>
      <c r="W70" s="39">
        <v>14.186345619344069</v>
      </c>
      <c r="X70" s="36">
        <v>2930489.0669156821</v>
      </c>
      <c r="Y70" s="40">
        <v>11.456486561069623</v>
      </c>
      <c r="Z70" s="38">
        <v>2199727.5188604896</v>
      </c>
      <c r="AA70" s="39">
        <v>2.1660241825795516</v>
      </c>
      <c r="AB70" s="36">
        <v>1061424.1092634101</v>
      </c>
      <c r="AC70" s="39">
        <v>2.4205684563888195</v>
      </c>
      <c r="AD70" s="36">
        <v>3261151.6281238999</v>
      </c>
      <c r="AE70" s="40">
        <v>2.2427871907276993</v>
      </c>
      <c r="AF70" s="116">
        <f t="shared" si="79"/>
        <v>4258877.0514904391</v>
      </c>
      <c r="AG70" s="117">
        <f t="shared" si="80"/>
        <v>1932763.6435491422</v>
      </c>
      <c r="AH70" s="118">
        <f t="shared" si="81"/>
        <v>6191640.6950395815</v>
      </c>
      <c r="AI70" s="32"/>
      <c r="AJ70" s="35">
        <v>80513.142206241755</v>
      </c>
      <c r="AK70" s="39">
        <v>1.3942393926306433</v>
      </c>
      <c r="AL70" s="36">
        <v>37965.01049510669</v>
      </c>
      <c r="AM70" s="39">
        <v>1.280352438119071</v>
      </c>
      <c r="AN70" s="36">
        <v>118478.15270134844</v>
      </c>
      <c r="AO70" s="40">
        <v>1.3556007814889008</v>
      </c>
      <c r="AP70" s="38">
        <v>-4968.9043423097046</v>
      </c>
      <c r="AQ70" s="39">
        <v>-2.9370171426686673E-2</v>
      </c>
      <c r="AR70" s="36">
        <v>-5458.9969336518407</v>
      </c>
      <c r="AS70" s="39">
        <v>-3.4886896691857849E-2</v>
      </c>
      <c r="AT70" s="36">
        <v>-10427.901275961545</v>
      </c>
      <c r="AU70" s="40">
        <v>-3.202092150366348E-2</v>
      </c>
      <c r="AV70" s="116">
        <f t="shared" si="82"/>
        <v>75544.237863932052</v>
      </c>
      <c r="AW70" s="117">
        <f t="shared" si="83"/>
        <v>32506.013561454849</v>
      </c>
      <c r="AX70" s="118">
        <f t="shared" si="84"/>
        <v>108050.2514253869</v>
      </c>
      <c r="AY70" s="32"/>
      <c r="AZ70" s="35">
        <v>2982077.3439581497</v>
      </c>
      <c r="BA70" s="39">
        <v>13.556684035432625</v>
      </c>
      <c r="BB70" s="36">
        <v>894208.04148535023</v>
      </c>
      <c r="BC70" s="39">
        <v>13.437442393011604</v>
      </c>
      <c r="BD70" s="36">
        <v>3876285.3854434998</v>
      </c>
      <c r="BE70" s="40">
        <v>13.528989154024019</v>
      </c>
      <c r="BF70" s="38">
        <v>2109956.063411558</v>
      </c>
      <c r="BG70" s="39">
        <v>1.7682416050031033</v>
      </c>
      <c r="BH70" s="36">
        <v>1965626.0193301428</v>
      </c>
      <c r="BI70" s="39">
        <v>3.3057121319343485</v>
      </c>
      <c r="BJ70" s="36">
        <v>4075582.082741701</v>
      </c>
      <c r="BK70" s="40">
        <v>2.279579164625146</v>
      </c>
      <c r="BL70" s="116">
        <f t="shared" si="85"/>
        <v>5092033.4073697077</v>
      </c>
      <c r="BM70" s="117">
        <f t="shared" si="86"/>
        <v>2859834.0608154931</v>
      </c>
      <c r="BN70" s="118">
        <f t="shared" si="87"/>
        <v>7951867.4681852013</v>
      </c>
      <c r="BO70" s="32"/>
      <c r="BP70" s="35">
        <v>241668.18000000005</v>
      </c>
      <c r="BQ70" s="39">
        <v>2.3722029938650313</v>
      </c>
      <c r="BR70" s="36">
        <v>131752.09000000003</v>
      </c>
      <c r="BS70" s="39">
        <v>5.9153275266017165</v>
      </c>
      <c r="BT70" s="36">
        <v>373420.27000000008</v>
      </c>
      <c r="BU70" s="40">
        <v>3.0078637593839619</v>
      </c>
      <c r="BV70" s="38">
        <v>768692.72</v>
      </c>
      <c r="BW70" s="39">
        <v>2.3761239169477011</v>
      </c>
      <c r="BX70" s="36">
        <v>1181421.6100000001</v>
      </c>
      <c r="BY70" s="39">
        <v>5.1347850331620908</v>
      </c>
      <c r="BZ70" s="36">
        <v>1950114.33</v>
      </c>
      <c r="CA70" s="40">
        <v>3.5226753602401781</v>
      </c>
      <c r="CB70" s="116">
        <f t="shared" si="88"/>
        <v>1010360.9</v>
      </c>
      <c r="CC70" s="117">
        <f t="shared" si="89"/>
        <v>1313173.7000000002</v>
      </c>
      <c r="CD70" s="118">
        <f t="shared" si="90"/>
        <v>2323534.6</v>
      </c>
      <c r="CE70" s="32"/>
      <c r="CF70" s="38">
        <f t="shared" si="91"/>
        <v>5994579.102186041</v>
      </c>
      <c r="CG70" s="39">
        <f t="shared" si="92"/>
        <v>8.7748576487673944</v>
      </c>
      <c r="CH70" s="36">
        <f t="shared" si="93"/>
        <v>1948039.1309286656</v>
      </c>
      <c r="CI70" s="39">
        <f t="shared" si="94"/>
        <v>9.0468454215367515</v>
      </c>
      <c r="CJ70" s="36">
        <f t="shared" si="95"/>
        <v>7942618.2331147064</v>
      </c>
      <c r="CK70" s="40">
        <f t="shared" si="96"/>
        <v>8.8400415735815585</v>
      </c>
      <c r="CL70" s="38">
        <f t="shared" si="97"/>
        <v>5165910.4768422684</v>
      </c>
      <c r="CM70" s="39">
        <f t="shared" si="98"/>
        <v>1.6852342982251782</v>
      </c>
      <c r="CN70" s="36">
        <f t="shared" si="99"/>
        <v>4316959.03152146</v>
      </c>
      <c r="CO70" s="39">
        <f t="shared" si="100"/>
        <v>2.4870713874737636</v>
      </c>
      <c r="CP70" s="36">
        <f t="shared" si="101"/>
        <v>9482869.5083637275</v>
      </c>
      <c r="CQ70" s="40">
        <f t="shared" si="102"/>
        <v>1.9751221389939688</v>
      </c>
      <c r="CR70" s="152"/>
      <c r="CS70" s="161" t="s">
        <v>69</v>
      </c>
      <c r="CT70" s="38">
        <f t="shared" si="103"/>
        <v>7942618.2331147064</v>
      </c>
      <c r="CU70" s="36">
        <f t="shared" si="104"/>
        <v>9482869.5083637275</v>
      </c>
      <c r="CV70" s="37">
        <f t="shared" si="105"/>
        <v>17425487.741478436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v>171451.8186542051</v>
      </c>
      <c r="E71" s="39">
        <v>1.5702297727262371</v>
      </c>
      <c r="F71" s="36">
        <v>10936.289483896488</v>
      </c>
      <c r="G71" s="39">
        <v>0.30862087944171146</v>
      </c>
      <c r="H71" s="36">
        <v>182388.10813810158</v>
      </c>
      <c r="I71" s="40">
        <v>1.2611105143516099</v>
      </c>
      <c r="J71" s="38">
        <v>68863.93238898032</v>
      </c>
      <c r="K71" s="39">
        <v>0.18924069621260009</v>
      </c>
      <c r="L71" s="36">
        <v>97550.122057453933</v>
      </c>
      <c r="M71" s="39">
        <v>0.30862087944171146</v>
      </c>
      <c r="N71" s="36">
        <v>166414.05444643425</v>
      </c>
      <c r="O71" s="40">
        <v>0.24473374870795356</v>
      </c>
      <c r="P71" s="116">
        <f t="shared" si="76"/>
        <v>240315.75104318542</v>
      </c>
      <c r="Q71" s="117">
        <f t="shared" si="77"/>
        <v>108486.41154135042</v>
      </c>
      <c r="R71" s="118">
        <f t="shared" si="78"/>
        <v>348802.16258453584</v>
      </c>
      <c r="S71" s="32"/>
      <c r="T71" s="35">
        <v>1331020.4862524164</v>
      </c>
      <c r="U71" s="39">
        <v>6.8477995094582367</v>
      </c>
      <c r="V71" s="36">
        <v>611138.61771100212</v>
      </c>
      <c r="W71" s="39">
        <v>9.949994589977404</v>
      </c>
      <c r="X71" s="36">
        <v>1942159.1039634184</v>
      </c>
      <c r="Y71" s="40">
        <v>7.5926984083357185</v>
      </c>
      <c r="Z71" s="38">
        <v>1373336.6700717767</v>
      </c>
      <c r="AA71" s="39">
        <v>1.3522949604866052</v>
      </c>
      <c r="AB71" s="36">
        <v>740890.90129168553</v>
      </c>
      <c r="AC71" s="39">
        <v>1.6895952613481477</v>
      </c>
      <c r="AD71" s="36">
        <v>2114227.5713634621</v>
      </c>
      <c r="AE71" s="40">
        <v>1.4540147334594138</v>
      </c>
      <c r="AF71" s="116">
        <f t="shared" si="79"/>
        <v>2704357.1563241929</v>
      </c>
      <c r="AG71" s="117">
        <f t="shared" si="80"/>
        <v>1352029.5190026877</v>
      </c>
      <c r="AH71" s="118">
        <f t="shared" si="81"/>
        <v>4056386.6753268805</v>
      </c>
      <c r="AI71" s="32"/>
      <c r="AJ71" s="35">
        <v>226806.92863232543</v>
      </c>
      <c r="AK71" s="39">
        <v>3.9275967345892502</v>
      </c>
      <c r="AL71" s="36">
        <v>105980.12226880976</v>
      </c>
      <c r="AM71" s="39">
        <v>3.5741306579255956</v>
      </c>
      <c r="AN71" s="36">
        <v>332787.0509011352</v>
      </c>
      <c r="AO71" s="40">
        <v>3.8076757274240576</v>
      </c>
      <c r="AP71" s="38">
        <v>73012.903681297365</v>
      </c>
      <c r="AQ71" s="39">
        <v>0.43156425436096846</v>
      </c>
      <c r="AR71" s="36">
        <v>143798.67272567135</v>
      </c>
      <c r="AS71" s="39">
        <v>0.91897641650639617</v>
      </c>
      <c r="AT71" s="36">
        <v>216811.5764069687</v>
      </c>
      <c r="AU71" s="40">
        <v>0.66576258112617404</v>
      </c>
      <c r="AV71" s="116">
        <f t="shared" si="82"/>
        <v>299819.83231362281</v>
      </c>
      <c r="AW71" s="117">
        <f t="shared" si="83"/>
        <v>249778.79499448111</v>
      </c>
      <c r="AX71" s="118">
        <f t="shared" si="84"/>
        <v>549598.62730810395</v>
      </c>
      <c r="AY71" s="32"/>
      <c r="AZ71" s="35">
        <v>2904725.331027241</v>
      </c>
      <c r="BA71" s="39">
        <v>13.205037623265071</v>
      </c>
      <c r="BB71" s="36">
        <v>871013.20647275844</v>
      </c>
      <c r="BC71" s="39">
        <v>13.08888898615632</v>
      </c>
      <c r="BD71" s="36">
        <v>3775738.5374999996</v>
      </c>
      <c r="BE71" s="40">
        <v>13.178061118537467</v>
      </c>
      <c r="BF71" s="38">
        <v>1602933.9802693231</v>
      </c>
      <c r="BG71" s="39">
        <v>1.3433334480920804</v>
      </c>
      <c r="BH71" s="36">
        <v>1493286.4212306761</v>
      </c>
      <c r="BI71" s="39">
        <v>2.5113500689196808</v>
      </c>
      <c r="BJ71" s="36">
        <v>3096220.4014999992</v>
      </c>
      <c r="BK71" s="40">
        <v>1.7317966791135349</v>
      </c>
      <c r="BL71" s="116">
        <f t="shared" si="85"/>
        <v>4507659.3112965636</v>
      </c>
      <c r="BM71" s="117">
        <f t="shared" si="86"/>
        <v>2364299.6277034348</v>
      </c>
      <c r="BN71" s="118">
        <f t="shared" si="87"/>
        <v>6871958.9389999984</v>
      </c>
      <c r="BO71" s="32"/>
      <c r="BP71" s="35">
        <v>577612.32999999984</v>
      </c>
      <c r="BQ71" s="39">
        <v>5.6698142822085877</v>
      </c>
      <c r="BR71" s="36">
        <v>106640.68000000001</v>
      </c>
      <c r="BS71" s="39">
        <v>4.7878902707313795</v>
      </c>
      <c r="BT71" s="36">
        <v>684253.00999999989</v>
      </c>
      <c r="BU71" s="40">
        <v>5.5115910848342295</v>
      </c>
      <c r="BV71" s="38">
        <v>1174886.4800000002</v>
      </c>
      <c r="BW71" s="39">
        <v>3.6317188808897494</v>
      </c>
      <c r="BX71" s="36">
        <v>-601734.89</v>
      </c>
      <c r="BY71" s="39">
        <v>-2.6153062386453527</v>
      </c>
      <c r="BZ71" s="36">
        <v>573151.5900000002</v>
      </c>
      <c r="CA71" s="40">
        <v>1.0353377505694661</v>
      </c>
      <c r="CB71" s="116">
        <f t="shared" si="88"/>
        <v>1752498.81</v>
      </c>
      <c r="CC71" s="117">
        <f t="shared" si="89"/>
        <v>-495094.21</v>
      </c>
      <c r="CD71" s="118">
        <f t="shared" si="90"/>
        <v>1257404.6000000001</v>
      </c>
      <c r="CE71" s="32"/>
      <c r="CF71" s="38">
        <f t="shared" si="91"/>
        <v>5211616.8945661876</v>
      </c>
      <c r="CG71" s="39">
        <f t="shared" si="92"/>
        <v>7.628758515014459</v>
      </c>
      <c r="CH71" s="36">
        <f t="shared" si="93"/>
        <v>1705708.9159364668</v>
      </c>
      <c r="CI71" s="39">
        <f t="shared" si="94"/>
        <v>7.9214450323992551</v>
      </c>
      <c r="CJ71" s="36">
        <f t="shared" si="95"/>
        <v>6917325.8105026539</v>
      </c>
      <c r="CK71" s="40">
        <f t="shared" si="96"/>
        <v>7.698903050370129</v>
      </c>
      <c r="CL71" s="38">
        <f t="shared" si="97"/>
        <v>4293033.9664113782</v>
      </c>
      <c r="CM71" s="39">
        <f t="shared" si="98"/>
        <v>1.4004826673002047</v>
      </c>
      <c r="CN71" s="36">
        <f t="shared" si="99"/>
        <v>1873791.2273054868</v>
      </c>
      <c r="CO71" s="39">
        <f t="shared" si="100"/>
        <v>1.0795220694712904</v>
      </c>
      <c r="CP71" s="36">
        <f t="shared" si="101"/>
        <v>6166825.193716865</v>
      </c>
      <c r="CQ71" s="40">
        <f t="shared" si="102"/>
        <v>1.2844459113007087</v>
      </c>
      <c r="CR71" s="152"/>
      <c r="CS71" s="161" t="s">
        <v>70</v>
      </c>
      <c r="CT71" s="38">
        <f t="shared" si="103"/>
        <v>6917325.8105026539</v>
      </c>
      <c r="CU71" s="36">
        <f t="shared" si="104"/>
        <v>6166825.193716865</v>
      </c>
      <c r="CV71" s="37">
        <f t="shared" si="105"/>
        <v>13084151.004219519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76"/>
        <v>0</v>
      </c>
      <c r="Q72" s="117">
        <f t="shared" si="77"/>
        <v>0</v>
      </c>
      <c r="R72" s="118">
        <f t="shared" si="78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79"/>
        <v>0</v>
      </c>
      <c r="AG72" s="117">
        <f t="shared" si="80"/>
        <v>0</v>
      </c>
      <c r="AH72" s="118">
        <f t="shared" si="81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82"/>
        <v>0</v>
      </c>
      <c r="AW72" s="117">
        <f t="shared" si="83"/>
        <v>0</v>
      </c>
      <c r="AX72" s="118">
        <f t="shared" si="84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85"/>
        <v>0</v>
      </c>
      <c r="BM72" s="117">
        <f t="shared" si="86"/>
        <v>0</v>
      </c>
      <c r="BN72" s="118">
        <f t="shared" si="87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88"/>
        <v>0</v>
      </c>
      <c r="CC72" s="117">
        <f t="shared" si="89"/>
        <v>0</v>
      </c>
      <c r="CD72" s="118">
        <f t="shared" si="90"/>
        <v>0</v>
      </c>
      <c r="CE72" s="32"/>
      <c r="CF72" s="38">
        <f t="shared" si="91"/>
        <v>0</v>
      </c>
      <c r="CG72" s="39">
        <f t="shared" si="92"/>
        <v>0</v>
      </c>
      <c r="CH72" s="36">
        <f t="shared" si="93"/>
        <v>0</v>
      </c>
      <c r="CI72" s="39">
        <f t="shared" si="94"/>
        <v>0</v>
      </c>
      <c r="CJ72" s="36">
        <f t="shared" si="95"/>
        <v>0</v>
      </c>
      <c r="CK72" s="40">
        <f t="shared" si="96"/>
        <v>0</v>
      </c>
      <c r="CL72" s="38">
        <f t="shared" si="97"/>
        <v>0</v>
      </c>
      <c r="CM72" s="39">
        <f t="shared" si="98"/>
        <v>0</v>
      </c>
      <c r="CN72" s="36">
        <f t="shared" si="99"/>
        <v>0</v>
      </c>
      <c r="CO72" s="39">
        <f t="shared" si="100"/>
        <v>0</v>
      </c>
      <c r="CP72" s="36">
        <f t="shared" si="101"/>
        <v>0</v>
      </c>
      <c r="CQ72" s="40">
        <f t="shared" si="102"/>
        <v>0</v>
      </c>
      <c r="CR72" s="152"/>
      <c r="CS72" s="161" t="s">
        <v>71</v>
      </c>
      <c r="CT72" s="38">
        <f t="shared" si="103"/>
        <v>0</v>
      </c>
      <c r="CU72" s="36">
        <f t="shared" si="104"/>
        <v>0</v>
      </c>
      <c r="CV72" s="37">
        <f t="shared" si="105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76"/>
        <v>0</v>
      </c>
      <c r="Q73" s="117">
        <f t="shared" si="77"/>
        <v>0</v>
      </c>
      <c r="R73" s="118">
        <f t="shared" si="78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79"/>
        <v>0</v>
      </c>
      <c r="AG73" s="117">
        <f t="shared" si="80"/>
        <v>0</v>
      </c>
      <c r="AH73" s="118">
        <f t="shared" si="81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82"/>
        <v>0</v>
      </c>
      <c r="AW73" s="117">
        <f t="shared" si="83"/>
        <v>0</v>
      </c>
      <c r="AX73" s="118">
        <f t="shared" si="84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85"/>
        <v>0</v>
      </c>
      <c r="BM73" s="117">
        <f t="shared" si="86"/>
        <v>0</v>
      </c>
      <c r="BN73" s="118">
        <f t="shared" si="87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88"/>
        <v>0</v>
      </c>
      <c r="CC73" s="117">
        <f t="shared" si="89"/>
        <v>0</v>
      </c>
      <c r="CD73" s="118">
        <f t="shared" si="90"/>
        <v>0</v>
      </c>
      <c r="CE73" s="32"/>
      <c r="CF73" s="38">
        <f t="shared" si="91"/>
        <v>0</v>
      </c>
      <c r="CG73" s="39">
        <f t="shared" si="92"/>
        <v>0</v>
      </c>
      <c r="CH73" s="36">
        <f t="shared" si="93"/>
        <v>0</v>
      </c>
      <c r="CI73" s="39">
        <f t="shared" si="94"/>
        <v>0</v>
      </c>
      <c r="CJ73" s="36">
        <f t="shared" si="95"/>
        <v>0</v>
      </c>
      <c r="CK73" s="40">
        <f t="shared" si="96"/>
        <v>0</v>
      </c>
      <c r="CL73" s="38">
        <f t="shared" si="97"/>
        <v>0</v>
      </c>
      <c r="CM73" s="39">
        <f t="shared" si="98"/>
        <v>0</v>
      </c>
      <c r="CN73" s="36">
        <f t="shared" si="99"/>
        <v>0</v>
      </c>
      <c r="CO73" s="39">
        <f t="shared" si="100"/>
        <v>0</v>
      </c>
      <c r="CP73" s="36">
        <f t="shared" si="101"/>
        <v>0</v>
      </c>
      <c r="CQ73" s="40">
        <f t="shared" si="102"/>
        <v>0</v>
      </c>
      <c r="CR73" s="152"/>
      <c r="CS73" s="161" t="s">
        <v>72</v>
      </c>
      <c r="CT73" s="38">
        <f t="shared" si="103"/>
        <v>0</v>
      </c>
      <c r="CU73" s="36">
        <f t="shared" si="104"/>
        <v>0</v>
      </c>
      <c r="CV73" s="37">
        <f t="shared" si="105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v>9323246.8881105501</v>
      </c>
      <c r="E74" s="46">
        <v>85.386319941665832</v>
      </c>
      <c r="F74" s="43">
        <v>241120.13474759719</v>
      </c>
      <c r="G74" s="46">
        <v>6.8043835293937569</v>
      </c>
      <c r="H74" s="43">
        <v>9564367.0228581466</v>
      </c>
      <c r="I74" s="47">
        <v>66.132183390548988</v>
      </c>
      <c r="J74" s="45">
        <v>1759228.7340219533</v>
      </c>
      <c r="K74" s="46">
        <v>4.834427237512787</v>
      </c>
      <c r="L74" s="43">
        <v>2150756.7635048963</v>
      </c>
      <c r="M74" s="46">
        <v>6.8043835293937569</v>
      </c>
      <c r="N74" s="43">
        <v>3909985.4975268496</v>
      </c>
      <c r="O74" s="47">
        <v>5.7501477948275683</v>
      </c>
      <c r="P74" s="122">
        <f t="shared" si="76"/>
        <v>11082475.622132502</v>
      </c>
      <c r="Q74" s="123">
        <f t="shared" si="77"/>
        <v>2391876.8982524937</v>
      </c>
      <c r="R74" s="124">
        <f t="shared" si="78"/>
        <v>13474352.520384997</v>
      </c>
      <c r="S74" s="32"/>
      <c r="T74" s="42">
        <v>9052104.9145921636</v>
      </c>
      <c r="U74" s="46">
        <v>46.571033454366699</v>
      </c>
      <c r="V74" s="43">
        <v>2790927.842192071</v>
      </c>
      <c r="W74" s="46">
        <v>45.439309718045472</v>
      </c>
      <c r="X74" s="36">
        <v>11843032.756784234</v>
      </c>
      <c r="Y74" s="47">
        <v>46.29928401787474</v>
      </c>
      <c r="Z74" s="45">
        <v>3447035.9850748247</v>
      </c>
      <c r="AA74" s="46">
        <v>3.3942218924286349</v>
      </c>
      <c r="AB74" s="43">
        <v>1645653.5646892739</v>
      </c>
      <c r="AC74" s="46">
        <v>3.7528986519771266</v>
      </c>
      <c r="AD74" s="43">
        <v>5092689.5497640986</v>
      </c>
      <c r="AE74" s="47">
        <v>3.5023881717313969</v>
      </c>
      <c r="AF74" s="122">
        <f t="shared" si="79"/>
        <v>12499140.899666987</v>
      </c>
      <c r="AG74" s="123">
        <f t="shared" si="80"/>
        <v>4436581.4068813454</v>
      </c>
      <c r="AH74" s="124">
        <f t="shared" si="81"/>
        <v>16935722.306548335</v>
      </c>
      <c r="AI74" s="32"/>
      <c r="AJ74" s="42">
        <v>3956067.7819140544</v>
      </c>
      <c r="AK74" s="46">
        <v>68.50689701480691</v>
      </c>
      <c r="AL74" s="43">
        <v>1848462.7082458255</v>
      </c>
      <c r="AM74" s="46">
        <v>62.33855079744454</v>
      </c>
      <c r="AN74" s="43">
        <v>5804530.4901598794</v>
      </c>
      <c r="AO74" s="47">
        <v>66.414152223250596</v>
      </c>
      <c r="AP74" s="45">
        <v>540540.90503158607</v>
      </c>
      <c r="AQ74" s="46">
        <v>3.1950260963435002</v>
      </c>
      <c r="AR74" s="43">
        <v>1066489.3342967604</v>
      </c>
      <c r="AS74" s="46">
        <v>6.8156299922465307</v>
      </c>
      <c r="AT74" s="43">
        <v>1607030.2393283464</v>
      </c>
      <c r="AU74" s="47">
        <v>4.9347023706648567</v>
      </c>
      <c r="AV74" s="122">
        <f t="shared" si="82"/>
        <v>4496608.6869456405</v>
      </c>
      <c r="AW74" s="123">
        <f t="shared" si="83"/>
        <v>2914952.0425425861</v>
      </c>
      <c r="AX74" s="124">
        <f t="shared" si="84"/>
        <v>7411560.7294882266</v>
      </c>
      <c r="AY74" s="32"/>
      <c r="AZ74" s="42">
        <v>15700713.051148636</v>
      </c>
      <c r="BA74" s="46">
        <v>71.376286197492561</v>
      </c>
      <c r="BB74" s="43">
        <v>4708028.0784253636</v>
      </c>
      <c r="BC74" s="46">
        <v>70.748475917791652</v>
      </c>
      <c r="BD74" s="43">
        <v>20408741.129574001</v>
      </c>
      <c r="BE74" s="47">
        <v>71.230471942586306</v>
      </c>
      <c r="BF74" s="45">
        <v>10623334.789217893</v>
      </c>
      <c r="BG74" s="46">
        <v>8.9028501038070722</v>
      </c>
      <c r="BH74" s="43">
        <v>9896653.127448909</v>
      </c>
      <c r="BI74" s="46">
        <v>16.643799983937352</v>
      </c>
      <c r="BJ74" s="43">
        <v>20519987.916666798</v>
      </c>
      <c r="BK74" s="47">
        <v>11.477363469447262</v>
      </c>
      <c r="BL74" s="122">
        <f t="shared" si="85"/>
        <v>26324047.840366527</v>
      </c>
      <c r="BM74" s="123">
        <f t="shared" si="86"/>
        <v>14604681.205874272</v>
      </c>
      <c r="BN74" s="124">
        <f t="shared" si="87"/>
        <v>40928729.046240799</v>
      </c>
      <c r="BO74" s="32"/>
      <c r="BP74" s="42">
        <v>501120.93999999936</v>
      </c>
      <c r="BQ74" s="46">
        <v>4.9189785521472329</v>
      </c>
      <c r="BR74" s="43">
        <v>680683.37000000023</v>
      </c>
      <c r="BS74" s="46">
        <v>30.560919947919015</v>
      </c>
      <c r="BT74" s="36">
        <v>1181804.3099999996</v>
      </c>
      <c r="BU74" s="47">
        <v>9.5193181525276245</v>
      </c>
      <c r="BV74" s="45">
        <v>3431872.3800000008</v>
      </c>
      <c r="BW74" s="46">
        <v>10.608340406853641</v>
      </c>
      <c r="BX74" s="43">
        <v>4139979.0999999992</v>
      </c>
      <c r="BY74" s="46">
        <v>17.993494058639961</v>
      </c>
      <c r="BZ74" s="43">
        <v>7571851.4800000004</v>
      </c>
      <c r="CA74" s="47">
        <v>13.677749160478262</v>
      </c>
      <c r="CB74" s="122">
        <f t="shared" si="88"/>
        <v>3932993.3200000003</v>
      </c>
      <c r="CC74" s="123">
        <f t="shared" si="89"/>
        <v>4820662.47</v>
      </c>
      <c r="CD74" s="124">
        <f t="shared" si="90"/>
        <v>8753655.7899999991</v>
      </c>
      <c r="CE74" s="32"/>
      <c r="CF74" s="45">
        <f>SUM(CF67:CF73)</f>
        <v>38533253.575765401</v>
      </c>
      <c r="CG74" s="46">
        <f t="shared" si="92"/>
        <v>56.404930038857124</v>
      </c>
      <c r="CH74" s="46">
        <f>SUM(CH67:CH73)</f>
        <v>10269222.133610858</v>
      </c>
      <c r="CI74" s="46">
        <f t="shared" si="94"/>
        <v>47.691067272304842</v>
      </c>
      <c r="CJ74" s="43">
        <f t="shared" si="95"/>
        <v>48802475.709376261</v>
      </c>
      <c r="CK74" s="47">
        <f t="shared" si="96"/>
        <v>54.316586987136368</v>
      </c>
      <c r="CL74" s="45">
        <f>SUM(CL67:CL73)</f>
        <v>19802012.793346256</v>
      </c>
      <c r="CM74" s="46">
        <f t="shared" si="98"/>
        <v>6.4598547115433886</v>
      </c>
      <c r="CN74" s="43">
        <f>SUM(CN67:CN73)</f>
        <v>18899531.889939837</v>
      </c>
      <c r="CO74" s="46">
        <f t="shared" si="100"/>
        <v>10.888332424954969</v>
      </c>
      <c r="CP74" s="43">
        <f>SUM(CP67:CP73)</f>
        <v>38701544.683286093</v>
      </c>
      <c r="CQ74" s="47">
        <f t="shared" si="102"/>
        <v>8.0608804803022629</v>
      </c>
      <c r="CR74" s="153"/>
      <c r="CS74" s="161" t="s">
        <v>174</v>
      </c>
      <c r="CT74" s="45">
        <f t="shared" ref="CT74:CU74" si="106">SUM(CT67:CT73)</f>
        <v>48802475.709376253</v>
      </c>
      <c r="CU74" s="43">
        <f t="shared" si="106"/>
        <v>38701544.683286093</v>
      </c>
      <c r="CV74" s="44">
        <f>SUM(CV67:CV73)</f>
        <v>87504020.392662361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v>2640029.5999999996</v>
      </c>
      <c r="E76" s="39">
        <v>24.178530804385055</v>
      </c>
      <c r="F76" s="39">
        <v>0</v>
      </c>
      <c r="G76" s="39">
        <v>0</v>
      </c>
      <c r="H76" s="36">
        <v>2640029.5999999996</v>
      </c>
      <c r="I76" s="40">
        <v>18.254310112359548</v>
      </c>
      <c r="J76" s="38">
        <v>778069.05000000016</v>
      </c>
      <c r="K76" s="39">
        <v>2.1381632389473921</v>
      </c>
      <c r="L76" s="36">
        <v>675752.26</v>
      </c>
      <c r="M76" s="39">
        <v>2.1378882195871984</v>
      </c>
      <c r="N76" s="36">
        <v>1453821.31</v>
      </c>
      <c r="O76" s="40">
        <v>2.138035398099944</v>
      </c>
      <c r="P76" s="116">
        <f t="shared" ref="P76:P97" si="107">+D76+J76</f>
        <v>3418098.65</v>
      </c>
      <c r="Q76" s="117">
        <f t="shared" ref="Q76:Q97" si="108">+F76+L76</f>
        <v>675752.26</v>
      </c>
      <c r="R76" s="118">
        <f t="shared" ref="R76:R97" si="109">+P76+Q76</f>
        <v>4093850.91</v>
      </c>
      <c r="S76" s="32"/>
      <c r="T76" s="35">
        <v>287000.12116428913</v>
      </c>
      <c r="U76" s="39">
        <v>1.4765507437505871</v>
      </c>
      <c r="V76" s="39">
        <v>80030.230865927093</v>
      </c>
      <c r="W76" s="39">
        <v>1.3029783114232443</v>
      </c>
      <c r="X76" s="36">
        <v>367030.35203021625</v>
      </c>
      <c r="Y76" s="40">
        <v>1.4348725415872063</v>
      </c>
      <c r="Z76" s="38">
        <v>350845.58748211589</v>
      </c>
      <c r="AA76" s="39">
        <v>0.3454700731439953</v>
      </c>
      <c r="AB76" s="36">
        <v>203291.81092080777</v>
      </c>
      <c r="AC76" s="39">
        <v>0.46360520800545441</v>
      </c>
      <c r="AD76" s="36">
        <v>554137.39840292372</v>
      </c>
      <c r="AE76" s="40">
        <v>0.38109612822762973</v>
      </c>
      <c r="AF76" s="116">
        <f t="shared" ref="AF76:AF97" si="110">+T76+Z76</f>
        <v>637845.70864640502</v>
      </c>
      <c r="AG76" s="117">
        <f t="shared" ref="AG76:AG97" si="111">+V76+AB76</f>
        <v>283322.04178673483</v>
      </c>
      <c r="AH76" s="118">
        <f t="shared" ref="AH76:AH97" si="112">+AF76+AG76</f>
        <v>921167.75043313985</v>
      </c>
      <c r="AI76" s="32"/>
      <c r="AJ76" s="35">
        <v>930526.59928368148</v>
      </c>
      <c r="AK76" s="39">
        <v>16.113851789420774</v>
      </c>
      <c r="AL76" s="36">
        <v>434589.12206691585</v>
      </c>
      <c r="AM76" s="39">
        <v>14.656317350159039</v>
      </c>
      <c r="AN76" s="36">
        <v>1365115.7213505972</v>
      </c>
      <c r="AO76" s="40">
        <v>15.619351724282854</v>
      </c>
      <c r="AP76" s="38">
        <v>261029.10967636792</v>
      </c>
      <c r="AQ76" s="39">
        <v>1.5428893716610983</v>
      </c>
      <c r="AR76" s="36">
        <v>512323.19118837104</v>
      </c>
      <c r="AS76" s="39">
        <v>3.2741117939912643</v>
      </c>
      <c r="AT76" s="36">
        <v>773352.30086473899</v>
      </c>
      <c r="AU76" s="40">
        <v>2.3747303187221571</v>
      </c>
      <c r="AV76" s="116">
        <f t="shared" ref="AV76:AV97" si="113">+AJ76+AP76</f>
        <v>1191555.7089600493</v>
      </c>
      <c r="AW76" s="117">
        <f t="shared" ref="AW76:AW97" si="114">+AL76+AR76</f>
        <v>946912.31325528689</v>
      </c>
      <c r="AX76" s="118">
        <f t="shared" ref="AX76:AX97" si="115">+AV76+AW76</f>
        <v>2138468.0222153361</v>
      </c>
      <c r="AY76" s="32"/>
      <c r="AZ76" s="35">
        <v>105541.40258781073</v>
      </c>
      <c r="BA76" s="39">
        <v>0.47979689408063214</v>
      </c>
      <c r="BB76" s="39">
        <v>31647.727412192697</v>
      </c>
      <c r="BC76" s="39">
        <v>0.47557670501897481</v>
      </c>
      <c r="BD76" s="36">
        <v>137189.13000000344</v>
      </c>
      <c r="BE76" s="40">
        <v>0.4788167194267825</v>
      </c>
      <c r="BF76" s="38">
        <v>178755.935319112</v>
      </c>
      <c r="BG76" s="39">
        <v>0.14980581228853945</v>
      </c>
      <c r="BH76" s="36">
        <v>166528.26268089286</v>
      </c>
      <c r="BI76" s="39">
        <v>0.28006064879105447</v>
      </c>
      <c r="BJ76" s="36">
        <v>345284.19800000486</v>
      </c>
      <c r="BK76" s="40">
        <v>0.19312644124336212</v>
      </c>
      <c r="BL76" s="116">
        <f t="shared" ref="BL76:BL97" si="116">+AZ76+BF76</f>
        <v>284297.33790692274</v>
      </c>
      <c r="BM76" s="117">
        <f t="shared" ref="BM76:BM97" si="117">+BB76+BH76</f>
        <v>198175.99009308557</v>
      </c>
      <c r="BN76" s="118">
        <f t="shared" ref="BN76:BN97" si="118">+BL76+BM76</f>
        <v>482473.3280000083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19">+BP76+BV76</f>
        <v>0</v>
      </c>
      <c r="CC76" s="117">
        <f t="shared" ref="CC76:CC97" si="120">+BR76+BX76</f>
        <v>0</v>
      </c>
      <c r="CD76" s="118">
        <f t="shared" ref="CD76:CD97" si="121">+CB76+CC76</f>
        <v>0</v>
      </c>
      <c r="CE76" s="32"/>
      <c r="CF76" s="38">
        <f t="shared" ref="CF76:CF95" si="122">+D76+T76+AJ76+AZ76+BP76</f>
        <v>3963097.7230357807</v>
      </c>
      <c r="CG76" s="39">
        <f t="shared" ref="CG76:CG97" si="123">+CF76/$CF$111</f>
        <v>5.801177659847971</v>
      </c>
      <c r="CH76" s="36">
        <f t="shared" ref="CH76:CH95" si="124">+F76+V76+AL76+BB76+BR76</f>
        <v>546267.08034503565</v>
      </c>
      <c r="CI76" s="39">
        <f t="shared" ref="CI76:CI97" si="125">+CH76/$CH$111</f>
        <v>2.5369068599765736</v>
      </c>
      <c r="CJ76" s="36">
        <f t="shared" ref="CJ76:CJ97" si="126">+CF76+CH76</f>
        <v>4509364.8033808162</v>
      </c>
      <c r="CK76" s="40">
        <f t="shared" ref="CK76:CK97" si="127">+CJ76/$CJ$111</f>
        <v>5.0188704986642092</v>
      </c>
      <c r="CL76" s="38">
        <f t="shared" ref="CL76:CL95" si="128">+J76+Z76+AP76+BF76+BV76</f>
        <v>1568699.6824775958</v>
      </c>
      <c r="CM76" s="39">
        <f t="shared" ref="CM76:CM97" si="129">+CL76/$CL$111</f>
        <v>0.5117445453956343</v>
      </c>
      <c r="CN76" s="36">
        <f t="shared" ref="CN76:CN95" si="130">+L76+AB76+AR76+BH76+BX76</f>
        <v>1557895.5247900716</v>
      </c>
      <c r="CO76" s="39">
        <f t="shared" ref="CO76:CO97" si="131">+CN76/$CN$111</f>
        <v>0.89752933861252226</v>
      </c>
      <c r="CP76" s="36">
        <f t="shared" ref="CP76:CP95" si="132">+CL76+CN76</f>
        <v>3126595.2072676672</v>
      </c>
      <c r="CQ76" s="40">
        <f t="shared" ref="CQ76:CQ97" si="133">+CP76/$CP$111</f>
        <v>0.65121716671311392</v>
      </c>
      <c r="CR76" s="152"/>
      <c r="CS76" s="161" t="s">
        <v>74</v>
      </c>
      <c r="CT76" s="38">
        <f t="shared" ref="CT76:CT95" si="134">+CJ76</f>
        <v>4509364.8033808162</v>
      </c>
      <c r="CU76" s="36">
        <f t="shared" ref="CU76:CU95" si="135">+CP76</f>
        <v>3126595.2072676672</v>
      </c>
      <c r="CV76" s="37">
        <f t="shared" ref="CV76:CV95" si="136">+CT76+CU76</f>
        <v>7635960.0106484834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v>1650653.3199999998</v>
      </c>
      <c r="E77" s="39">
        <v>15.117395708358899</v>
      </c>
      <c r="F77" s="39">
        <v>75625.420000000013</v>
      </c>
      <c r="G77" s="39">
        <v>2.1341409865673331</v>
      </c>
      <c r="H77" s="36">
        <v>1726278.7399999998</v>
      </c>
      <c r="I77" s="40">
        <v>11.936240207433015</v>
      </c>
      <c r="J77" s="38">
        <v>304574.11</v>
      </c>
      <c r="K77" s="39">
        <v>0.83698119792468173</v>
      </c>
      <c r="L77" s="36">
        <v>264686.27</v>
      </c>
      <c r="M77" s="39">
        <v>0.83739218055959819</v>
      </c>
      <c r="N77" s="36">
        <v>569260.38</v>
      </c>
      <c r="O77" s="40">
        <v>0.83717224036001059</v>
      </c>
      <c r="P77" s="116">
        <f t="shared" si="107"/>
        <v>1955227.4299999997</v>
      </c>
      <c r="Q77" s="117">
        <f t="shared" si="108"/>
        <v>340311.69000000006</v>
      </c>
      <c r="R77" s="118">
        <f t="shared" si="109"/>
        <v>2295539.1199999996</v>
      </c>
      <c r="S77" s="32"/>
      <c r="T77" s="35">
        <v>282666.83661308151</v>
      </c>
      <c r="U77" s="39">
        <v>1.4542569743228526</v>
      </c>
      <c r="V77" s="39">
        <v>89668.7696983731</v>
      </c>
      <c r="W77" s="39">
        <v>1.4599040995485761</v>
      </c>
      <c r="X77" s="36">
        <v>372335.60631145461</v>
      </c>
      <c r="Y77" s="40">
        <v>1.455612961697367</v>
      </c>
      <c r="Z77" s="38">
        <v>1462095.735185626</v>
      </c>
      <c r="AA77" s="39">
        <v>1.4396940950663928</v>
      </c>
      <c r="AB77" s="36">
        <v>679934.20030992362</v>
      </c>
      <c r="AC77" s="39">
        <v>1.5505840345310251</v>
      </c>
      <c r="AD77" s="36">
        <v>2142029.9354955498</v>
      </c>
      <c r="AE77" s="40">
        <v>1.4731352139699339</v>
      </c>
      <c r="AF77" s="116">
        <f t="shared" si="110"/>
        <v>1744762.5717987074</v>
      </c>
      <c r="AG77" s="117">
        <f t="shared" si="111"/>
        <v>769602.97000829666</v>
      </c>
      <c r="AH77" s="118">
        <f t="shared" si="112"/>
        <v>2514365.5418070043</v>
      </c>
      <c r="AI77" s="32"/>
      <c r="AJ77" s="35">
        <v>215699.71620539326</v>
      </c>
      <c r="AK77" s="39">
        <v>3.7352540600445607</v>
      </c>
      <c r="AL77" s="36">
        <v>100906.94579965164</v>
      </c>
      <c r="AM77" s="39">
        <v>3.4030401254435332</v>
      </c>
      <c r="AN77" s="36">
        <v>316606.66200504487</v>
      </c>
      <c r="AO77" s="40">
        <v>3.6225433014684936</v>
      </c>
      <c r="AP77" s="38">
        <v>69475.857152276847</v>
      </c>
      <c r="AQ77" s="39">
        <v>0.41065749992479605</v>
      </c>
      <c r="AR77" s="36">
        <v>137249.73384208541</v>
      </c>
      <c r="AS77" s="39">
        <v>0.877124010826418</v>
      </c>
      <c r="AT77" s="36">
        <v>206725.59099436225</v>
      </c>
      <c r="AU77" s="40">
        <v>0.63479157951833742</v>
      </c>
      <c r="AV77" s="116">
        <f t="shared" si="113"/>
        <v>285175.5733576701</v>
      </c>
      <c r="AW77" s="117">
        <f t="shared" si="114"/>
        <v>238156.67964173705</v>
      </c>
      <c r="AX77" s="118">
        <f t="shared" si="115"/>
        <v>523332.25299940712</v>
      </c>
      <c r="AY77" s="32"/>
      <c r="AZ77" s="35">
        <v>1179080.1156197886</v>
      </c>
      <c r="BA77" s="39">
        <v>5.3601616377603802</v>
      </c>
      <c r="BB77" s="39">
        <v>353559.88438021147</v>
      </c>
      <c r="BC77" s="39">
        <v>5.3130148225319553</v>
      </c>
      <c r="BD77" s="36">
        <v>1532640</v>
      </c>
      <c r="BE77" s="40">
        <v>5.3492113905981142</v>
      </c>
      <c r="BF77" s="38">
        <v>1907485.0802292023</v>
      </c>
      <c r="BG77" s="39">
        <v>1.5985614763609688</v>
      </c>
      <c r="BH77" s="36">
        <v>1777004.9197707979</v>
      </c>
      <c r="BI77" s="39">
        <v>2.9884966234803998</v>
      </c>
      <c r="BJ77" s="36">
        <v>3684490</v>
      </c>
      <c r="BK77" s="40">
        <v>2.0608311808603106</v>
      </c>
      <c r="BL77" s="116">
        <f t="shared" si="116"/>
        <v>3086565.1958489912</v>
      </c>
      <c r="BM77" s="117">
        <f t="shared" si="117"/>
        <v>2130564.8041510093</v>
      </c>
      <c r="BN77" s="118">
        <f t="shared" si="118"/>
        <v>5217130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19"/>
        <v>0</v>
      </c>
      <c r="CC77" s="117">
        <f t="shared" si="120"/>
        <v>0</v>
      </c>
      <c r="CD77" s="118">
        <f t="shared" si="121"/>
        <v>0</v>
      </c>
      <c r="CE77" s="32"/>
      <c r="CF77" s="38">
        <f t="shared" si="122"/>
        <v>3328099.9884382635</v>
      </c>
      <c r="CG77" s="39">
        <f t="shared" si="123"/>
        <v>4.8716687429748831</v>
      </c>
      <c r="CH77" s="36">
        <f t="shared" si="124"/>
        <v>619761.01987823623</v>
      </c>
      <c r="CI77" s="39">
        <f t="shared" si="125"/>
        <v>2.8782184382813023</v>
      </c>
      <c r="CJ77" s="36">
        <f t="shared" si="126"/>
        <v>3947861.0083164996</v>
      </c>
      <c r="CK77" s="40">
        <f t="shared" si="127"/>
        <v>4.3939233154548445</v>
      </c>
      <c r="CL77" s="38">
        <f t="shared" si="128"/>
        <v>3743630.7825671053</v>
      </c>
      <c r="CM77" s="39">
        <f t="shared" si="129"/>
        <v>1.221255192662581</v>
      </c>
      <c r="CN77" s="36">
        <f t="shared" si="130"/>
        <v>2858875.1239228072</v>
      </c>
      <c r="CO77" s="39">
        <f t="shared" si="131"/>
        <v>1.6470451697946762</v>
      </c>
      <c r="CP77" s="36">
        <f t="shared" si="132"/>
        <v>6602505.9064899124</v>
      </c>
      <c r="CQ77" s="40">
        <f t="shared" si="133"/>
        <v>1.3751908720503796</v>
      </c>
      <c r="CR77" s="152"/>
      <c r="CS77" s="161" t="s">
        <v>75</v>
      </c>
      <c r="CT77" s="38">
        <f t="shared" si="134"/>
        <v>3947861.0083164996</v>
      </c>
      <c r="CU77" s="36">
        <f t="shared" si="135"/>
        <v>6602505.9064899124</v>
      </c>
      <c r="CV77" s="37">
        <f t="shared" si="136"/>
        <v>10550366.914806413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v>376519.51999999996</v>
      </c>
      <c r="E78" s="39">
        <v>3.4483283114599454</v>
      </c>
      <c r="F78" s="39">
        <v>29724.319999999996</v>
      </c>
      <c r="G78" s="39">
        <v>0.83881702223727272</v>
      </c>
      <c r="H78" s="36">
        <v>406243.83999999997</v>
      </c>
      <c r="I78" s="40">
        <v>2.8089461711322383</v>
      </c>
      <c r="J78" s="38">
        <v>397664.53</v>
      </c>
      <c r="K78" s="39">
        <v>1.0927972002989865</v>
      </c>
      <c r="L78" s="36">
        <v>345189.89</v>
      </c>
      <c r="M78" s="39">
        <v>1.0920827691373181</v>
      </c>
      <c r="N78" s="36">
        <v>742854.42</v>
      </c>
      <c r="O78" s="40">
        <v>1.0924651019147622</v>
      </c>
      <c r="P78" s="116">
        <f t="shared" si="107"/>
        <v>774184.05</v>
      </c>
      <c r="Q78" s="117">
        <f t="shared" si="108"/>
        <v>374914.21</v>
      </c>
      <c r="R78" s="118">
        <f t="shared" si="109"/>
        <v>1149098.26</v>
      </c>
      <c r="S78" s="32"/>
      <c r="T78" s="35">
        <v>296017.51775908831</v>
      </c>
      <c r="U78" s="39">
        <v>1.5229432107458292</v>
      </c>
      <c r="V78" s="39">
        <v>119789.27294660185</v>
      </c>
      <c r="W78" s="39">
        <v>1.9502983172954176</v>
      </c>
      <c r="X78" s="36">
        <v>415806.79070569016</v>
      </c>
      <c r="Y78" s="40">
        <v>1.6255596936026011</v>
      </c>
      <c r="Z78" s="38">
        <v>1376792.5841775693</v>
      </c>
      <c r="AA78" s="39">
        <v>1.3556979244727729</v>
      </c>
      <c r="AB78" s="36">
        <v>647838.11272046412</v>
      </c>
      <c r="AC78" s="39">
        <v>1.4773891857288317</v>
      </c>
      <c r="AD78" s="36">
        <v>2024630.6968980334</v>
      </c>
      <c r="AE78" s="40">
        <v>1.3923964018714701</v>
      </c>
      <c r="AF78" s="116">
        <f t="shared" si="110"/>
        <v>1672810.1019366574</v>
      </c>
      <c r="AG78" s="117">
        <f t="shared" si="111"/>
        <v>767627.38566706597</v>
      </c>
      <c r="AH78" s="118">
        <f t="shared" si="112"/>
        <v>2440437.4876037235</v>
      </c>
      <c r="AI78" s="32"/>
      <c r="AJ78" s="35">
        <v>-60750.463003962155</v>
      </c>
      <c r="AK78" s="39">
        <v>-1.0520107192401711</v>
      </c>
      <c r="AL78" s="36">
        <v>-26804.46107359603</v>
      </c>
      <c r="AM78" s="39">
        <v>-0.90396806534453089</v>
      </c>
      <c r="AN78" s="36">
        <v>-87554.924077558186</v>
      </c>
      <c r="AO78" s="40">
        <v>-1.0017840487598049</v>
      </c>
      <c r="AP78" s="38">
        <v>-21125.156646993666</v>
      </c>
      <c r="AQ78" s="39">
        <v>-0.12486645533800089</v>
      </c>
      <c r="AR78" s="36">
        <v>-35635.615498900937</v>
      </c>
      <c r="AS78" s="39">
        <v>-0.22773708275913354</v>
      </c>
      <c r="AT78" s="36">
        <v>-56760.772145894603</v>
      </c>
      <c r="AU78" s="40">
        <v>-0.17429511282014193</v>
      </c>
      <c r="AV78" s="116">
        <f t="shared" si="113"/>
        <v>-81875.619650955821</v>
      </c>
      <c r="AW78" s="117">
        <f t="shared" si="114"/>
        <v>-62440.076572496968</v>
      </c>
      <c r="AX78" s="118">
        <f t="shared" si="115"/>
        <v>-144315.6962234528</v>
      </c>
      <c r="AY78" s="32"/>
      <c r="AZ78" s="35">
        <v>92656.845838137437</v>
      </c>
      <c r="BA78" s="39">
        <v>0.42122300593322498</v>
      </c>
      <c r="BB78" s="39">
        <v>27784.154161862571</v>
      </c>
      <c r="BC78" s="39">
        <v>0.41751802004421862</v>
      </c>
      <c r="BD78" s="36">
        <v>120441</v>
      </c>
      <c r="BE78" s="40">
        <v>0.42036249157990624</v>
      </c>
      <c r="BF78" s="38">
        <v>37247.960111801265</v>
      </c>
      <c r="BG78" s="39">
        <v>3.1215528092414142E-2</v>
      </c>
      <c r="BH78" s="36">
        <v>34700.039888198742</v>
      </c>
      <c r="BI78" s="39">
        <v>5.8357155282323422E-2</v>
      </c>
      <c r="BJ78" s="36">
        <v>71948</v>
      </c>
      <c r="BK78" s="40">
        <v>4.0242389530311555E-2</v>
      </c>
      <c r="BL78" s="116">
        <f t="shared" si="116"/>
        <v>129904.8059499387</v>
      </c>
      <c r="BM78" s="117">
        <f t="shared" si="117"/>
        <v>62484.194050061313</v>
      </c>
      <c r="BN78" s="118">
        <f t="shared" si="118"/>
        <v>192389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-109.51999999999998</v>
      </c>
      <c r="BW78" s="39">
        <v>-3.3853981521265379E-4</v>
      </c>
      <c r="BX78" s="36">
        <v>0</v>
      </c>
      <c r="BY78" s="39">
        <v>0</v>
      </c>
      <c r="BZ78" s="36">
        <v>-109.51999999999998</v>
      </c>
      <c r="CA78" s="40">
        <v>-1.978363009380605E-4</v>
      </c>
      <c r="CB78" s="116">
        <f t="shared" si="119"/>
        <v>-109.51999999999998</v>
      </c>
      <c r="CC78" s="117">
        <f t="shared" si="120"/>
        <v>0</v>
      </c>
      <c r="CD78" s="118">
        <f t="shared" si="121"/>
        <v>-109.51999999999998</v>
      </c>
      <c r="CE78" s="32"/>
      <c r="CF78" s="38">
        <f t="shared" si="122"/>
        <v>704443.42059326346</v>
      </c>
      <c r="CG78" s="39">
        <f t="shared" si="123"/>
        <v>1.0311634281483582</v>
      </c>
      <c r="CH78" s="36">
        <f t="shared" si="124"/>
        <v>150493.28603486839</v>
      </c>
      <c r="CI78" s="39">
        <f t="shared" si="125"/>
        <v>0.69890253954371184</v>
      </c>
      <c r="CJ78" s="36">
        <f t="shared" si="126"/>
        <v>854936.70662813191</v>
      </c>
      <c r="CK78" s="40">
        <f t="shared" si="127"/>
        <v>0.95153459571603205</v>
      </c>
      <c r="CL78" s="38">
        <f t="shared" si="128"/>
        <v>1790470.3976423768</v>
      </c>
      <c r="CM78" s="39">
        <f t="shared" si="129"/>
        <v>0.58409105957024043</v>
      </c>
      <c r="CN78" s="36">
        <f t="shared" si="130"/>
        <v>992092.42710976186</v>
      </c>
      <c r="CO78" s="39">
        <f t="shared" si="131"/>
        <v>0.57156083047757866</v>
      </c>
      <c r="CP78" s="36">
        <f t="shared" si="132"/>
        <v>2782562.8247521389</v>
      </c>
      <c r="CQ78" s="40">
        <f t="shared" si="133"/>
        <v>0.57956101087990874</v>
      </c>
      <c r="CR78" s="152"/>
      <c r="CS78" s="161" t="s">
        <v>76</v>
      </c>
      <c r="CT78" s="38">
        <f t="shared" si="134"/>
        <v>854936.70662813191</v>
      </c>
      <c r="CU78" s="36">
        <f t="shared" si="135"/>
        <v>2782562.8247521389</v>
      </c>
      <c r="CV78" s="37">
        <f t="shared" si="136"/>
        <v>3637499.5313802706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v>47948.76</v>
      </c>
      <c r="E79" s="39">
        <v>0.43913544404656146</v>
      </c>
      <c r="F79" s="39">
        <v>38654.259999999995</v>
      </c>
      <c r="G79" s="39">
        <v>1.0908189411897504</v>
      </c>
      <c r="H79" s="36">
        <v>86603.01999999999</v>
      </c>
      <c r="I79" s="40">
        <v>0.59881085566119263</v>
      </c>
      <c r="J79" s="38">
        <v>338931.11000000004</v>
      </c>
      <c r="K79" s="39">
        <v>0.9313955360872338</v>
      </c>
      <c r="L79" s="36">
        <v>294247.53000000003</v>
      </c>
      <c r="M79" s="39">
        <v>0.93091561104010334</v>
      </c>
      <c r="N79" s="36">
        <v>633178.64000000013</v>
      </c>
      <c r="O79" s="40">
        <v>0.93117244624841922</v>
      </c>
      <c r="P79" s="116">
        <f t="shared" si="107"/>
        <v>386879.87000000005</v>
      </c>
      <c r="Q79" s="117">
        <f t="shared" si="108"/>
        <v>332901.79000000004</v>
      </c>
      <c r="R79" s="118">
        <f t="shared" si="109"/>
        <v>719781.66000000015</v>
      </c>
      <c r="S79" s="32"/>
      <c r="T79" s="35">
        <v>1533688.7367875008</v>
      </c>
      <c r="U79" s="39">
        <v>7.8904818429995105</v>
      </c>
      <c r="V79" s="39">
        <v>468211.31446612882</v>
      </c>
      <c r="W79" s="39">
        <v>7.6229842312259457</v>
      </c>
      <c r="X79" s="36">
        <v>2001900.0512536296</v>
      </c>
      <c r="Y79" s="40">
        <v>7.8262503323141352</v>
      </c>
      <c r="Z79" s="38">
        <v>1410361.7288723886</v>
      </c>
      <c r="AA79" s="39">
        <v>1.3887527362956287</v>
      </c>
      <c r="AB79" s="36">
        <v>846385.58937407145</v>
      </c>
      <c r="AC79" s="39">
        <v>1.9301749806707187</v>
      </c>
      <c r="AD79" s="36">
        <v>2256747.3182464601</v>
      </c>
      <c r="AE79" s="40">
        <v>1.5520296371450875</v>
      </c>
      <c r="AF79" s="116">
        <f t="shared" si="110"/>
        <v>2944050.4656598894</v>
      </c>
      <c r="AG79" s="117">
        <f t="shared" si="111"/>
        <v>1314596.9038402003</v>
      </c>
      <c r="AH79" s="118">
        <f t="shared" si="112"/>
        <v>4258647.3695000894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13"/>
        <v>0</v>
      </c>
      <c r="AW79" s="117">
        <f t="shared" si="114"/>
        <v>0</v>
      </c>
      <c r="AX79" s="118">
        <f t="shared" si="115"/>
        <v>0</v>
      </c>
      <c r="AY79" s="32"/>
      <c r="AZ79" s="35">
        <v>1017438.1897578086</v>
      </c>
      <c r="BA79" s="39">
        <v>4.6253287467793873</v>
      </c>
      <c r="BB79" s="39">
        <v>305089.81024219142</v>
      </c>
      <c r="BC79" s="39">
        <v>4.5846453617376168</v>
      </c>
      <c r="BD79" s="36">
        <v>1322528</v>
      </c>
      <c r="BE79" s="40">
        <v>4.6158796860221205</v>
      </c>
      <c r="BF79" s="38">
        <v>1355598.8890030042</v>
      </c>
      <c r="BG79" s="39">
        <v>1.136055104083721</v>
      </c>
      <c r="BH79" s="36">
        <v>1262870.1109969961</v>
      </c>
      <c r="BI79" s="39">
        <v>2.1238450274496876</v>
      </c>
      <c r="BJ79" s="36">
        <v>2618469</v>
      </c>
      <c r="BK79" s="40">
        <v>1.4645778822350222</v>
      </c>
      <c r="BL79" s="116">
        <f t="shared" si="116"/>
        <v>2373037.078760813</v>
      </c>
      <c r="BM79" s="117">
        <f t="shared" si="117"/>
        <v>1567959.9212391875</v>
      </c>
      <c r="BN79" s="118">
        <f t="shared" si="118"/>
        <v>3940997.0000000005</v>
      </c>
      <c r="BO79" s="32"/>
      <c r="BP79" s="35">
        <v>29274.76999999999</v>
      </c>
      <c r="BQ79" s="39">
        <v>0.28735970552147228</v>
      </c>
      <c r="BR79" s="39">
        <v>-2187.4800000000005</v>
      </c>
      <c r="BS79" s="39">
        <v>-9.8212185156916473E-2</v>
      </c>
      <c r="BT79" s="36">
        <v>27087.28999999999</v>
      </c>
      <c r="BU79" s="40">
        <v>0.21818547217836767</v>
      </c>
      <c r="BV79" s="38">
        <v>83683.170000000027</v>
      </c>
      <c r="BW79" s="39">
        <v>0.25867499003112771</v>
      </c>
      <c r="BX79" s="36">
        <v>42632.439999999981</v>
      </c>
      <c r="BY79" s="39">
        <v>0.18529237402317425</v>
      </c>
      <c r="BZ79" s="36">
        <v>126315.61000000002</v>
      </c>
      <c r="CA79" s="40">
        <v>0.22817579467800123</v>
      </c>
      <c r="CB79" s="116">
        <f t="shared" si="119"/>
        <v>112957.94000000002</v>
      </c>
      <c r="CC79" s="117">
        <f t="shared" si="120"/>
        <v>40444.959999999977</v>
      </c>
      <c r="CD79" s="118">
        <f t="shared" si="121"/>
        <v>153402.9</v>
      </c>
      <c r="CE79" s="32"/>
      <c r="CF79" s="38">
        <f t="shared" si="122"/>
        <v>2628350.4565453096</v>
      </c>
      <c r="CG79" s="39">
        <f t="shared" si="123"/>
        <v>3.8473762234361648</v>
      </c>
      <c r="CH79" s="36">
        <f t="shared" si="124"/>
        <v>809767.90470832027</v>
      </c>
      <c r="CI79" s="39">
        <f t="shared" si="125"/>
        <v>3.7606252076289208</v>
      </c>
      <c r="CJ79" s="36">
        <f t="shared" si="126"/>
        <v>3438118.3612536299</v>
      </c>
      <c r="CK79" s="40">
        <f t="shared" si="127"/>
        <v>3.8265856870294894</v>
      </c>
      <c r="CL79" s="38">
        <f t="shared" si="128"/>
        <v>3188574.8978753928</v>
      </c>
      <c r="CM79" s="39">
        <f t="shared" si="129"/>
        <v>1.0401836819371437</v>
      </c>
      <c r="CN79" s="36">
        <f t="shared" si="130"/>
        <v>2446135.6703710672</v>
      </c>
      <c r="CO79" s="39">
        <f t="shared" si="131"/>
        <v>1.4092591547051823</v>
      </c>
      <c r="CP79" s="36">
        <f t="shared" si="132"/>
        <v>5634710.5682464596</v>
      </c>
      <c r="CQ79" s="40">
        <f t="shared" si="133"/>
        <v>1.1736153893450785</v>
      </c>
      <c r="CR79" s="152"/>
      <c r="CS79" s="161" t="s">
        <v>77</v>
      </c>
      <c r="CT79" s="38">
        <f t="shared" si="134"/>
        <v>3438118.3612536299</v>
      </c>
      <c r="CU79" s="36">
        <f t="shared" si="135"/>
        <v>5634710.5682464596</v>
      </c>
      <c r="CV79" s="37">
        <f t="shared" si="136"/>
        <v>9072828.92950009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v>101587.22999999998</v>
      </c>
      <c r="E80" s="39">
        <v>0.93037970857870278</v>
      </c>
      <c r="F80" s="39">
        <v>33078.53</v>
      </c>
      <c r="G80" s="39">
        <v>0.93347245738796703</v>
      </c>
      <c r="H80" s="36">
        <v>134665.75999999998</v>
      </c>
      <c r="I80" s="40">
        <v>0.93113749351771813</v>
      </c>
      <c r="J80" s="38">
        <v>617096.79000000015</v>
      </c>
      <c r="K80" s="39">
        <v>1.6958053674676286</v>
      </c>
      <c r="L80" s="36">
        <v>536583.53999999992</v>
      </c>
      <c r="M80" s="39">
        <v>1.6975979170094022</v>
      </c>
      <c r="N80" s="36">
        <v>1153680.33</v>
      </c>
      <c r="O80" s="40">
        <v>1.6966386217241685</v>
      </c>
      <c r="P80" s="116">
        <f t="shared" si="107"/>
        <v>718684.02000000014</v>
      </c>
      <c r="Q80" s="117">
        <f t="shared" si="108"/>
        <v>569662.06999999995</v>
      </c>
      <c r="R80" s="118">
        <f t="shared" si="109"/>
        <v>1288346.0900000001</v>
      </c>
      <c r="S80" s="32"/>
      <c r="T80" s="35">
        <v>1190464.6745834234</v>
      </c>
      <c r="U80" s="39">
        <v>6.1246716326601742</v>
      </c>
      <c r="V80" s="39">
        <v>476877.93578899419</v>
      </c>
      <c r="W80" s="39">
        <v>7.7640861560214613</v>
      </c>
      <c r="X80" s="36">
        <v>1667342.6103724176</v>
      </c>
      <c r="Y80" s="40">
        <v>6.5183277508470425</v>
      </c>
      <c r="Z80" s="38">
        <v>5344953.5576063655</v>
      </c>
      <c r="AA80" s="39">
        <v>5.2630603387356389</v>
      </c>
      <c r="AB80" s="36">
        <v>2482747.0985998502</v>
      </c>
      <c r="AC80" s="39">
        <v>5.6618831809201557</v>
      </c>
      <c r="AD80" s="36">
        <v>7827700.6562062157</v>
      </c>
      <c r="AE80" s="40">
        <v>5.3833334866093852</v>
      </c>
      <c r="AF80" s="116">
        <f t="shared" si="110"/>
        <v>6535418.2321897894</v>
      </c>
      <c r="AG80" s="117">
        <f t="shared" si="111"/>
        <v>2959625.0343888444</v>
      </c>
      <c r="AH80" s="118">
        <f t="shared" si="112"/>
        <v>9495043.2665786333</v>
      </c>
      <c r="AI80" s="32"/>
      <c r="AJ80" s="35">
        <v>557585.73173149489</v>
      </c>
      <c r="AK80" s="39">
        <v>9.6556657788542246</v>
      </c>
      <c r="AL80" s="36">
        <v>254619.01881893139</v>
      </c>
      <c r="AM80" s="39">
        <v>8.5869087690183257</v>
      </c>
      <c r="AN80" s="36">
        <v>812204.75055042631</v>
      </c>
      <c r="AO80" s="40">
        <v>9.2930668606096898</v>
      </c>
      <c r="AP80" s="38">
        <v>548317.49069489341</v>
      </c>
      <c r="AQ80" s="39">
        <v>3.2409918944976028</v>
      </c>
      <c r="AR80" s="36">
        <v>277685.08679646289</v>
      </c>
      <c r="AS80" s="39">
        <v>1.7746064073088241</v>
      </c>
      <c r="AT80" s="36">
        <v>826002.57749135629</v>
      </c>
      <c r="AU80" s="40">
        <v>2.5364033467257356</v>
      </c>
      <c r="AV80" s="116">
        <f t="shared" si="113"/>
        <v>1105903.2224263884</v>
      </c>
      <c r="AW80" s="117">
        <f t="shared" si="114"/>
        <v>532304.10561539431</v>
      </c>
      <c r="AX80" s="118">
        <f t="shared" si="115"/>
        <v>1638207.3280417826</v>
      </c>
      <c r="AY80" s="32"/>
      <c r="AZ80" s="35">
        <v>5401148.9248678535</v>
      </c>
      <c r="BA80" s="39">
        <v>24.553913583462609</v>
      </c>
      <c r="BB80" s="39">
        <v>1619592.7351321471</v>
      </c>
      <c r="BC80" s="39">
        <v>24.337942703275136</v>
      </c>
      <c r="BD80" s="36">
        <v>7020741.6600000001</v>
      </c>
      <c r="BE80" s="40">
        <v>24.50375251730264</v>
      </c>
      <c r="BF80" s="38">
        <v>6558381.449626049</v>
      </c>
      <c r="BG80" s="39">
        <v>5.4962295859178401</v>
      </c>
      <c r="BH80" s="36">
        <v>6109760.0303739505</v>
      </c>
      <c r="BI80" s="39">
        <v>10.275152881064134</v>
      </c>
      <c r="BJ80" s="36">
        <v>12668141.48</v>
      </c>
      <c r="BK80" s="40">
        <v>7.0856213385119471</v>
      </c>
      <c r="BL80" s="116">
        <f t="shared" si="116"/>
        <v>11959530.374493903</v>
      </c>
      <c r="BM80" s="117">
        <f t="shared" si="117"/>
        <v>7729352.765506098</v>
      </c>
      <c r="BN80" s="118">
        <f t="shared" si="118"/>
        <v>19688883.140000001</v>
      </c>
      <c r="BO80" s="32"/>
      <c r="BP80" s="35">
        <v>14737.460000000006</v>
      </c>
      <c r="BQ80" s="39">
        <v>0.14466218404907982</v>
      </c>
      <c r="BR80" s="39">
        <v>4387.3000000000029</v>
      </c>
      <c r="BS80" s="39">
        <v>0.19697840434606936</v>
      </c>
      <c r="BT80" s="36">
        <v>19124.760000000009</v>
      </c>
      <c r="BU80" s="40">
        <v>0.15404807165641016</v>
      </c>
      <c r="BV80" s="38">
        <v>59490.390000000029</v>
      </c>
      <c r="BW80" s="39">
        <v>0.18389212598181809</v>
      </c>
      <c r="BX80" s="36">
        <v>47472.369999999981</v>
      </c>
      <c r="BY80" s="39">
        <v>0.20632804826105466</v>
      </c>
      <c r="BZ80" s="36">
        <v>106962.76000000001</v>
      </c>
      <c r="CA80" s="40">
        <v>0.19321691724365911</v>
      </c>
      <c r="CB80" s="116">
        <f t="shared" si="119"/>
        <v>74227.850000000035</v>
      </c>
      <c r="CC80" s="117">
        <f t="shared" si="120"/>
        <v>51859.669999999984</v>
      </c>
      <c r="CD80" s="118">
        <f t="shared" si="121"/>
        <v>126087.52000000002</v>
      </c>
      <c r="CE80" s="32"/>
      <c r="CF80" s="38">
        <f t="shared" si="122"/>
        <v>7265524.0211827718</v>
      </c>
      <c r="CG80" s="39">
        <f t="shared" si="123"/>
        <v>10.635265285986428</v>
      </c>
      <c r="CH80" s="36">
        <f t="shared" si="124"/>
        <v>2388555.5197400725</v>
      </c>
      <c r="CI80" s="39">
        <f t="shared" si="125"/>
        <v>11.092637835024114</v>
      </c>
      <c r="CJ80" s="36">
        <f t="shared" si="126"/>
        <v>9654079.5409228448</v>
      </c>
      <c r="CK80" s="40">
        <f t="shared" si="127"/>
        <v>10.744878073153213</v>
      </c>
      <c r="CL80" s="38">
        <f t="shared" si="128"/>
        <v>13128239.677927308</v>
      </c>
      <c r="CM80" s="39">
        <f t="shared" si="129"/>
        <v>4.2827222577204731</v>
      </c>
      <c r="CN80" s="36">
        <f t="shared" si="130"/>
        <v>9454248.1257702634</v>
      </c>
      <c r="CO80" s="39">
        <f t="shared" si="131"/>
        <v>5.4467484708544172</v>
      </c>
      <c r="CP80" s="36">
        <f t="shared" si="132"/>
        <v>22582487.803697571</v>
      </c>
      <c r="CQ80" s="40">
        <f t="shared" si="133"/>
        <v>4.7035521869519696</v>
      </c>
      <c r="CR80" s="152"/>
      <c r="CS80" s="161" t="s">
        <v>78</v>
      </c>
      <c r="CT80" s="38">
        <f t="shared" si="134"/>
        <v>9654079.5409228448</v>
      </c>
      <c r="CU80" s="36">
        <f t="shared" si="135"/>
        <v>22582487.803697571</v>
      </c>
      <c r="CV80" s="37">
        <f t="shared" si="136"/>
        <v>32236567.344620414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v>0</v>
      </c>
      <c r="E81" s="39">
        <v>0</v>
      </c>
      <c r="F81" s="39">
        <v>60189.17</v>
      </c>
      <c r="G81" s="39">
        <v>1.6985317191556608</v>
      </c>
      <c r="H81" s="36">
        <v>60189.17</v>
      </c>
      <c r="I81" s="40">
        <v>0.41617403630077787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07"/>
        <v>0</v>
      </c>
      <c r="Q81" s="117">
        <f t="shared" si="108"/>
        <v>60189.17</v>
      </c>
      <c r="R81" s="118">
        <f t="shared" si="109"/>
        <v>60189.17</v>
      </c>
      <c r="S81" s="32"/>
      <c r="T81" s="35">
        <v>353112.85008260061</v>
      </c>
      <c r="U81" s="39">
        <v>1.8166857885014334</v>
      </c>
      <c r="V81" s="39">
        <v>123191.97394991881</v>
      </c>
      <c r="W81" s="39">
        <v>2.0056979526533079</v>
      </c>
      <c r="X81" s="36">
        <v>476304.82403251942</v>
      </c>
      <c r="Y81" s="40">
        <v>1.8620713781554594</v>
      </c>
      <c r="Z81" s="38">
        <v>1358648.9135050857</v>
      </c>
      <c r="AA81" s="39">
        <v>1.3378322437916872</v>
      </c>
      <c r="AB81" s="36">
        <v>632926.76537535002</v>
      </c>
      <c r="AC81" s="39">
        <v>1.4433839877021086</v>
      </c>
      <c r="AD81" s="36">
        <v>1991575.6788804359</v>
      </c>
      <c r="AE81" s="40">
        <v>1.3696635211431396</v>
      </c>
      <c r="AF81" s="116">
        <f t="shared" si="110"/>
        <v>1711761.7635876862</v>
      </c>
      <c r="AG81" s="117">
        <f t="shared" si="111"/>
        <v>756118.73932526889</v>
      </c>
      <c r="AH81" s="118">
        <f t="shared" si="112"/>
        <v>2467880.5029129554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13"/>
        <v>0</v>
      </c>
      <c r="AW81" s="117">
        <f t="shared" si="114"/>
        <v>0</v>
      </c>
      <c r="AX81" s="118">
        <f t="shared" si="115"/>
        <v>0</v>
      </c>
      <c r="AY81" s="32"/>
      <c r="AZ81" s="35">
        <v>3128230.3710418837</v>
      </c>
      <c r="BA81" s="39">
        <v>14.221103559295925</v>
      </c>
      <c r="BB81" s="39">
        <v>938033.60233825329</v>
      </c>
      <c r="BC81" s="39">
        <v>14.096017827341287</v>
      </c>
      <c r="BD81" s="36">
        <v>4066263.9733801372</v>
      </c>
      <c r="BE81" s="40">
        <v>14.192051338594698</v>
      </c>
      <c r="BF81" s="38">
        <v>2130734.1331561012</v>
      </c>
      <c r="BG81" s="39">
        <v>1.7856545966909738</v>
      </c>
      <c r="BH81" s="36">
        <v>1984982.7799895536</v>
      </c>
      <c r="BI81" s="39">
        <v>3.338265566777753</v>
      </c>
      <c r="BJ81" s="36">
        <v>4115716.9131456548</v>
      </c>
      <c r="BK81" s="40">
        <v>2.3020276201603784</v>
      </c>
      <c r="BL81" s="116">
        <f t="shared" si="116"/>
        <v>5258964.5041979849</v>
      </c>
      <c r="BM81" s="117">
        <f t="shared" si="117"/>
        <v>2923016.3823278071</v>
      </c>
      <c r="BN81" s="118">
        <f t="shared" si="118"/>
        <v>8181980.8865257921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19"/>
        <v>0</v>
      </c>
      <c r="CC81" s="117">
        <f t="shared" si="120"/>
        <v>0</v>
      </c>
      <c r="CD81" s="118">
        <f t="shared" si="121"/>
        <v>0</v>
      </c>
      <c r="CE81" s="32"/>
      <c r="CF81" s="38">
        <f t="shared" si="122"/>
        <v>3481343.2211244842</v>
      </c>
      <c r="CG81" s="39">
        <f t="shared" si="123"/>
        <v>5.0959860018743717</v>
      </c>
      <c r="CH81" s="36">
        <f t="shared" si="124"/>
        <v>1121414.746288172</v>
      </c>
      <c r="CI81" s="39">
        <f t="shared" si="125"/>
        <v>5.2079374084567354</v>
      </c>
      <c r="CJ81" s="36">
        <f t="shared" si="126"/>
        <v>4602757.9674126562</v>
      </c>
      <c r="CK81" s="40">
        <f t="shared" si="127"/>
        <v>5.1228160023380056</v>
      </c>
      <c r="CL81" s="38">
        <f t="shared" si="128"/>
        <v>3489383.046661187</v>
      </c>
      <c r="CM81" s="39">
        <f t="shared" si="129"/>
        <v>1.1383139557372643</v>
      </c>
      <c r="CN81" s="36">
        <f t="shared" si="130"/>
        <v>2617909.5453649038</v>
      </c>
      <c r="CO81" s="39">
        <f t="shared" si="131"/>
        <v>1.5082209207291928</v>
      </c>
      <c r="CP81" s="36">
        <f t="shared" si="132"/>
        <v>6107292.5920260902</v>
      </c>
      <c r="CQ81" s="40">
        <f t="shared" si="133"/>
        <v>1.272046272194882</v>
      </c>
      <c r="CR81" s="152"/>
      <c r="CS81" s="161" t="s">
        <v>79</v>
      </c>
      <c r="CT81" s="38">
        <f t="shared" si="134"/>
        <v>4602757.9674126562</v>
      </c>
      <c r="CU81" s="36">
        <f t="shared" si="135"/>
        <v>6107292.5920260902</v>
      </c>
      <c r="CV81" s="37">
        <f t="shared" si="136"/>
        <v>10710050.559438746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07"/>
        <v>0</v>
      </c>
      <c r="Q82" s="117">
        <f t="shared" si="108"/>
        <v>0</v>
      </c>
      <c r="R82" s="118">
        <f t="shared" si="109"/>
        <v>0</v>
      </c>
      <c r="S82" s="32"/>
      <c r="T82" s="35">
        <v>1747247.8668037616</v>
      </c>
      <c r="U82" s="39">
        <v>8.9891952894643339</v>
      </c>
      <c r="V82" s="39">
        <v>737784.89002314047</v>
      </c>
      <c r="W82" s="39">
        <v>12.011932238536339</v>
      </c>
      <c r="X82" s="36">
        <v>2485032.7568269018</v>
      </c>
      <c r="Y82" s="40">
        <v>9.715014706527942</v>
      </c>
      <c r="Z82" s="38">
        <v>3013663.425119576</v>
      </c>
      <c r="AA82" s="39">
        <v>2.9674892917401001</v>
      </c>
      <c r="AB82" s="36">
        <v>1506913.9921547044</v>
      </c>
      <c r="AC82" s="39">
        <v>3.4365042625910585</v>
      </c>
      <c r="AD82" s="36">
        <v>4520577.4172742805</v>
      </c>
      <c r="AE82" s="40">
        <v>3.1089303050862207</v>
      </c>
      <c r="AF82" s="116">
        <f t="shared" si="110"/>
        <v>4760911.2919233376</v>
      </c>
      <c r="AG82" s="117">
        <f t="shared" si="111"/>
        <v>2244698.8821778446</v>
      </c>
      <c r="AH82" s="118">
        <f t="shared" si="112"/>
        <v>7005610.1741011823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13"/>
        <v>0</v>
      </c>
      <c r="AW82" s="117">
        <f t="shared" si="114"/>
        <v>0</v>
      </c>
      <c r="AX82" s="118">
        <f t="shared" si="115"/>
        <v>0</v>
      </c>
      <c r="AY82" s="32"/>
      <c r="AZ82" s="35">
        <v>1326196.6944020048</v>
      </c>
      <c r="BA82" s="39">
        <v>6.0289615194821353</v>
      </c>
      <c r="BB82" s="39">
        <v>397674.37659799517</v>
      </c>
      <c r="BC82" s="39">
        <v>5.9759320860456704</v>
      </c>
      <c r="BD82" s="36">
        <v>1723871.071</v>
      </c>
      <c r="BE82" s="40">
        <v>6.0166449844162821</v>
      </c>
      <c r="BF82" s="38">
        <v>3027921.708110732</v>
      </c>
      <c r="BG82" s="39">
        <v>2.5375396359280082</v>
      </c>
      <c r="BH82" s="36">
        <v>2820798.8768892684</v>
      </c>
      <c r="BI82" s="39">
        <v>4.7439080361061672</v>
      </c>
      <c r="BJ82" s="36">
        <v>5848720.5850000009</v>
      </c>
      <c r="BK82" s="40">
        <v>3.2713416917151514</v>
      </c>
      <c r="BL82" s="116">
        <f t="shared" si="116"/>
        <v>4354118.4025127366</v>
      </c>
      <c r="BM82" s="117">
        <f t="shared" si="117"/>
        <v>3218473.2534872638</v>
      </c>
      <c r="BN82" s="118">
        <f t="shared" si="118"/>
        <v>7572591.6560000004</v>
      </c>
      <c r="BO82" s="32"/>
      <c r="BP82" s="35">
        <v>513207.48</v>
      </c>
      <c r="BQ82" s="39">
        <v>5.0376194355828217</v>
      </c>
      <c r="BR82" s="39">
        <v>3168.1099999999351</v>
      </c>
      <c r="BS82" s="39">
        <v>0.14223993175593477</v>
      </c>
      <c r="BT82" s="36">
        <v>516375.58999999991</v>
      </c>
      <c r="BU82" s="40">
        <v>4.1593548828817211</v>
      </c>
      <c r="BV82" s="38">
        <v>715507.94</v>
      </c>
      <c r="BW82" s="39">
        <v>2.2117232084622587</v>
      </c>
      <c r="BX82" s="36">
        <v>234673.19999999975</v>
      </c>
      <c r="BY82" s="39">
        <v>1.0199546248728704</v>
      </c>
      <c r="BZ82" s="36">
        <v>950181.13999999966</v>
      </c>
      <c r="CA82" s="40">
        <v>1.7164017709889461</v>
      </c>
      <c r="CB82" s="116">
        <f t="shared" si="119"/>
        <v>1228715.42</v>
      </c>
      <c r="CC82" s="117">
        <f t="shared" si="120"/>
        <v>237841.30999999968</v>
      </c>
      <c r="CD82" s="118">
        <f t="shared" si="121"/>
        <v>1466556.7299999995</v>
      </c>
      <c r="CE82" s="32"/>
      <c r="CF82" s="38">
        <f t="shared" si="122"/>
        <v>3586652.0412057661</v>
      </c>
      <c r="CG82" s="39">
        <f t="shared" si="123"/>
        <v>5.2501369255040098</v>
      </c>
      <c r="CH82" s="36">
        <f t="shared" si="124"/>
        <v>1138627.3766211355</v>
      </c>
      <c r="CI82" s="39">
        <f t="shared" si="125"/>
        <v>5.2878742041032076</v>
      </c>
      <c r="CJ82" s="36">
        <f t="shared" si="126"/>
        <v>4725279.4178269021</v>
      </c>
      <c r="CK82" s="40">
        <f t="shared" si="127"/>
        <v>5.2591809494535253</v>
      </c>
      <c r="CL82" s="38">
        <f t="shared" si="128"/>
        <v>6757093.0732303075</v>
      </c>
      <c r="CM82" s="39">
        <f t="shared" si="129"/>
        <v>2.2043132675942383</v>
      </c>
      <c r="CN82" s="36">
        <f t="shared" si="130"/>
        <v>4562386.0690439725</v>
      </c>
      <c r="CO82" s="39">
        <f t="shared" si="131"/>
        <v>2.628465956724416</v>
      </c>
      <c r="CP82" s="36">
        <f t="shared" si="132"/>
        <v>11319479.142274279</v>
      </c>
      <c r="CQ82" s="40">
        <f t="shared" si="133"/>
        <v>2.3576570189084212</v>
      </c>
      <c r="CR82" s="152"/>
      <c r="CS82" s="161" t="s">
        <v>80</v>
      </c>
      <c r="CT82" s="38">
        <f t="shared" si="134"/>
        <v>4725279.4178269021</v>
      </c>
      <c r="CU82" s="36">
        <f t="shared" si="135"/>
        <v>11319479.142274279</v>
      </c>
      <c r="CV82" s="37">
        <f t="shared" si="136"/>
        <v>16044758.560101181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07"/>
        <v>0</v>
      </c>
      <c r="Q83" s="117">
        <f t="shared" si="108"/>
        <v>0</v>
      </c>
      <c r="R83" s="118">
        <f t="shared" si="109"/>
        <v>0</v>
      </c>
      <c r="S83" s="32"/>
      <c r="T83" s="35">
        <v>1733292.163398996</v>
      </c>
      <c r="U83" s="39">
        <v>8.9173963502922025</v>
      </c>
      <c r="V83" s="39">
        <v>619132.71731092408</v>
      </c>
      <c r="W83" s="39">
        <v>10.080147137150552</v>
      </c>
      <c r="X83" s="36">
        <v>2352424.8807099201</v>
      </c>
      <c r="Y83" s="40">
        <v>9.1965960003202589</v>
      </c>
      <c r="Z83" s="38">
        <v>6219115.5618546102</v>
      </c>
      <c r="AA83" s="39">
        <v>6.1238287859453013</v>
      </c>
      <c r="AB83" s="36">
        <v>2925344.7919748556</v>
      </c>
      <c r="AC83" s="39">
        <v>6.67122337406638</v>
      </c>
      <c r="AD83" s="36">
        <v>9144460.3538294658</v>
      </c>
      <c r="AE83" s="40">
        <v>6.2889067686449858</v>
      </c>
      <c r="AF83" s="116">
        <f t="shared" si="110"/>
        <v>7952407.7252536062</v>
      </c>
      <c r="AG83" s="117">
        <f t="shared" si="111"/>
        <v>3544477.5092857797</v>
      </c>
      <c r="AH83" s="118">
        <f t="shared" si="112"/>
        <v>11496885.234539386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13"/>
        <v>0</v>
      </c>
      <c r="AW83" s="117">
        <f t="shared" si="114"/>
        <v>0</v>
      </c>
      <c r="AX83" s="118">
        <f t="shared" si="115"/>
        <v>0</v>
      </c>
      <c r="AY83" s="32"/>
      <c r="AZ83" s="35">
        <v>854496.69351210911</v>
      </c>
      <c r="BA83" s="39">
        <v>3.8845879389197173</v>
      </c>
      <c r="BB83" s="39">
        <v>256230.04591389096</v>
      </c>
      <c r="BC83" s="39">
        <v>3.8504199488157211</v>
      </c>
      <c r="BD83" s="36">
        <v>1110726.739426</v>
      </c>
      <c r="BE83" s="40">
        <v>3.8766521338210298</v>
      </c>
      <c r="BF83" s="38">
        <v>3452653.6075497898</v>
      </c>
      <c r="BG83" s="39">
        <v>2.8934847802765638</v>
      </c>
      <c r="BH83" s="36">
        <v>3216477.2927834103</v>
      </c>
      <c r="BI83" s="39">
        <v>5.4093443535454204</v>
      </c>
      <c r="BJ83" s="36">
        <v>6669130.9003331997</v>
      </c>
      <c r="BK83" s="40">
        <v>3.7302185400545675</v>
      </c>
      <c r="BL83" s="116">
        <f t="shared" si="116"/>
        <v>4307150.3010618985</v>
      </c>
      <c r="BM83" s="117">
        <f t="shared" si="117"/>
        <v>3472707.3386973012</v>
      </c>
      <c r="BN83" s="118">
        <f t="shared" si="118"/>
        <v>7779857.6397591997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19"/>
        <v>0</v>
      </c>
      <c r="CC83" s="117">
        <f t="shared" si="120"/>
        <v>0</v>
      </c>
      <c r="CD83" s="118">
        <f t="shared" si="121"/>
        <v>0</v>
      </c>
      <c r="CE83" s="32"/>
      <c r="CF83" s="38">
        <f t="shared" si="122"/>
        <v>2587788.8569111051</v>
      </c>
      <c r="CG83" s="39">
        <f t="shared" si="123"/>
        <v>3.7880022028870579</v>
      </c>
      <c r="CH83" s="36">
        <f t="shared" si="124"/>
        <v>875362.76322481502</v>
      </c>
      <c r="CI83" s="39">
        <f t="shared" si="125"/>
        <v>4.0652528385756383</v>
      </c>
      <c r="CJ83" s="36">
        <f t="shared" si="126"/>
        <v>3463151.6201359201</v>
      </c>
      <c r="CK83" s="40">
        <f t="shared" si="127"/>
        <v>3.8544474125646593</v>
      </c>
      <c r="CL83" s="38">
        <f t="shared" si="128"/>
        <v>9671769.1694044005</v>
      </c>
      <c r="CM83" s="39">
        <f t="shared" si="129"/>
        <v>3.1551451001451039</v>
      </c>
      <c r="CN83" s="36">
        <f t="shared" si="130"/>
        <v>6141822.0847582659</v>
      </c>
      <c r="CO83" s="39">
        <f t="shared" si="131"/>
        <v>3.5384051278738222</v>
      </c>
      <c r="CP83" s="36">
        <f t="shared" si="132"/>
        <v>15813591.254162665</v>
      </c>
      <c r="CQ83" s="40">
        <f t="shared" si="133"/>
        <v>3.2937049440098729</v>
      </c>
      <c r="CR83" s="152"/>
      <c r="CS83" s="161" t="s">
        <v>81</v>
      </c>
      <c r="CT83" s="38">
        <f t="shared" si="134"/>
        <v>3463151.6201359201</v>
      </c>
      <c r="CU83" s="36">
        <f t="shared" si="135"/>
        <v>15813591.254162665</v>
      </c>
      <c r="CV83" s="37">
        <f t="shared" si="136"/>
        <v>19276742.874298587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07"/>
        <v>0</v>
      </c>
      <c r="Q84" s="117">
        <f t="shared" si="108"/>
        <v>0</v>
      </c>
      <c r="R84" s="118">
        <f t="shared" si="109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10"/>
        <v>0</v>
      </c>
      <c r="AG84" s="117">
        <f t="shared" si="111"/>
        <v>0</v>
      </c>
      <c r="AH84" s="118">
        <f t="shared" si="112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13"/>
        <v>0</v>
      </c>
      <c r="AW84" s="117">
        <f t="shared" si="114"/>
        <v>0</v>
      </c>
      <c r="AX84" s="118">
        <f t="shared" si="115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16"/>
        <v>0</v>
      </c>
      <c r="BM84" s="117">
        <f t="shared" si="117"/>
        <v>0</v>
      </c>
      <c r="BN84" s="118">
        <f t="shared" si="118"/>
        <v>0</v>
      </c>
      <c r="BO84" s="32"/>
      <c r="BP84" s="35">
        <v>30446.899999999994</v>
      </c>
      <c r="BQ84" s="39">
        <v>0.29886527607361957</v>
      </c>
      <c r="BR84" s="39">
        <v>6956.3300000000017</v>
      </c>
      <c r="BS84" s="39">
        <v>0.31232119606698699</v>
      </c>
      <c r="BT84" s="36">
        <v>37403.229999999996</v>
      </c>
      <c r="BU84" s="40">
        <v>0.30127936011856815</v>
      </c>
      <c r="BV84" s="38">
        <v>95427.53</v>
      </c>
      <c r="BW84" s="39">
        <v>0.29497825394813715</v>
      </c>
      <c r="BX84" s="36">
        <v>68988.84</v>
      </c>
      <c r="BY84" s="39">
        <v>0.29984457715075491</v>
      </c>
      <c r="BZ84" s="36">
        <v>164416.37</v>
      </c>
      <c r="CA84" s="40">
        <v>0.29700078939429791</v>
      </c>
      <c r="CB84" s="116">
        <f t="shared" si="119"/>
        <v>125874.43</v>
      </c>
      <c r="CC84" s="117">
        <f t="shared" si="120"/>
        <v>75945.17</v>
      </c>
      <c r="CD84" s="118">
        <f t="shared" si="121"/>
        <v>201819.59999999998</v>
      </c>
      <c r="CE84" s="32"/>
      <c r="CF84" s="38">
        <f t="shared" si="122"/>
        <v>30446.899999999994</v>
      </c>
      <c r="CG84" s="39">
        <f t="shared" si="123"/>
        <v>4.4568135442374625E-2</v>
      </c>
      <c r="CH84" s="36">
        <f t="shared" si="124"/>
        <v>6956.3300000000017</v>
      </c>
      <c r="CI84" s="39">
        <f t="shared" si="125"/>
        <v>3.2305738222618528E-2</v>
      </c>
      <c r="CJ84" s="36">
        <f t="shared" si="126"/>
        <v>37403.229999999996</v>
      </c>
      <c r="CK84" s="40">
        <f t="shared" si="127"/>
        <v>4.1629359297125593E-2</v>
      </c>
      <c r="CL84" s="38">
        <f t="shared" si="128"/>
        <v>95427.53</v>
      </c>
      <c r="CM84" s="39">
        <f t="shared" si="129"/>
        <v>3.1130571710800171E-2</v>
      </c>
      <c r="CN84" s="36">
        <f t="shared" si="130"/>
        <v>68988.84</v>
      </c>
      <c r="CO84" s="39">
        <f t="shared" si="131"/>
        <v>3.9745609992164817E-2</v>
      </c>
      <c r="CP84" s="36">
        <f t="shared" si="132"/>
        <v>164416.37</v>
      </c>
      <c r="CQ84" s="40">
        <f t="shared" si="133"/>
        <v>3.4245163039901223E-2</v>
      </c>
      <c r="CR84" s="152"/>
      <c r="CS84" s="161" t="s">
        <v>82</v>
      </c>
      <c r="CT84" s="38">
        <f t="shared" si="134"/>
        <v>37403.229999999996</v>
      </c>
      <c r="CU84" s="36">
        <f t="shared" si="135"/>
        <v>164416.37</v>
      </c>
      <c r="CV84" s="37">
        <f t="shared" si="136"/>
        <v>201819.59999999998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07"/>
        <v>0</v>
      </c>
      <c r="Q85" s="117">
        <f t="shared" si="108"/>
        <v>0</v>
      </c>
      <c r="R85" s="118">
        <f t="shared" si="109"/>
        <v>0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-54.364480017679767</v>
      </c>
      <c r="AA85" s="39">
        <v>-5.3531529419906026E-5</v>
      </c>
      <c r="AB85" s="36">
        <v>0</v>
      </c>
      <c r="AC85" s="39">
        <v>0</v>
      </c>
      <c r="AD85" s="36">
        <v>-54.364480017679767</v>
      </c>
      <c r="AE85" s="40">
        <v>-3.7388006850931919E-5</v>
      </c>
      <c r="AF85" s="116">
        <f t="shared" si="110"/>
        <v>-54.364480017679767</v>
      </c>
      <c r="AG85" s="117">
        <f t="shared" si="111"/>
        <v>0</v>
      </c>
      <c r="AH85" s="118">
        <f t="shared" si="112"/>
        <v>-54.364480017679767</v>
      </c>
      <c r="AI85" s="32"/>
      <c r="AJ85" s="35">
        <v>909946.59071021387</v>
      </c>
      <c r="AK85" s="39">
        <v>15.757469491232685</v>
      </c>
      <c r="AL85" s="36">
        <v>416984.89340792852</v>
      </c>
      <c r="AM85" s="39">
        <v>14.06262287224904</v>
      </c>
      <c r="AN85" s="36">
        <v>1326931.4841181424</v>
      </c>
      <c r="AO85" s="40">
        <v>15.182456139293841</v>
      </c>
      <c r="AP85" s="38">
        <v>283255.6965867051</v>
      </c>
      <c r="AQ85" s="39">
        <v>1.6742661547132975</v>
      </c>
      <c r="AR85" s="36">
        <v>471271.4367151506</v>
      </c>
      <c r="AS85" s="39">
        <v>3.0117617075682088</v>
      </c>
      <c r="AT85" s="36">
        <v>754527.13330185576</v>
      </c>
      <c r="AU85" s="40">
        <v>2.3169239397709132</v>
      </c>
      <c r="AV85" s="116">
        <f t="shared" si="113"/>
        <v>1193202.2872969189</v>
      </c>
      <c r="AW85" s="117">
        <f t="shared" si="114"/>
        <v>888256.33012307913</v>
      </c>
      <c r="AX85" s="118">
        <f t="shared" si="115"/>
        <v>2081458.6174199982</v>
      </c>
      <c r="AY85" s="32"/>
      <c r="AZ85" s="35">
        <v>49.236041992683518</v>
      </c>
      <c r="BA85" s="39">
        <v>2.2382969569935819E-4</v>
      </c>
      <c r="BB85" s="39">
        <v>14.763958007316482</v>
      </c>
      <c r="BC85" s="39">
        <v>2.2186093840826621E-4</v>
      </c>
      <c r="BD85" s="36">
        <v>64</v>
      </c>
      <c r="BE85" s="40">
        <v>2.2337243514346445E-4</v>
      </c>
      <c r="BF85" s="38">
        <v>1063947.20083853</v>
      </c>
      <c r="BG85" s="39">
        <v>0.89163738462279096</v>
      </c>
      <c r="BH85" s="36">
        <v>991168.64916147036</v>
      </c>
      <c r="BI85" s="39">
        <v>1.6669082501475245</v>
      </c>
      <c r="BJ85" s="36">
        <v>2055115.8500000003</v>
      </c>
      <c r="BK85" s="40">
        <v>1.1494797988216121</v>
      </c>
      <c r="BL85" s="116">
        <f t="shared" si="116"/>
        <v>1063996.4368805226</v>
      </c>
      <c r="BM85" s="117">
        <f t="shared" si="117"/>
        <v>991183.41311947769</v>
      </c>
      <c r="BN85" s="118">
        <f t="shared" si="118"/>
        <v>2055179.8500000003</v>
      </c>
      <c r="BO85" s="32"/>
      <c r="BP85" s="35">
        <v>347664.08951416099</v>
      </c>
      <c r="BQ85" s="39">
        <v>3.4126536394028073</v>
      </c>
      <c r="BR85" s="39">
        <v>86275.054560598684</v>
      </c>
      <c r="BS85" s="39">
        <v>3.8735264472948718</v>
      </c>
      <c r="BT85" s="36">
        <v>433939.14407475968</v>
      </c>
      <c r="BU85" s="40">
        <v>3.4953373721264915</v>
      </c>
      <c r="BV85" s="38">
        <v>148060.71575378263</v>
      </c>
      <c r="BW85" s="39">
        <v>0.45767391665028151</v>
      </c>
      <c r="BX85" s="36">
        <v>190369.89017145769</v>
      </c>
      <c r="BY85" s="39">
        <v>0.82740018850434927</v>
      </c>
      <c r="BZ85" s="36">
        <v>338430.60592524032</v>
      </c>
      <c r="CA85" s="40">
        <v>0.61133910884291476</v>
      </c>
      <c r="CB85" s="116">
        <f t="shared" si="119"/>
        <v>495724.80526794365</v>
      </c>
      <c r="CC85" s="117">
        <f t="shared" si="120"/>
        <v>276644.94473205635</v>
      </c>
      <c r="CD85" s="118">
        <f t="shared" si="121"/>
        <v>772369.75</v>
      </c>
      <c r="CE85" s="32"/>
      <c r="CF85" s="38">
        <f t="shared" si="122"/>
        <v>1257659.9162663675</v>
      </c>
      <c r="CG85" s="39">
        <f t="shared" si="123"/>
        <v>1.840961066269637</v>
      </c>
      <c r="CH85" s="36">
        <f t="shared" si="124"/>
        <v>503274.71192653454</v>
      </c>
      <c r="CI85" s="39">
        <f t="shared" si="125"/>
        <v>2.3372469531437368</v>
      </c>
      <c r="CJ85" s="36">
        <f t="shared" si="126"/>
        <v>1760934.6281929021</v>
      </c>
      <c r="CK85" s="40">
        <f t="shared" si="127"/>
        <v>1.9598997288681377</v>
      </c>
      <c r="CL85" s="38">
        <f t="shared" si="128"/>
        <v>1495209.2486989999</v>
      </c>
      <c r="CM85" s="39">
        <f t="shared" si="129"/>
        <v>0.48777033985136009</v>
      </c>
      <c r="CN85" s="36">
        <f t="shared" si="130"/>
        <v>1652809.9760480786</v>
      </c>
      <c r="CO85" s="39">
        <f t="shared" si="131"/>
        <v>0.95221112138088138</v>
      </c>
      <c r="CP85" s="36">
        <f t="shared" si="132"/>
        <v>3148019.2247470785</v>
      </c>
      <c r="CQ85" s="40">
        <f t="shared" si="133"/>
        <v>0.65567942902648413</v>
      </c>
      <c r="CR85" s="152"/>
      <c r="CS85" s="161" t="s">
        <v>83</v>
      </c>
      <c r="CT85" s="38">
        <f t="shared" si="134"/>
        <v>1760934.6281929021</v>
      </c>
      <c r="CU85" s="36">
        <f t="shared" si="135"/>
        <v>3148019.2247470785</v>
      </c>
      <c r="CV85" s="37">
        <f t="shared" si="136"/>
        <v>4908953.8529399801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v>0</v>
      </c>
      <c r="E86" s="39">
        <v>0</v>
      </c>
      <c r="F86" s="39">
        <v>0</v>
      </c>
      <c r="G86" s="39">
        <v>0</v>
      </c>
      <c r="H86" s="36">
        <v>0</v>
      </c>
      <c r="I86" s="40">
        <v>0</v>
      </c>
      <c r="J86" s="38">
        <v>0</v>
      </c>
      <c r="K86" s="39">
        <v>0</v>
      </c>
      <c r="L86" s="36">
        <v>0</v>
      </c>
      <c r="M86" s="39">
        <v>0</v>
      </c>
      <c r="N86" s="36">
        <v>0</v>
      </c>
      <c r="O86" s="40">
        <v>0</v>
      </c>
      <c r="P86" s="116">
        <f t="shared" si="107"/>
        <v>0</v>
      </c>
      <c r="Q86" s="117">
        <f t="shared" si="108"/>
        <v>0</v>
      </c>
      <c r="R86" s="118">
        <f t="shared" si="109"/>
        <v>0</v>
      </c>
      <c r="S86" s="32"/>
      <c r="T86" s="35">
        <v>425240.27285823412</v>
      </c>
      <c r="U86" s="39">
        <v>2.1877650734582867</v>
      </c>
      <c r="V86" s="39">
        <v>647160.98974547675</v>
      </c>
      <c r="W86" s="39">
        <v>10.536477584954278</v>
      </c>
      <c r="X86" s="36">
        <v>1072401.2626037109</v>
      </c>
      <c r="Y86" s="40">
        <v>4.1924574269182928</v>
      </c>
      <c r="Z86" s="38">
        <v>2771978.4879997279</v>
      </c>
      <c r="AA86" s="39">
        <v>2.7295073535780534</v>
      </c>
      <c r="AB86" s="36">
        <v>1495229.9597521322</v>
      </c>
      <c r="AC86" s="39">
        <v>3.4098589282423619</v>
      </c>
      <c r="AD86" s="36">
        <v>4267208.4477518601</v>
      </c>
      <c r="AE86" s="40">
        <v>2.9346812225007324</v>
      </c>
      <c r="AF86" s="116">
        <f t="shared" si="110"/>
        <v>3197218.7608579621</v>
      </c>
      <c r="AG86" s="117">
        <f t="shared" si="111"/>
        <v>2142390.9494976089</v>
      </c>
      <c r="AH86" s="118">
        <f t="shared" si="112"/>
        <v>5339609.7103555705</v>
      </c>
      <c r="AI86" s="32"/>
      <c r="AJ86" s="35">
        <v>4957696.4089315813</v>
      </c>
      <c r="AK86" s="39">
        <v>85.852016709639997</v>
      </c>
      <c r="AL86" s="36">
        <v>2313853.8751224997</v>
      </c>
      <c r="AM86" s="39">
        <v>78.033652877461876</v>
      </c>
      <c r="AN86" s="36">
        <v>7271550.284054081</v>
      </c>
      <c r="AO86" s="40">
        <v>83.199467774849609</v>
      </c>
      <c r="AP86" s="38">
        <v>2140379.3469127258</v>
      </c>
      <c r="AQ86" s="39">
        <v>12.651342027595877</v>
      </c>
      <c r="AR86" s="36">
        <v>2596303.86111244</v>
      </c>
      <c r="AS86" s="39">
        <v>16.592239505565932</v>
      </c>
      <c r="AT86" s="36">
        <v>4736683.2080251658</v>
      </c>
      <c r="AU86" s="40">
        <v>14.544917254014678</v>
      </c>
      <c r="AV86" s="116">
        <f t="shared" si="113"/>
        <v>7098075.7558443071</v>
      </c>
      <c r="AW86" s="117">
        <f t="shared" si="114"/>
        <v>4910157.7362349397</v>
      </c>
      <c r="AX86" s="118">
        <f t="shared" si="115"/>
        <v>12008233.492079247</v>
      </c>
      <c r="AY86" s="32"/>
      <c r="AZ86" s="35">
        <v>3985696.9727550615</v>
      </c>
      <c r="BA86" s="39">
        <v>18.119192860672822</v>
      </c>
      <c r="BB86" s="39">
        <v>1195154.2072449382</v>
      </c>
      <c r="BC86" s="39">
        <v>17.959820383568331</v>
      </c>
      <c r="BD86" s="36">
        <v>5180851.18</v>
      </c>
      <c r="BE86" s="40">
        <v>18.082177253007675</v>
      </c>
      <c r="BF86" s="38">
        <v>4279535.5945360875</v>
      </c>
      <c r="BG86" s="39">
        <v>3.5864504572265914</v>
      </c>
      <c r="BH86" s="36">
        <v>3986797.0054639126</v>
      </c>
      <c r="BI86" s="39">
        <v>6.7048375931719058</v>
      </c>
      <c r="BJ86" s="36">
        <v>8266332.5999999996</v>
      </c>
      <c r="BK86" s="40">
        <v>4.6235750330282022</v>
      </c>
      <c r="BL86" s="116">
        <f t="shared" si="116"/>
        <v>8265232.5672911489</v>
      </c>
      <c r="BM86" s="117">
        <f t="shared" si="117"/>
        <v>5181951.2127088513</v>
      </c>
      <c r="BN86" s="118">
        <f t="shared" si="118"/>
        <v>13447183.780000001</v>
      </c>
      <c r="BO86" s="32"/>
      <c r="BP86" s="35">
        <v>6469852.3900000006</v>
      </c>
      <c r="BQ86" s="39">
        <v>63.507753521472395</v>
      </c>
      <c r="BR86" s="39">
        <v>1673072.1699999995</v>
      </c>
      <c r="BS86" s="39">
        <v>75.116606204821963</v>
      </c>
      <c r="BT86" s="36">
        <v>8142924.5600000005</v>
      </c>
      <c r="BU86" s="40">
        <v>65.590461062602699</v>
      </c>
      <c r="BV86" s="38">
        <v>8789962.1999999993</v>
      </c>
      <c r="BW86" s="39">
        <v>27.170856272043569</v>
      </c>
      <c r="BX86" s="36">
        <v>-12452641.5</v>
      </c>
      <c r="BY86" s="39">
        <v>-54.122623673299081</v>
      </c>
      <c r="BZ86" s="36">
        <v>-3662679.3000000007</v>
      </c>
      <c r="CA86" s="40">
        <v>-6.6162429166764527</v>
      </c>
      <c r="CB86" s="116">
        <f t="shared" si="119"/>
        <v>15259814.59</v>
      </c>
      <c r="CC86" s="117">
        <f t="shared" si="120"/>
        <v>-10779569.33</v>
      </c>
      <c r="CD86" s="118">
        <f t="shared" si="121"/>
        <v>4480245.26</v>
      </c>
      <c r="CE86" s="32"/>
      <c r="CF86" s="38">
        <f t="shared" si="122"/>
        <v>15838486.044544877</v>
      </c>
      <c r="CG86" s="39">
        <f t="shared" si="123"/>
        <v>23.184356740273611</v>
      </c>
      <c r="CH86" s="36">
        <f t="shared" si="124"/>
        <v>5829241.2421129141</v>
      </c>
      <c r="CI86" s="39">
        <f t="shared" si="125"/>
        <v>27.071450262450373</v>
      </c>
      <c r="CJ86" s="36">
        <f t="shared" si="126"/>
        <v>21667727.286657792</v>
      </c>
      <c r="CK86" s="40">
        <f t="shared" si="127"/>
        <v>24.115928072746911</v>
      </c>
      <c r="CL86" s="38">
        <f t="shared" si="128"/>
        <v>17981855.629448541</v>
      </c>
      <c r="CM86" s="39">
        <f t="shared" si="129"/>
        <v>5.8660791719727374</v>
      </c>
      <c r="CN86" s="36">
        <f t="shared" si="130"/>
        <v>-4374310.6736715157</v>
      </c>
      <c r="CO86" s="39">
        <f t="shared" si="131"/>
        <v>-2.5201126156101741</v>
      </c>
      <c r="CP86" s="36">
        <f t="shared" si="132"/>
        <v>13607544.955777025</v>
      </c>
      <c r="CQ86" s="40">
        <f t="shared" si="133"/>
        <v>2.8342226238383059</v>
      </c>
      <c r="CR86" s="152"/>
      <c r="CS86" s="161" t="s">
        <v>84</v>
      </c>
      <c r="CT86" s="38">
        <f t="shared" si="134"/>
        <v>21667727.286657792</v>
      </c>
      <c r="CU86" s="36">
        <f t="shared" si="135"/>
        <v>13607544.955777025</v>
      </c>
      <c r="CV86" s="37">
        <f t="shared" si="136"/>
        <v>35275272.242434815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v>27389.39</v>
      </c>
      <c r="E87" s="39">
        <v>0.25084385789777358</v>
      </c>
      <c r="F87" s="39">
        <v>0</v>
      </c>
      <c r="G87" s="39">
        <v>0</v>
      </c>
      <c r="H87" s="36">
        <v>27389.39</v>
      </c>
      <c r="I87" s="40">
        <v>0.18938212618841832</v>
      </c>
      <c r="J87" s="38">
        <v>9685.6200000000026</v>
      </c>
      <c r="K87" s="39">
        <v>2.6616450854090187E-2</v>
      </c>
      <c r="L87" s="36">
        <v>10468.5</v>
      </c>
      <c r="M87" s="39">
        <v>3.3119360676275925E-2</v>
      </c>
      <c r="N87" s="36">
        <v>20154.120000000003</v>
      </c>
      <c r="O87" s="40">
        <v>2.9639283508338485E-2</v>
      </c>
      <c r="P87" s="116">
        <f t="shared" si="107"/>
        <v>37075.01</v>
      </c>
      <c r="Q87" s="117">
        <f t="shared" si="108"/>
        <v>10468.5</v>
      </c>
      <c r="R87" s="118">
        <f t="shared" si="109"/>
        <v>47543.51</v>
      </c>
      <c r="S87" s="32"/>
      <c r="T87" s="35">
        <v>290286.99224756897</v>
      </c>
      <c r="U87" s="39">
        <v>1.4934609524394922</v>
      </c>
      <c r="V87" s="39">
        <v>87933.056911695472</v>
      </c>
      <c r="W87" s="39">
        <v>1.4316448268783555</v>
      </c>
      <c r="X87" s="36">
        <v>378220.04915926442</v>
      </c>
      <c r="Y87" s="40">
        <v>1.478617668033388</v>
      </c>
      <c r="Z87" s="38">
        <v>179405.9585659419</v>
      </c>
      <c r="AA87" s="39">
        <v>0.17665717295476574</v>
      </c>
      <c r="AB87" s="36">
        <v>142015.78562462007</v>
      </c>
      <c r="AC87" s="39">
        <v>0.32386576486451618</v>
      </c>
      <c r="AD87" s="36">
        <v>321421.74419056193</v>
      </c>
      <c r="AE87" s="40">
        <v>0.22105092093085571</v>
      </c>
      <c r="AF87" s="116">
        <f t="shared" si="110"/>
        <v>469692.95081351086</v>
      </c>
      <c r="AG87" s="117">
        <f t="shared" si="111"/>
        <v>229948.84253631555</v>
      </c>
      <c r="AH87" s="118">
        <f t="shared" si="112"/>
        <v>699641.79334982648</v>
      </c>
      <c r="AI87" s="32"/>
      <c r="AJ87" s="35">
        <v>1242.225827338747</v>
      </c>
      <c r="AK87" s="39">
        <v>2.1511521418233794E-2</v>
      </c>
      <c r="AL87" s="36">
        <v>580.48808214962753</v>
      </c>
      <c r="AM87" s="39">
        <v>1.9576692369810723E-2</v>
      </c>
      <c r="AN87" s="36">
        <v>1822.7139094883746</v>
      </c>
      <c r="AO87" s="40">
        <v>2.0855088839556227E-2</v>
      </c>
      <c r="AP87" s="38">
        <v>400.73245799506356</v>
      </c>
      <c r="AQ87" s="39">
        <v>2.3686471255515572E-3</v>
      </c>
      <c r="AR87" s="36">
        <v>789.23138160983876</v>
      </c>
      <c r="AS87" s="39">
        <v>5.043753277541356E-3</v>
      </c>
      <c r="AT87" s="36">
        <v>1189.9638396049022</v>
      </c>
      <c r="AU87" s="40">
        <v>3.6540179746449575E-3</v>
      </c>
      <c r="AV87" s="116">
        <f t="shared" si="113"/>
        <v>1642.9582853338106</v>
      </c>
      <c r="AW87" s="117">
        <f t="shared" si="114"/>
        <v>1369.7194637594662</v>
      </c>
      <c r="AX87" s="118">
        <f t="shared" si="115"/>
        <v>3012.6777490932768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16"/>
        <v>0</v>
      </c>
      <c r="BM87" s="117">
        <f t="shared" si="117"/>
        <v>0</v>
      </c>
      <c r="BN87" s="118">
        <f t="shared" si="118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9"/>
        <v>0</v>
      </c>
      <c r="CC87" s="117">
        <f t="shared" si="120"/>
        <v>0</v>
      </c>
      <c r="CD87" s="118">
        <f t="shared" si="121"/>
        <v>0</v>
      </c>
      <c r="CE87" s="32"/>
      <c r="CF87" s="38">
        <f t="shared" si="122"/>
        <v>318918.60807490774</v>
      </c>
      <c r="CG87" s="39">
        <f t="shared" si="123"/>
        <v>0.46683267326972794</v>
      </c>
      <c r="CH87" s="36">
        <f t="shared" si="124"/>
        <v>88513.544993845106</v>
      </c>
      <c r="CI87" s="39">
        <f t="shared" si="125"/>
        <v>0.41106379566914247</v>
      </c>
      <c r="CJ87" s="36">
        <f t="shared" si="126"/>
        <v>407432.15306875284</v>
      </c>
      <c r="CK87" s="40">
        <f t="shared" si="127"/>
        <v>0.45346724037738412</v>
      </c>
      <c r="CL87" s="38">
        <f t="shared" si="128"/>
        <v>189492.31102393696</v>
      </c>
      <c r="CM87" s="39">
        <f t="shared" si="129"/>
        <v>6.181658455349226E-2</v>
      </c>
      <c r="CN87" s="36">
        <f t="shared" si="130"/>
        <v>153273.5170062299</v>
      </c>
      <c r="CO87" s="39">
        <f t="shared" si="131"/>
        <v>8.8303404276069211E-2</v>
      </c>
      <c r="CP87" s="36">
        <f t="shared" si="132"/>
        <v>342765.82803016686</v>
      </c>
      <c r="CQ87" s="40">
        <f t="shared" si="133"/>
        <v>7.1392353847733098E-2</v>
      </c>
      <c r="CR87" s="152"/>
      <c r="CS87" s="161" t="s">
        <v>85</v>
      </c>
      <c r="CT87" s="38">
        <f t="shared" si="134"/>
        <v>407432.15306875284</v>
      </c>
      <c r="CU87" s="36">
        <f t="shared" si="135"/>
        <v>342765.82803016686</v>
      </c>
      <c r="CV87" s="37">
        <f t="shared" si="136"/>
        <v>750197.98109891964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v>26404.319036913908</v>
      </c>
      <c r="E88" s="39">
        <v>0.24182215275269403</v>
      </c>
      <c r="F88" s="39">
        <v>6199.53</v>
      </c>
      <c r="G88" s="39">
        <v>0.17495005079580087</v>
      </c>
      <c r="H88" s="36">
        <v>32603.849036913907</v>
      </c>
      <c r="I88" s="40">
        <v>0.22543715842291379</v>
      </c>
      <c r="J88" s="38">
        <v>14433.521739625163</v>
      </c>
      <c r="K88" s="39">
        <v>3.9663864784513059E-2</v>
      </c>
      <c r="L88" s="36">
        <v>21204.435484739624</v>
      </c>
      <c r="M88" s="39">
        <v>6.7084811267699801E-2</v>
      </c>
      <c r="N88" s="36">
        <v>35637.957224364785</v>
      </c>
      <c r="O88" s="40">
        <v>5.2410302103539495E-2</v>
      </c>
      <c r="P88" s="116">
        <f t="shared" si="107"/>
        <v>40837.840776539073</v>
      </c>
      <c r="Q88" s="117">
        <f t="shared" si="108"/>
        <v>27403.965484739623</v>
      </c>
      <c r="R88" s="118">
        <f t="shared" si="109"/>
        <v>68241.806261278689</v>
      </c>
      <c r="S88" s="32"/>
      <c r="T88" s="35">
        <v>3508.7183720683079</v>
      </c>
      <c r="U88" s="39">
        <v>1.8051562838620316E-2</v>
      </c>
      <c r="V88" s="39">
        <v>1061.7731437841644</v>
      </c>
      <c r="W88" s="39">
        <v>1.728680978466916E-2</v>
      </c>
      <c r="X88" s="36">
        <v>4570.4915158524727</v>
      </c>
      <c r="Y88" s="40">
        <v>1.7867930380629934E-2</v>
      </c>
      <c r="Z88" s="38">
        <v>2222.6707366439805</v>
      </c>
      <c r="AA88" s="39">
        <v>2.1886158736499866E-3</v>
      </c>
      <c r="AB88" s="36">
        <v>1712.3251011970494</v>
      </c>
      <c r="AC88" s="39">
        <v>3.9049425115439598E-3</v>
      </c>
      <c r="AD88" s="36">
        <v>3934.9958378410302</v>
      </c>
      <c r="AE88" s="40">
        <v>2.70620911477023E-3</v>
      </c>
      <c r="AF88" s="116">
        <f t="shared" si="110"/>
        <v>5731.3891087122884</v>
      </c>
      <c r="AG88" s="117">
        <f t="shared" si="111"/>
        <v>2774.0982449812136</v>
      </c>
      <c r="AH88" s="118">
        <f t="shared" si="112"/>
        <v>8505.4873536935011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13"/>
        <v>0</v>
      </c>
      <c r="AW88" s="117">
        <f t="shared" si="114"/>
        <v>0</v>
      </c>
      <c r="AX88" s="118">
        <f t="shared" si="115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16"/>
        <v>0</v>
      </c>
      <c r="BM88" s="117">
        <f t="shared" si="117"/>
        <v>0</v>
      </c>
      <c r="BN88" s="118">
        <f t="shared" si="118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9"/>
        <v>0</v>
      </c>
      <c r="CC88" s="117">
        <f t="shared" si="120"/>
        <v>0</v>
      </c>
      <c r="CD88" s="118">
        <f t="shared" si="121"/>
        <v>0</v>
      </c>
      <c r="CE88" s="32"/>
      <c r="CF88" s="38">
        <f t="shared" si="122"/>
        <v>29913.037408982214</v>
      </c>
      <c r="CG88" s="39">
        <f t="shared" si="123"/>
        <v>4.3786668026509712E-2</v>
      </c>
      <c r="CH88" s="36">
        <f t="shared" si="124"/>
        <v>7261.3031437841637</v>
      </c>
      <c r="CI88" s="39">
        <f t="shared" si="125"/>
        <v>3.3722057251189645E-2</v>
      </c>
      <c r="CJ88" s="36">
        <f t="shared" si="126"/>
        <v>37174.340552766378</v>
      </c>
      <c r="CK88" s="40">
        <f t="shared" si="127"/>
        <v>4.1374608008581559E-2</v>
      </c>
      <c r="CL88" s="38">
        <f t="shared" si="128"/>
        <v>16656.192476269141</v>
      </c>
      <c r="CM88" s="39">
        <f t="shared" si="129"/>
        <v>5.4336185198483791E-3</v>
      </c>
      <c r="CN88" s="36">
        <f t="shared" si="130"/>
        <v>22916.760585936674</v>
      </c>
      <c r="CO88" s="39">
        <f t="shared" si="131"/>
        <v>1.3202724216445059E-2</v>
      </c>
      <c r="CP88" s="36">
        <f t="shared" si="132"/>
        <v>39572.953062205816</v>
      </c>
      <c r="CQ88" s="40">
        <f t="shared" si="133"/>
        <v>8.2423801813991913E-3</v>
      </c>
      <c r="CR88" s="152"/>
      <c r="CS88" s="161" t="s">
        <v>86</v>
      </c>
      <c r="CT88" s="38">
        <f t="shared" si="134"/>
        <v>37174.340552766378</v>
      </c>
      <c r="CU88" s="36">
        <f t="shared" si="135"/>
        <v>39572.953062205816</v>
      </c>
      <c r="CV88" s="37">
        <f t="shared" si="136"/>
        <v>76747.293614972194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v>19792.600578678699</v>
      </c>
      <c r="E89" s="39">
        <v>0.18126918076618248</v>
      </c>
      <c r="F89" s="39">
        <v>8503.5537387213026</v>
      </c>
      <c r="G89" s="39">
        <v>0.23996934582687951</v>
      </c>
      <c r="H89" s="36">
        <v>28296.154317400003</v>
      </c>
      <c r="I89" s="40">
        <v>0.19565188810648232</v>
      </c>
      <c r="J89" s="38">
        <v>-1634.7747494020507</v>
      </c>
      <c r="K89" s="39">
        <v>-4.4924229708544492E-3</v>
      </c>
      <c r="L89" s="36">
        <v>-2405.9752505979495</v>
      </c>
      <c r="M89" s="39">
        <v>-7.6118223339300614E-3</v>
      </c>
      <c r="N89" s="36">
        <v>-4040.75</v>
      </c>
      <c r="O89" s="40">
        <v>-5.9424541898291123E-3</v>
      </c>
      <c r="P89" s="116">
        <f t="shared" si="107"/>
        <v>18157.825829276648</v>
      </c>
      <c r="Q89" s="117">
        <f t="shared" si="108"/>
        <v>6097.5784881233531</v>
      </c>
      <c r="R89" s="118">
        <f t="shared" si="109"/>
        <v>24255.4043174</v>
      </c>
      <c r="S89" s="32"/>
      <c r="T89" s="35">
        <v>59451.122222205013</v>
      </c>
      <c r="U89" s="39">
        <v>0.30586258423129364</v>
      </c>
      <c r="V89" s="39">
        <v>17778.592474217585</v>
      </c>
      <c r="W89" s="39">
        <v>0.28945462422001572</v>
      </c>
      <c r="X89" s="36">
        <v>77229.714696422598</v>
      </c>
      <c r="Y89" s="40">
        <v>0.30192270584583081</v>
      </c>
      <c r="Z89" s="38">
        <v>43509.10301770785</v>
      </c>
      <c r="AA89" s="39">
        <v>4.2842474120394512E-2</v>
      </c>
      <c r="AB89" s="36">
        <v>28183.221981043855</v>
      </c>
      <c r="AC89" s="39">
        <v>6.4271592788730389E-2</v>
      </c>
      <c r="AD89" s="36">
        <v>71692.324998751705</v>
      </c>
      <c r="AE89" s="40">
        <v>4.9304861139863161E-2</v>
      </c>
      <c r="AF89" s="116">
        <f t="shared" si="110"/>
        <v>102960.22523991286</v>
      </c>
      <c r="AG89" s="117">
        <f t="shared" si="111"/>
        <v>45961.814455261439</v>
      </c>
      <c r="AH89" s="118">
        <f t="shared" si="112"/>
        <v>148922.03969517432</v>
      </c>
      <c r="AI89" s="32"/>
      <c r="AJ89" s="35">
        <v>-39394.478574997622</v>
      </c>
      <c r="AK89" s="39">
        <v>-0.68219091164904877</v>
      </c>
      <c r="AL89" s="36">
        <v>-17469.888483261442</v>
      </c>
      <c r="AM89" s="39">
        <v>-0.58916391755232167</v>
      </c>
      <c r="AN89" s="36">
        <v>-56864.367058259064</v>
      </c>
      <c r="AO89" s="40">
        <v>-0.65062949299487483</v>
      </c>
      <c r="AP89" s="38">
        <v>8314.2347990475591</v>
      </c>
      <c r="AQ89" s="39">
        <v>4.914373159702308E-2</v>
      </c>
      <c r="AR89" s="36">
        <v>16456.48915409328</v>
      </c>
      <c r="AS89" s="39">
        <v>0.10516874143863494</v>
      </c>
      <c r="AT89" s="36">
        <v>24770.723953140841</v>
      </c>
      <c r="AU89" s="40">
        <v>7.6063379034944034E-2</v>
      </c>
      <c r="AV89" s="116">
        <f t="shared" si="113"/>
        <v>-31080.243775950061</v>
      </c>
      <c r="AW89" s="117">
        <f t="shared" si="114"/>
        <v>-1013.3993291681618</v>
      </c>
      <c r="AX89" s="118">
        <f t="shared" si="115"/>
        <v>-32093.643105118223</v>
      </c>
      <c r="AY89" s="32"/>
      <c r="AZ89" s="35">
        <v>238584.57345833784</v>
      </c>
      <c r="BA89" s="39">
        <v>1.0846183063146406</v>
      </c>
      <c r="BB89" s="39">
        <v>71542.156541662131</v>
      </c>
      <c r="BC89" s="39">
        <v>1.0750782397388592</v>
      </c>
      <c r="BD89" s="36">
        <v>310126.73</v>
      </c>
      <c r="BE89" s="40">
        <v>1.0824025450496828</v>
      </c>
      <c r="BF89" s="38">
        <v>121465.64555359834</v>
      </c>
      <c r="BG89" s="39">
        <v>0.10179387702469836</v>
      </c>
      <c r="BH89" s="36">
        <v>113156.87444640165</v>
      </c>
      <c r="BI89" s="39">
        <v>0.19030275799702606</v>
      </c>
      <c r="BJ89" s="36">
        <v>234622.52</v>
      </c>
      <c r="BK89" s="40">
        <v>0.13123048371634116</v>
      </c>
      <c r="BL89" s="116">
        <f t="shared" si="116"/>
        <v>360050.21901193616</v>
      </c>
      <c r="BM89" s="117">
        <f t="shared" si="117"/>
        <v>184699.03098806378</v>
      </c>
      <c r="BN89" s="118">
        <f t="shared" si="118"/>
        <v>544749.25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19"/>
        <v>0</v>
      </c>
      <c r="CC89" s="117">
        <f t="shared" si="120"/>
        <v>0</v>
      </c>
      <c r="CD89" s="118">
        <f t="shared" si="121"/>
        <v>0</v>
      </c>
      <c r="CE89" s="32"/>
      <c r="CF89" s="38">
        <f t="shared" si="122"/>
        <v>278433.81768422393</v>
      </c>
      <c r="CG89" s="39">
        <f t="shared" si="123"/>
        <v>0.40757108599850683</v>
      </c>
      <c r="CH89" s="36">
        <f t="shared" si="124"/>
        <v>80354.41427133957</v>
      </c>
      <c r="CI89" s="39">
        <f t="shared" si="125"/>
        <v>0.37317215722683333</v>
      </c>
      <c r="CJ89" s="36">
        <f t="shared" si="126"/>
        <v>358788.23195556353</v>
      </c>
      <c r="CK89" s="40">
        <f t="shared" si="127"/>
        <v>0.39932712280887489</v>
      </c>
      <c r="CL89" s="38">
        <f t="shared" si="128"/>
        <v>171654.20862095169</v>
      </c>
      <c r="CM89" s="39">
        <f t="shared" si="129"/>
        <v>5.5997400864668603E-2</v>
      </c>
      <c r="CN89" s="36">
        <f t="shared" si="130"/>
        <v>155390.61033094084</v>
      </c>
      <c r="CO89" s="39">
        <f t="shared" si="131"/>
        <v>8.9523096701698876E-2</v>
      </c>
      <c r="CP89" s="36">
        <f t="shared" si="132"/>
        <v>327044.81895189255</v>
      </c>
      <c r="CQ89" s="40">
        <f t="shared" si="133"/>
        <v>6.8117932212969662E-2</v>
      </c>
      <c r="CR89" s="152"/>
      <c r="CS89" s="161" t="s">
        <v>87</v>
      </c>
      <c r="CT89" s="38">
        <f t="shared" si="134"/>
        <v>358788.23195556353</v>
      </c>
      <c r="CU89" s="36">
        <f t="shared" si="135"/>
        <v>327044.81895189255</v>
      </c>
      <c r="CV89" s="37">
        <f t="shared" si="136"/>
        <v>685833.05090745608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v>0</v>
      </c>
      <c r="E90" s="39">
        <v>0</v>
      </c>
      <c r="F90" s="39">
        <v>6394.2894213213021</v>
      </c>
      <c r="G90" s="39">
        <v>0.18044614012081786</v>
      </c>
      <c r="H90" s="36">
        <v>6394.2894213213021</v>
      </c>
      <c r="I90" s="40">
        <v>4.4212891417951962E-2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07"/>
        <v>0</v>
      </c>
      <c r="Q90" s="117">
        <f t="shared" si="108"/>
        <v>6394.2894213213021</v>
      </c>
      <c r="R90" s="118">
        <f t="shared" si="109"/>
        <v>6394.2894213213021</v>
      </c>
      <c r="S90" s="32"/>
      <c r="T90" s="35">
        <v>178402.04000000004</v>
      </c>
      <c r="U90" s="39">
        <v>0.91783816599098655</v>
      </c>
      <c r="V90" s="39">
        <v>78601.520000000019</v>
      </c>
      <c r="W90" s="39">
        <v>1.2797173605118775</v>
      </c>
      <c r="X90" s="36">
        <v>257003.56000000006</v>
      </c>
      <c r="Y90" s="40">
        <v>1.004732576731967</v>
      </c>
      <c r="Z90" s="38">
        <v>148250.23999999947</v>
      </c>
      <c r="AA90" s="39">
        <v>0.14597880972074467</v>
      </c>
      <c r="AB90" s="36">
        <v>105664.78000000003</v>
      </c>
      <c r="AC90" s="39">
        <v>0.24096761246242898</v>
      </c>
      <c r="AD90" s="36">
        <v>253915.01999999949</v>
      </c>
      <c r="AE90" s="40">
        <v>0.17462461710711064</v>
      </c>
      <c r="AF90" s="116">
        <f t="shared" si="110"/>
        <v>326652.2799999995</v>
      </c>
      <c r="AG90" s="117">
        <f t="shared" si="111"/>
        <v>184266.30000000005</v>
      </c>
      <c r="AH90" s="118">
        <f t="shared" si="112"/>
        <v>510918.57999999955</v>
      </c>
      <c r="AI90" s="32"/>
      <c r="AJ90" s="35">
        <v>47195.290000000008</v>
      </c>
      <c r="AK90" s="39">
        <v>0.81727691481808595</v>
      </c>
      <c r="AL90" s="36">
        <v>26059.509999999995</v>
      </c>
      <c r="AM90" s="39">
        <v>0.87884493457439616</v>
      </c>
      <c r="AN90" s="36">
        <v>73254.8</v>
      </c>
      <c r="AO90" s="40">
        <v>0.83816519639812814</v>
      </c>
      <c r="AP90" s="38">
        <v>30689.919999999998</v>
      </c>
      <c r="AQ90" s="39">
        <v>0.18140180397441807</v>
      </c>
      <c r="AR90" s="36">
        <v>22781.57</v>
      </c>
      <c r="AS90" s="39">
        <v>0.14559053407210004</v>
      </c>
      <c r="AT90" s="36">
        <v>53471.49</v>
      </c>
      <c r="AU90" s="40">
        <v>0.16419472515729644</v>
      </c>
      <c r="AV90" s="116">
        <f t="shared" si="113"/>
        <v>77885.210000000006</v>
      </c>
      <c r="AW90" s="117">
        <f t="shared" si="114"/>
        <v>48841.079999999994</v>
      </c>
      <c r="AX90" s="118">
        <f t="shared" si="115"/>
        <v>126726.29000000001</v>
      </c>
      <c r="AY90" s="32"/>
      <c r="AZ90" s="35">
        <v>191725.43985850897</v>
      </c>
      <c r="BA90" s="39">
        <v>0.87159416404211898</v>
      </c>
      <c r="BB90" s="39">
        <v>57490.940141491054</v>
      </c>
      <c r="BC90" s="39">
        <v>0.86392781146111042</v>
      </c>
      <c r="BD90" s="36">
        <v>249216.38</v>
      </c>
      <c r="BE90" s="40">
        <v>0.86981358872248415</v>
      </c>
      <c r="BF90" s="38">
        <v>118906.47130634943</v>
      </c>
      <c r="BG90" s="39">
        <v>9.9649169626800593E-2</v>
      </c>
      <c r="BH90" s="36">
        <v>110772.7586936506</v>
      </c>
      <c r="BI90" s="39">
        <v>0.18629324637563902</v>
      </c>
      <c r="BJ90" s="36">
        <v>229679.23000000004</v>
      </c>
      <c r="BK90" s="40">
        <v>0.12846557292325042</v>
      </c>
      <c r="BL90" s="116">
        <f t="shared" si="116"/>
        <v>310631.91116485838</v>
      </c>
      <c r="BM90" s="117">
        <f t="shared" si="117"/>
        <v>168263.69883514167</v>
      </c>
      <c r="BN90" s="118">
        <f t="shared" si="118"/>
        <v>478895.61000000004</v>
      </c>
      <c r="BO90" s="32"/>
      <c r="BP90" s="35">
        <v>-835.59000000001515</v>
      </c>
      <c r="BQ90" s="39">
        <v>-8.2021104294480018E-3</v>
      </c>
      <c r="BR90" s="39">
        <v>-3749.5499999999993</v>
      </c>
      <c r="BS90" s="39">
        <v>-0.16834508148879807</v>
      </c>
      <c r="BT90" s="36">
        <v>-4585.140000000014</v>
      </c>
      <c r="BU90" s="40">
        <v>-3.6932854335148486E-2</v>
      </c>
      <c r="BV90" s="38">
        <v>-4338.74999999999</v>
      </c>
      <c r="BW90" s="39">
        <v>-1.341161087704436E-2</v>
      </c>
      <c r="BX90" s="36">
        <v>3083.0900000000015</v>
      </c>
      <c r="BY90" s="39">
        <v>1.3399961752766412E-2</v>
      </c>
      <c r="BZ90" s="36">
        <v>-1255.6599999999885</v>
      </c>
      <c r="CA90" s="40">
        <v>-2.2682170346592662E-3</v>
      </c>
      <c r="CB90" s="116">
        <f t="shared" si="119"/>
        <v>-5174.3400000000056</v>
      </c>
      <c r="CC90" s="117">
        <f t="shared" si="120"/>
        <v>-666.45999999999776</v>
      </c>
      <c r="CD90" s="118">
        <f t="shared" si="121"/>
        <v>-5840.8000000000029</v>
      </c>
      <c r="CE90" s="32"/>
      <c r="CF90" s="38">
        <f t="shared" si="122"/>
        <v>416487.17985850899</v>
      </c>
      <c r="CG90" s="39">
        <f t="shared" si="123"/>
        <v>0.60965343079087442</v>
      </c>
      <c r="CH90" s="36">
        <f t="shared" si="124"/>
        <v>164796.70956281238</v>
      </c>
      <c r="CI90" s="39">
        <f t="shared" si="125"/>
        <v>0.7653287522422183</v>
      </c>
      <c r="CJ90" s="36">
        <f t="shared" si="126"/>
        <v>581283.88942132134</v>
      </c>
      <c r="CK90" s="40">
        <f t="shared" si="127"/>
        <v>0.64696219781956832</v>
      </c>
      <c r="CL90" s="38">
        <f t="shared" si="128"/>
        <v>293507.88130634889</v>
      </c>
      <c r="CM90" s="39">
        <f t="shared" si="129"/>
        <v>9.5748765022968932E-2</v>
      </c>
      <c r="CN90" s="36">
        <f t="shared" si="130"/>
        <v>242302.19869365063</v>
      </c>
      <c r="CO90" s="39">
        <f t="shared" si="131"/>
        <v>0.13959429799836995</v>
      </c>
      <c r="CP90" s="36">
        <f t="shared" si="132"/>
        <v>535810.07999999949</v>
      </c>
      <c r="CQ90" s="40">
        <f t="shared" si="133"/>
        <v>0.11160022294630699</v>
      </c>
      <c r="CR90" s="152"/>
      <c r="CS90" s="161" t="s">
        <v>88</v>
      </c>
      <c r="CT90" s="38">
        <f t="shared" si="134"/>
        <v>581283.88942132134</v>
      </c>
      <c r="CU90" s="36">
        <f t="shared" si="135"/>
        <v>535810.07999999949</v>
      </c>
      <c r="CV90" s="37">
        <f t="shared" si="136"/>
        <v>1117093.9694213208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07"/>
        <v>0</v>
      </c>
      <c r="Q91" s="117">
        <f t="shared" si="108"/>
        <v>0</v>
      </c>
      <c r="R91" s="118">
        <f t="shared" si="109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10"/>
        <v>0</v>
      </c>
      <c r="AG91" s="117">
        <f t="shared" si="111"/>
        <v>0</v>
      </c>
      <c r="AH91" s="118">
        <f t="shared" si="112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13"/>
        <v>0</v>
      </c>
      <c r="AW91" s="117">
        <f t="shared" si="114"/>
        <v>0</v>
      </c>
      <c r="AX91" s="118">
        <f t="shared" si="115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16"/>
        <v>0</v>
      </c>
      <c r="BM91" s="117">
        <f t="shared" si="117"/>
        <v>0</v>
      </c>
      <c r="BN91" s="118">
        <f t="shared" si="118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19"/>
        <v>0</v>
      </c>
      <c r="CC91" s="117">
        <f t="shared" si="120"/>
        <v>0</v>
      </c>
      <c r="CD91" s="118">
        <f t="shared" si="121"/>
        <v>0</v>
      </c>
      <c r="CE91" s="32"/>
      <c r="CF91" s="38">
        <f t="shared" si="122"/>
        <v>0</v>
      </c>
      <c r="CG91" s="39">
        <f t="shared" si="123"/>
        <v>0</v>
      </c>
      <c r="CH91" s="36">
        <f t="shared" si="124"/>
        <v>0</v>
      </c>
      <c r="CI91" s="39">
        <f t="shared" si="125"/>
        <v>0</v>
      </c>
      <c r="CJ91" s="36">
        <f t="shared" si="126"/>
        <v>0</v>
      </c>
      <c r="CK91" s="40">
        <f t="shared" si="127"/>
        <v>0</v>
      </c>
      <c r="CL91" s="38">
        <f t="shared" si="128"/>
        <v>0</v>
      </c>
      <c r="CM91" s="39">
        <f t="shared" si="129"/>
        <v>0</v>
      </c>
      <c r="CN91" s="36">
        <f t="shared" si="130"/>
        <v>0</v>
      </c>
      <c r="CO91" s="39">
        <f t="shared" si="131"/>
        <v>0</v>
      </c>
      <c r="CP91" s="36">
        <f t="shared" si="132"/>
        <v>0</v>
      </c>
      <c r="CQ91" s="40">
        <f t="shared" si="133"/>
        <v>0</v>
      </c>
      <c r="CR91" s="152"/>
      <c r="CS91" s="161" t="s">
        <v>89</v>
      </c>
      <c r="CT91" s="38">
        <f t="shared" si="134"/>
        <v>0</v>
      </c>
      <c r="CU91" s="36">
        <f t="shared" si="135"/>
        <v>0</v>
      </c>
      <c r="CV91" s="37">
        <f t="shared" si="13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v>462961.6256366811</v>
      </c>
      <c r="E92" s="39">
        <v>4.2400024328154036</v>
      </c>
      <c r="F92" s="39">
        <v>149566.53187228448</v>
      </c>
      <c r="G92" s="39">
        <v>4.2207509840920103</v>
      </c>
      <c r="H92" s="36">
        <v>612528.15750896558</v>
      </c>
      <c r="I92" s="39">
        <v>4.2352854451786728</v>
      </c>
      <c r="J92" s="38">
        <v>253998.9520062668</v>
      </c>
      <c r="K92" s="39">
        <v>0.69799874691193853</v>
      </c>
      <c r="L92" s="36">
        <v>373822.26048476773</v>
      </c>
      <c r="M92" s="39">
        <v>1.1826674570201836</v>
      </c>
      <c r="N92" s="36">
        <v>627821.21249103453</v>
      </c>
      <c r="O92" s="40">
        <v>0.9232936446528347</v>
      </c>
      <c r="P92" s="116">
        <f t="shared" si="107"/>
        <v>716960.5776429479</v>
      </c>
      <c r="Q92" s="117">
        <f t="shared" si="108"/>
        <v>523388.79235705221</v>
      </c>
      <c r="R92" s="118">
        <f t="shared" si="109"/>
        <v>1240349.3700000001</v>
      </c>
      <c r="S92" s="32"/>
      <c r="T92" s="35">
        <v>752077.21000000043</v>
      </c>
      <c r="U92" s="39">
        <v>3.8692672298479227</v>
      </c>
      <c r="V92" s="39">
        <v>452387.90999999992</v>
      </c>
      <c r="W92" s="39">
        <v>7.3653621725468472</v>
      </c>
      <c r="X92" s="36">
        <v>1204465.1200000003</v>
      </c>
      <c r="Y92" s="40">
        <v>4.7087493402868743</v>
      </c>
      <c r="Z92" s="38">
        <v>1170637.8300000019</v>
      </c>
      <c r="AA92" s="39">
        <v>1.1527017901453405</v>
      </c>
      <c r="AB92" s="36">
        <v>1182953.33</v>
      </c>
      <c r="AC92" s="39">
        <v>2.6977147880739429</v>
      </c>
      <c r="AD92" s="36">
        <v>2353591.160000002</v>
      </c>
      <c r="AE92" s="40">
        <v>1.6186319152828434</v>
      </c>
      <c r="AF92" s="116">
        <f t="shared" si="110"/>
        <v>1922715.0400000024</v>
      </c>
      <c r="AG92" s="117">
        <f t="shared" si="111"/>
        <v>1635341.24</v>
      </c>
      <c r="AH92" s="118">
        <f t="shared" si="112"/>
        <v>3558056.2800000021</v>
      </c>
      <c r="AI92" s="32"/>
      <c r="AJ92" s="35">
        <v>87384.650000000009</v>
      </c>
      <c r="AK92" s="39">
        <v>1.513232722046167</v>
      </c>
      <c r="AL92" s="36">
        <v>93370.9</v>
      </c>
      <c r="AM92" s="39">
        <v>3.1488904627006606</v>
      </c>
      <c r="AN92" s="36">
        <v>180755.55</v>
      </c>
      <c r="AO92" s="40">
        <v>2.068164967562558</v>
      </c>
      <c r="AP92" s="38">
        <v>-7127.84</v>
      </c>
      <c r="AQ92" s="39">
        <v>-4.2131195990117151E-2</v>
      </c>
      <c r="AR92" s="36">
        <v>156944.85</v>
      </c>
      <c r="AS92" s="39">
        <v>1.0029898962786863</v>
      </c>
      <c r="AT92" s="36">
        <v>149817.01</v>
      </c>
      <c r="AU92" s="40">
        <v>0.46004259056252095</v>
      </c>
      <c r="AV92" s="116">
        <f t="shared" si="113"/>
        <v>80256.810000000012</v>
      </c>
      <c r="AW92" s="117">
        <f t="shared" si="114"/>
        <v>250315.75</v>
      </c>
      <c r="AX92" s="118">
        <f t="shared" si="115"/>
        <v>330572.56</v>
      </c>
      <c r="AY92" s="32"/>
      <c r="AZ92" s="35">
        <v>849430.26676698995</v>
      </c>
      <c r="BA92" s="39">
        <v>3.8615556903727764</v>
      </c>
      <c r="BB92" s="39">
        <v>254710.82323301016</v>
      </c>
      <c r="BC92" s="39">
        <v>3.8275902869144676</v>
      </c>
      <c r="BD92" s="36">
        <v>1104141.0900000001</v>
      </c>
      <c r="BE92" s="40">
        <v>3.8536669377384243</v>
      </c>
      <c r="BF92" s="38">
        <v>938609.92212850053</v>
      </c>
      <c r="BG92" s="39">
        <v>0.78659889841156683</v>
      </c>
      <c r="BH92" s="36">
        <v>874404.97787149949</v>
      </c>
      <c r="BI92" s="39">
        <v>1.4705397238070004</v>
      </c>
      <c r="BJ92" s="36">
        <v>1813014.9</v>
      </c>
      <c r="BK92" s="40">
        <v>1.014066434509074</v>
      </c>
      <c r="BL92" s="116">
        <f t="shared" si="116"/>
        <v>1788040.1888954905</v>
      </c>
      <c r="BM92" s="117">
        <f t="shared" si="117"/>
        <v>1129115.8011045097</v>
      </c>
      <c r="BN92" s="118">
        <f t="shared" si="118"/>
        <v>2917155.99</v>
      </c>
      <c r="BO92" s="32"/>
      <c r="BP92" s="35">
        <v>301564.25999999989</v>
      </c>
      <c r="BQ92" s="39">
        <v>2.9601399754601219</v>
      </c>
      <c r="BR92" s="39">
        <v>182337.51</v>
      </c>
      <c r="BS92" s="39">
        <v>8.1864818389978904</v>
      </c>
      <c r="BT92" s="36">
        <v>483901.7699999999</v>
      </c>
      <c r="BU92" s="40">
        <v>3.8977814382833387</v>
      </c>
      <c r="BV92" s="38">
        <v>397252.44999999995</v>
      </c>
      <c r="BW92" s="39">
        <v>1.2279562729709093</v>
      </c>
      <c r="BX92" s="36">
        <v>667180.91999999969</v>
      </c>
      <c r="BY92" s="39">
        <v>2.8997527837901256</v>
      </c>
      <c r="BZ92" s="36">
        <v>1064433.3699999996</v>
      </c>
      <c r="CA92" s="40">
        <v>1.9227863451043998</v>
      </c>
      <c r="CB92" s="116">
        <f t="shared" si="119"/>
        <v>698816.70999999985</v>
      </c>
      <c r="CC92" s="117">
        <f t="shared" si="120"/>
        <v>849518.4299999997</v>
      </c>
      <c r="CD92" s="118">
        <f t="shared" si="121"/>
        <v>1548335.1399999997</v>
      </c>
      <c r="CE92" s="32"/>
      <c r="CF92" s="38">
        <f t="shared" si="122"/>
        <v>2453418.0124036712</v>
      </c>
      <c r="CG92" s="39">
        <f t="shared" si="123"/>
        <v>3.5913103230072152</v>
      </c>
      <c r="CH92" s="36">
        <f t="shared" si="124"/>
        <v>1132373.6751052947</v>
      </c>
      <c r="CI92" s="39">
        <f t="shared" si="125"/>
        <v>5.2588315272760378</v>
      </c>
      <c r="CJ92" s="36">
        <f t="shared" si="126"/>
        <v>3585791.6875089658</v>
      </c>
      <c r="CK92" s="40">
        <f t="shared" si="127"/>
        <v>3.9909443789736088</v>
      </c>
      <c r="CL92" s="38">
        <f t="shared" si="128"/>
        <v>2753371.3141347691</v>
      </c>
      <c r="CM92" s="39">
        <f t="shared" si="129"/>
        <v>0.89821064362802361</v>
      </c>
      <c r="CN92" s="36">
        <f t="shared" si="130"/>
        <v>3255306.3383562667</v>
      </c>
      <c r="CO92" s="39">
        <f t="shared" si="131"/>
        <v>1.8754357390170684</v>
      </c>
      <c r="CP92" s="36">
        <f t="shared" si="132"/>
        <v>6008677.6524910359</v>
      </c>
      <c r="CQ92" s="40">
        <f t="shared" si="133"/>
        <v>1.2515064398013802</v>
      </c>
      <c r="CR92" s="152"/>
      <c r="CS92" s="161" t="s">
        <v>100</v>
      </c>
      <c r="CT92" s="38">
        <f t="shared" si="134"/>
        <v>3585791.6875089658</v>
      </c>
      <c r="CU92" s="36">
        <f t="shared" si="135"/>
        <v>6008677.6524910359</v>
      </c>
      <c r="CV92" s="37">
        <f t="shared" si="136"/>
        <v>9594469.3400000017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v>627367.29</v>
      </c>
      <c r="E93" s="39">
        <v>5.7457004826493518</v>
      </c>
      <c r="F93" s="39">
        <v>198115.97999999998</v>
      </c>
      <c r="G93" s="39">
        <v>5.590811039620724</v>
      </c>
      <c r="H93" s="36">
        <v>825483.27</v>
      </c>
      <c r="I93" s="40">
        <v>5.7077494900605013</v>
      </c>
      <c r="J93" s="38">
        <v>322793.05000000005</v>
      </c>
      <c r="K93" s="39">
        <v>0.88704753555961058</v>
      </c>
      <c r="L93" s="36">
        <v>286250.43000000005</v>
      </c>
      <c r="M93" s="39">
        <v>0.90561505802255116</v>
      </c>
      <c r="N93" s="36">
        <v>609043.4800000001</v>
      </c>
      <c r="O93" s="40">
        <v>0.89567851995646941</v>
      </c>
      <c r="P93" s="116">
        <f t="shared" si="107"/>
        <v>950160.34000000008</v>
      </c>
      <c r="Q93" s="117">
        <f t="shared" si="108"/>
        <v>484366.41000000003</v>
      </c>
      <c r="R93" s="118">
        <f t="shared" si="109"/>
        <v>1434526.75</v>
      </c>
      <c r="S93" s="32"/>
      <c r="T93" s="35">
        <v>2143005.88</v>
      </c>
      <c r="U93" s="39">
        <v>11.02528080176157</v>
      </c>
      <c r="V93" s="39">
        <v>777198.27</v>
      </c>
      <c r="W93" s="39">
        <v>12.653624493251494</v>
      </c>
      <c r="X93" s="36">
        <v>2920204.15</v>
      </c>
      <c r="Y93" s="40">
        <v>11.416278592455619</v>
      </c>
      <c r="Z93" s="38">
        <v>679401.42</v>
      </c>
      <c r="AA93" s="39">
        <v>0.66899190594351887</v>
      </c>
      <c r="AB93" s="36">
        <v>870991.95000000042</v>
      </c>
      <c r="AC93" s="39">
        <v>1.9862895722254412</v>
      </c>
      <c r="AD93" s="36">
        <v>1550393.3700000006</v>
      </c>
      <c r="AE93" s="40">
        <v>1.0662498366644617</v>
      </c>
      <c r="AF93" s="116">
        <f t="shared" si="110"/>
        <v>2822407.3</v>
      </c>
      <c r="AG93" s="117">
        <f t="shared" si="111"/>
        <v>1648190.2200000004</v>
      </c>
      <c r="AH93" s="118">
        <f t="shared" si="112"/>
        <v>4470597.5200000005</v>
      </c>
      <c r="AI93" s="32"/>
      <c r="AJ93" s="35">
        <v>399570.16</v>
      </c>
      <c r="AK93" s="39">
        <v>6.9193232548876997</v>
      </c>
      <c r="AL93" s="36">
        <v>489205.77</v>
      </c>
      <c r="AM93" s="39">
        <v>16.498238567381627</v>
      </c>
      <c r="AN93" s="36">
        <v>888775.92999999993</v>
      </c>
      <c r="AO93" s="40">
        <v>10.169177336125127</v>
      </c>
      <c r="AP93" s="38">
        <v>134974.35</v>
      </c>
      <c r="AQ93" s="39">
        <v>0.79780561761889568</v>
      </c>
      <c r="AR93" s="36">
        <v>325822.22000000003</v>
      </c>
      <c r="AS93" s="39">
        <v>2.0822371338918821</v>
      </c>
      <c r="AT93" s="36">
        <v>460796.57000000007</v>
      </c>
      <c r="AU93" s="40">
        <v>1.4149664833460769</v>
      </c>
      <c r="AV93" s="116">
        <f t="shared" si="113"/>
        <v>534544.51</v>
      </c>
      <c r="AW93" s="117">
        <f t="shared" si="114"/>
        <v>815027.99</v>
      </c>
      <c r="AX93" s="118">
        <f t="shared" si="115"/>
        <v>1349572.5</v>
      </c>
      <c r="AY93" s="32"/>
      <c r="AZ93" s="35">
        <v>2672467.5139569305</v>
      </c>
      <c r="BA93" s="39">
        <v>12.149181091857248</v>
      </c>
      <c r="BB93" s="39">
        <v>801368.19604306936</v>
      </c>
      <c r="BC93" s="39">
        <v>12.042319539011652</v>
      </c>
      <c r="BD93" s="36">
        <v>3473835.71</v>
      </c>
      <c r="BE93" s="40">
        <v>12.124361591109777</v>
      </c>
      <c r="BF93" s="38">
        <v>1008941.8654113342</v>
      </c>
      <c r="BG93" s="39">
        <v>0.84554034768153075</v>
      </c>
      <c r="BH93" s="36">
        <v>939925.91458866571</v>
      </c>
      <c r="BI93" s="39">
        <v>1.5807302449293503</v>
      </c>
      <c r="BJ93" s="36">
        <v>1948867.7799999998</v>
      </c>
      <c r="BK93" s="40">
        <v>1.0900524871550774</v>
      </c>
      <c r="BL93" s="116">
        <f t="shared" si="116"/>
        <v>3681409.3793682647</v>
      </c>
      <c r="BM93" s="117">
        <f t="shared" si="117"/>
        <v>1741294.1106317351</v>
      </c>
      <c r="BN93" s="118">
        <f t="shared" si="118"/>
        <v>5422703.4900000002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6">
        <v>0</v>
      </c>
      <c r="BY93" s="39">
        <v>0</v>
      </c>
      <c r="BZ93" s="36">
        <v>0</v>
      </c>
      <c r="CA93" s="40">
        <v>0</v>
      </c>
      <c r="CB93" s="116">
        <f t="shared" si="119"/>
        <v>0</v>
      </c>
      <c r="CC93" s="117">
        <f t="shared" si="120"/>
        <v>0</v>
      </c>
      <c r="CD93" s="118">
        <f t="shared" si="121"/>
        <v>0</v>
      </c>
      <c r="CE93" s="32"/>
      <c r="CF93" s="38">
        <f t="shared" si="122"/>
        <v>5842410.8439569306</v>
      </c>
      <c r="CG93" s="39">
        <f t="shared" si="123"/>
        <v>8.5521139361797349</v>
      </c>
      <c r="CH93" s="36">
        <f t="shared" si="124"/>
        <v>2265888.2160430695</v>
      </c>
      <c r="CI93" s="39">
        <f t="shared" si="125"/>
        <v>10.522961324319501</v>
      </c>
      <c r="CJ93" s="36">
        <f t="shared" si="126"/>
        <v>8108299.0600000005</v>
      </c>
      <c r="CK93" s="40">
        <f t="shared" si="127"/>
        <v>9.0244424039658</v>
      </c>
      <c r="CL93" s="38">
        <f t="shared" si="128"/>
        <v>2146110.685411334</v>
      </c>
      <c r="CM93" s="39">
        <f t="shared" si="129"/>
        <v>0.70010879031985884</v>
      </c>
      <c r="CN93" s="36">
        <f t="shared" si="130"/>
        <v>2422990.5145886661</v>
      </c>
      <c r="CO93" s="39">
        <f t="shared" si="131"/>
        <v>1.3959248482443807</v>
      </c>
      <c r="CP93" s="36">
        <f t="shared" si="132"/>
        <v>4569101.2</v>
      </c>
      <c r="CQ93" s="40">
        <f t="shared" si="133"/>
        <v>0.9516668902239378</v>
      </c>
      <c r="CR93" s="152"/>
      <c r="CS93" s="161" t="s">
        <v>101</v>
      </c>
      <c r="CT93" s="38">
        <f t="shared" si="134"/>
        <v>8108299.0600000005</v>
      </c>
      <c r="CU93" s="36">
        <f t="shared" si="135"/>
        <v>4569101.2</v>
      </c>
      <c r="CV93" s="37">
        <f t="shared" si="136"/>
        <v>12677400.260000002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v>1051731.9246371742</v>
      </c>
      <c r="E94" s="39">
        <v>9.6322150091783438</v>
      </c>
      <c r="F94" s="39">
        <v>6114781.1162200756</v>
      </c>
      <c r="G94" s="39">
        <v>172.55844667061959</v>
      </c>
      <c r="H94" s="36">
        <v>7166513.0408572499</v>
      </c>
      <c r="I94" s="40">
        <v>49.552380576368193</v>
      </c>
      <c r="J94" s="38">
        <v>6817291.4669815563</v>
      </c>
      <c r="K94" s="39">
        <v>18.73417533301151</v>
      </c>
      <c r="L94" s="36">
        <v>13262826.719776195</v>
      </c>
      <c r="M94" s="39">
        <v>41.959816756862715</v>
      </c>
      <c r="N94" s="36">
        <v>20080118.186757751</v>
      </c>
      <c r="O94" s="40">
        <v>29.530454111529384</v>
      </c>
      <c r="P94" s="116">
        <f t="shared" si="107"/>
        <v>7869023.3916187305</v>
      </c>
      <c r="Q94" s="117">
        <f t="shared" si="108"/>
        <v>19377607.83599627</v>
      </c>
      <c r="R94" s="118">
        <f t="shared" si="109"/>
        <v>27246631.227614999</v>
      </c>
      <c r="S94" s="32"/>
      <c r="T94" s="35">
        <v>292944.95000000019</v>
      </c>
      <c r="U94" s="39">
        <v>1.5071355442141883</v>
      </c>
      <c r="V94" s="39">
        <v>132644.92999999993</v>
      </c>
      <c r="W94" s="39">
        <v>2.1596022533009873</v>
      </c>
      <c r="X94" s="36">
        <v>425589.88000000012</v>
      </c>
      <c r="Y94" s="40">
        <v>1.6638058117305794</v>
      </c>
      <c r="Z94" s="38">
        <v>496710.49999999849</v>
      </c>
      <c r="AA94" s="39">
        <v>0.48910010240655255</v>
      </c>
      <c r="AB94" s="36">
        <v>259468.36000000034</v>
      </c>
      <c r="AC94" s="39">
        <v>0.5917153399528402</v>
      </c>
      <c r="AD94" s="36">
        <v>756178.85999999882</v>
      </c>
      <c r="AE94" s="40">
        <v>0.5200458164782511</v>
      </c>
      <c r="AF94" s="116">
        <f t="shared" si="110"/>
        <v>789655.44999999867</v>
      </c>
      <c r="AG94" s="117">
        <f t="shared" si="111"/>
        <v>392113.29000000027</v>
      </c>
      <c r="AH94" s="118">
        <f t="shared" si="112"/>
        <v>1181768.7399999988</v>
      </c>
      <c r="AI94" s="32"/>
      <c r="AJ94" s="35">
        <v>829451.56863173167</v>
      </c>
      <c r="AK94" s="39">
        <v>14.363543883348601</v>
      </c>
      <c r="AL94" s="36">
        <v>183757.904380997</v>
      </c>
      <c r="AM94" s="39">
        <v>6.1971504242883109</v>
      </c>
      <c r="AN94" s="36">
        <v>1013209.4730127286</v>
      </c>
      <c r="AO94" s="40">
        <v>11.592918374497748</v>
      </c>
      <c r="AP94" s="38">
        <v>42889.840731681034</v>
      </c>
      <c r="AQ94" s="39">
        <v>0.25351302580464252</v>
      </c>
      <c r="AR94" s="36">
        <v>404458.41671222611</v>
      </c>
      <c r="AS94" s="39">
        <v>2.5847787004622158</v>
      </c>
      <c r="AT94" s="36">
        <v>447348.25744390715</v>
      </c>
      <c r="AU94" s="40">
        <v>1.3736707950460672</v>
      </c>
      <c r="AV94" s="116">
        <f t="shared" si="113"/>
        <v>872341.40936341276</v>
      </c>
      <c r="AW94" s="126">
        <f t="shared" si="114"/>
        <v>588216.32109322306</v>
      </c>
      <c r="AX94" s="118">
        <f t="shared" si="115"/>
        <v>1460557.7304566358</v>
      </c>
      <c r="AY94" s="32"/>
      <c r="AZ94" s="35">
        <v>1992725.7116909432</v>
      </c>
      <c r="BA94" s="39">
        <v>9.0590382900061517</v>
      </c>
      <c r="BB94" s="39">
        <v>597540.28830905678</v>
      </c>
      <c r="BC94" s="39">
        <v>8.9793569607347816</v>
      </c>
      <c r="BD94" s="36">
        <v>2590266</v>
      </c>
      <c r="BE94" s="40">
        <v>9.0405316263956408</v>
      </c>
      <c r="BF94" s="38">
        <v>1895459.2717920388</v>
      </c>
      <c r="BG94" s="39">
        <v>1.5884832879185007</v>
      </c>
      <c r="BH94" s="36">
        <v>1765801.7282079614</v>
      </c>
      <c r="BI94" s="39">
        <v>2.9696555388073986</v>
      </c>
      <c r="BJ94" s="36">
        <v>3661261</v>
      </c>
      <c r="BK94" s="40">
        <v>2.0478385964048762</v>
      </c>
      <c r="BL94" s="116">
        <f t="shared" si="116"/>
        <v>3888184.983482982</v>
      </c>
      <c r="BM94" s="117">
        <f t="shared" si="117"/>
        <v>2363342.016517018</v>
      </c>
      <c r="BN94" s="118">
        <f t="shared" si="118"/>
        <v>6251527</v>
      </c>
      <c r="BO94" s="32"/>
      <c r="BP94" s="35">
        <v>0</v>
      </c>
      <c r="BQ94" s="39">
        <v>0</v>
      </c>
      <c r="BR94" s="39">
        <v>0</v>
      </c>
      <c r="BS94" s="39">
        <v>0</v>
      </c>
      <c r="BT94" s="36">
        <v>0</v>
      </c>
      <c r="BU94" s="40">
        <v>0</v>
      </c>
      <c r="BV94" s="38">
        <v>36717.30999999999</v>
      </c>
      <c r="BW94" s="39">
        <v>0.11349772956999382</v>
      </c>
      <c r="BX94" s="36">
        <v>0</v>
      </c>
      <c r="BY94" s="39">
        <v>0</v>
      </c>
      <c r="BZ94" s="36">
        <v>36717.30999999999</v>
      </c>
      <c r="CA94" s="40">
        <v>6.6325938557305134E-2</v>
      </c>
      <c r="CB94" s="116">
        <f t="shared" si="119"/>
        <v>36717.30999999999</v>
      </c>
      <c r="CC94" s="117">
        <f t="shared" si="120"/>
        <v>0</v>
      </c>
      <c r="CD94" s="118">
        <f t="shared" si="121"/>
        <v>36717.30999999999</v>
      </c>
      <c r="CE94" s="32"/>
      <c r="CF94" s="38">
        <f t="shared" si="122"/>
        <v>4166854.1549598495</v>
      </c>
      <c r="CG94" s="39">
        <f t="shared" si="123"/>
        <v>6.0994360787755753</v>
      </c>
      <c r="CH94" s="36">
        <f t="shared" si="124"/>
        <v>7028724.2389101293</v>
      </c>
      <c r="CI94" s="39">
        <f t="shared" si="125"/>
        <v>32.641942705593927</v>
      </c>
      <c r="CJ94" s="36">
        <f t="shared" si="126"/>
        <v>11195578.393869979</v>
      </c>
      <c r="CK94" s="40">
        <f t="shared" si="127"/>
        <v>12.460548340278358</v>
      </c>
      <c r="CL94" s="38">
        <f t="shared" si="128"/>
        <v>9289068.3895052746</v>
      </c>
      <c r="CM94" s="39">
        <f t="shared" si="129"/>
        <v>3.0302996381235165</v>
      </c>
      <c r="CN94" s="36">
        <f t="shared" si="130"/>
        <v>15692555.224696381</v>
      </c>
      <c r="CO94" s="39">
        <f t="shared" si="131"/>
        <v>9.0407402087249285</v>
      </c>
      <c r="CP94" s="36">
        <f t="shared" si="132"/>
        <v>24981623.614201657</v>
      </c>
      <c r="CQ94" s="40">
        <f t="shared" si="133"/>
        <v>5.2032518031494206</v>
      </c>
      <c r="CR94" s="152"/>
      <c r="CS94" s="161" t="s">
        <v>90</v>
      </c>
      <c r="CT94" s="38">
        <f t="shared" si="134"/>
        <v>11195578.393869979</v>
      </c>
      <c r="CU94" s="36">
        <f t="shared" si="135"/>
        <v>24981623.614201657</v>
      </c>
      <c r="CV94" s="37">
        <f t="shared" si="136"/>
        <v>36177202.008071639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v>70130.532000000007</v>
      </c>
      <c r="E95" s="39">
        <v>0.64228568811876663</v>
      </c>
      <c r="F95" s="39">
        <v>17812.164000000001</v>
      </c>
      <c r="G95" s="39">
        <v>0.50265729766339318</v>
      </c>
      <c r="H95" s="36">
        <v>87942.696000000011</v>
      </c>
      <c r="I95" s="40">
        <v>0.60807395678478837</v>
      </c>
      <c r="J95" s="38">
        <v>271925.83999999997</v>
      </c>
      <c r="K95" s="39">
        <v>0.7472625145646008</v>
      </c>
      <c r="L95" s="36">
        <v>180480.37599999999</v>
      </c>
      <c r="M95" s="39">
        <v>0.57098864858708442</v>
      </c>
      <c r="N95" s="36">
        <v>452406.21599999996</v>
      </c>
      <c r="O95" s="40">
        <v>0.66532282714197466</v>
      </c>
      <c r="P95" s="116">
        <f t="shared" si="107"/>
        <v>342056.37199999997</v>
      </c>
      <c r="Q95" s="117">
        <f t="shared" si="108"/>
        <v>198292.53999999998</v>
      </c>
      <c r="R95" s="118">
        <f t="shared" si="109"/>
        <v>540348.91200000001</v>
      </c>
      <c r="S95" s="32"/>
      <c r="T95" s="35">
        <v>1660677.330000001</v>
      </c>
      <c r="U95" s="39">
        <v>8.5438094478628663</v>
      </c>
      <c r="V95" s="39">
        <v>0</v>
      </c>
      <c r="W95" s="39">
        <v>0</v>
      </c>
      <c r="X95" s="36">
        <v>1660677.330000001</v>
      </c>
      <c r="Y95" s="40">
        <v>6.4922704296051927</v>
      </c>
      <c r="Z95" s="38">
        <v>-59156.00000000163</v>
      </c>
      <c r="AA95" s="39">
        <v>-5.8249635668992113E-2</v>
      </c>
      <c r="AB95" s="36">
        <v>0</v>
      </c>
      <c r="AC95" s="39">
        <v>0</v>
      </c>
      <c r="AD95" s="36">
        <v>-59156.00000000163</v>
      </c>
      <c r="AE95" s="40">
        <v>-4.0683272102566212E-2</v>
      </c>
      <c r="AF95" s="116">
        <f t="shared" si="110"/>
        <v>1601521.3299999994</v>
      </c>
      <c r="AG95" s="117">
        <f t="shared" si="111"/>
        <v>0</v>
      </c>
      <c r="AH95" s="118">
        <f t="shared" si="112"/>
        <v>1601521.3299999994</v>
      </c>
      <c r="AI95" s="32"/>
      <c r="AJ95" s="35">
        <v>350016.57167813368</v>
      </c>
      <c r="AK95" s="39">
        <v>6.0612078840136059</v>
      </c>
      <c r="AL95" s="36">
        <v>163160.27832186644</v>
      </c>
      <c r="AM95" s="39">
        <v>5.5025050020864175</v>
      </c>
      <c r="AN95" s="36">
        <v>513176.85000000009</v>
      </c>
      <c r="AO95" s="40">
        <v>5.8716558541859758</v>
      </c>
      <c r="AP95" s="38">
        <v>43003.211027424943</v>
      </c>
      <c r="AQ95" s="39">
        <v>0.25418313430166889</v>
      </c>
      <c r="AR95" s="36">
        <v>83553.758972575015</v>
      </c>
      <c r="AS95" s="39">
        <v>0.53396830826623087</v>
      </c>
      <c r="AT95" s="36">
        <v>126556.96999999996</v>
      </c>
      <c r="AU95" s="40">
        <v>0.38861806368010698</v>
      </c>
      <c r="AV95" s="116">
        <f t="shared" si="113"/>
        <v>393019.78270555864</v>
      </c>
      <c r="AW95" s="117">
        <f t="shared" si="114"/>
        <v>246714.03729444146</v>
      </c>
      <c r="AX95" s="118">
        <f t="shared" si="115"/>
        <v>639733.82000000007</v>
      </c>
      <c r="AY95" s="32"/>
      <c r="AZ95" s="35">
        <v>3788254.4514149153</v>
      </c>
      <c r="BA95" s="39">
        <v>17.221608536647629</v>
      </c>
      <c r="BB95" s="39">
        <v>1135948.9385850856</v>
      </c>
      <c r="BC95" s="39">
        <v>17.070131015915091</v>
      </c>
      <c r="BD95" s="36">
        <v>4924203.3900000006</v>
      </c>
      <c r="BE95" s="40">
        <v>17.186426599468795</v>
      </c>
      <c r="BF95" s="38">
        <v>3995200.2665802357</v>
      </c>
      <c r="BG95" s="39">
        <v>3.3481641889093208</v>
      </c>
      <c r="BH95" s="36">
        <v>3721911.4334197636</v>
      </c>
      <c r="BI95" s="39">
        <v>6.2593635098673319</v>
      </c>
      <c r="BJ95" s="36">
        <v>7717111.6999999993</v>
      </c>
      <c r="BK95" s="40">
        <v>4.3163814849658753</v>
      </c>
      <c r="BL95" s="116">
        <f t="shared" si="116"/>
        <v>7783454.7179951509</v>
      </c>
      <c r="BM95" s="117">
        <f t="shared" si="117"/>
        <v>4857860.3720048489</v>
      </c>
      <c r="BN95" s="118">
        <f t="shared" si="118"/>
        <v>12641315.09</v>
      </c>
      <c r="BO95" s="32"/>
      <c r="BP95" s="35">
        <v>593876.60999999952</v>
      </c>
      <c r="BQ95" s="39">
        <v>5.829463656441713</v>
      </c>
      <c r="BR95" s="39">
        <v>682.2199999999998</v>
      </c>
      <c r="BS95" s="39">
        <v>3.0629910654155247E-2</v>
      </c>
      <c r="BT95" s="36">
        <v>594558.82999999949</v>
      </c>
      <c r="BU95" s="40">
        <v>4.7891132358153135</v>
      </c>
      <c r="BV95" s="38">
        <v>15093.440000000002</v>
      </c>
      <c r="BW95" s="39">
        <v>4.6655682875486472E-2</v>
      </c>
      <c r="BX95" s="36">
        <v>11173.64000000001</v>
      </c>
      <c r="BY95" s="39">
        <v>4.8563729452977676E-2</v>
      </c>
      <c r="BZ95" s="36">
        <v>26267.080000000013</v>
      </c>
      <c r="CA95" s="40">
        <v>4.7448702918591254E-2</v>
      </c>
      <c r="CB95" s="116">
        <f t="shared" si="119"/>
        <v>608970.04999999958</v>
      </c>
      <c r="CC95" s="117">
        <f t="shared" si="120"/>
        <v>11855.86000000001</v>
      </c>
      <c r="CD95" s="118">
        <f t="shared" si="121"/>
        <v>620825.90999999957</v>
      </c>
      <c r="CE95" s="32"/>
      <c r="CF95" s="38">
        <f t="shared" si="122"/>
        <v>6462955.4950930495</v>
      </c>
      <c r="CG95" s="39">
        <f t="shared" si="123"/>
        <v>9.460466446940293</v>
      </c>
      <c r="CH95" s="36">
        <f t="shared" si="124"/>
        <v>1317603.6009069521</v>
      </c>
      <c r="CI95" s="39">
        <f t="shared" si="125"/>
        <v>6.1190537269047782</v>
      </c>
      <c r="CJ95" s="36">
        <f t="shared" si="126"/>
        <v>7780559.0960000018</v>
      </c>
      <c r="CK95" s="40">
        <f t="shared" si="127"/>
        <v>8.6596716417246</v>
      </c>
      <c r="CL95" s="38">
        <f t="shared" si="128"/>
        <v>4266066.7576076593</v>
      </c>
      <c r="CM95" s="39">
        <f t="shared" si="129"/>
        <v>1.3916853671133058</v>
      </c>
      <c r="CN95" s="36">
        <f t="shared" si="130"/>
        <v>3997119.2083923388</v>
      </c>
      <c r="CO95" s="39">
        <f t="shared" si="131"/>
        <v>2.3028063835970056</v>
      </c>
      <c r="CP95" s="36">
        <f t="shared" si="132"/>
        <v>8263185.9659999982</v>
      </c>
      <c r="CQ95" s="40">
        <f t="shared" si="133"/>
        <v>1.7210825821947877</v>
      </c>
      <c r="CR95" s="152"/>
      <c r="CS95" s="161" t="s">
        <v>91</v>
      </c>
      <c r="CT95" s="38">
        <f t="shared" si="134"/>
        <v>7780559.0960000018</v>
      </c>
      <c r="CU95" s="36">
        <f t="shared" si="135"/>
        <v>8263185.9659999982</v>
      </c>
      <c r="CV95" s="37">
        <f t="shared" si="136"/>
        <v>16043745.061999999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v>7102516.1118894471</v>
      </c>
      <c r="E96" s="46">
        <v>65.047908781007678</v>
      </c>
      <c r="F96" s="43">
        <v>6738644.8652524026</v>
      </c>
      <c r="G96" s="46">
        <v>190.16381265527718</v>
      </c>
      <c r="H96" s="43">
        <v>13841160.97714185</v>
      </c>
      <c r="I96" s="47">
        <v>95.703792408932415</v>
      </c>
      <c r="J96" s="45">
        <v>10124829.265978046</v>
      </c>
      <c r="K96" s="46">
        <v>27.823414563441329</v>
      </c>
      <c r="L96" s="43">
        <v>16249106.236495104</v>
      </c>
      <c r="M96" s="46">
        <v>51.4075569674362</v>
      </c>
      <c r="N96" s="43">
        <v>26373935.502473149</v>
      </c>
      <c r="O96" s="47">
        <v>38.786340043050018</v>
      </c>
      <c r="P96" s="122">
        <f t="shared" si="107"/>
        <v>17227345.377867494</v>
      </c>
      <c r="Q96" s="128">
        <f t="shared" si="108"/>
        <v>22987751.101747505</v>
      </c>
      <c r="R96" s="129">
        <f t="shared" si="109"/>
        <v>40215096.479615003</v>
      </c>
      <c r="S96" s="32"/>
      <c r="T96" s="42">
        <v>13229085.282892819</v>
      </c>
      <c r="U96" s="46">
        <v>68.060653195382145</v>
      </c>
      <c r="V96" s="43">
        <v>4909454.1473251823</v>
      </c>
      <c r="W96" s="46">
        <v>79.931198569303376</v>
      </c>
      <c r="X96" s="43">
        <v>18138539.430218004</v>
      </c>
      <c r="Y96" s="47">
        <v>70.911007847040395</v>
      </c>
      <c r="Z96" s="45">
        <v>25969382.939643346</v>
      </c>
      <c r="AA96" s="46">
        <v>25.571490546736133</v>
      </c>
      <c r="AB96" s="43">
        <v>14011602.073889017</v>
      </c>
      <c r="AC96" s="46">
        <v>31.953336755337528</v>
      </c>
      <c r="AD96" s="43">
        <v>39980985.013532363</v>
      </c>
      <c r="AE96" s="47">
        <v>27.496066201807324</v>
      </c>
      <c r="AF96" s="122">
        <f t="shared" si="110"/>
        <v>39198468.222536162</v>
      </c>
      <c r="AG96" s="128">
        <f t="shared" si="111"/>
        <v>18921056.221214198</v>
      </c>
      <c r="AH96" s="129">
        <f t="shared" si="112"/>
        <v>58119524.443750359</v>
      </c>
      <c r="AI96" s="32"/>
      <c r="AJ96" s="42">
        <v>9186170.57142061</v>
      </c>
      <c r="AK96" s="46">
        <v>159.07615237883545</v>
      </c>
      <c r="AL96" s="43">
        <v>4432814.3564440832</v>
      </c>
      <c r="AM96" s="46">
        <v>149.4946160948362</v>
      </c>
      <c r="AN96" s="43">
        <v>13618984.927864693</v>
      </c>
      <c r="AO96" s="47">
        <v>155.82540907635891</v>
      </c>
      <c r="AP96" s="45">
        <v>3534476.7933921237</v>
      </c>
      <c r="AQ96" s="46">
        <v>20.891565257486754</v>
      </c>
      <c r="AR96" s="43">
        <v>4970004.2303761141</v>
      </c>
      <c r="AS96" s="46">
        <v>31.761883410188808</v>
      </c>
      <c r="AT96" s="43">
        <v>8504481.0237682387</v>
      </c>
      <c r="AU96" s="47">
        <v>26.114681380733341</v>
      </c>
      <c r="AV96" s="122">
        <f t="shared" si="113"/>
        <v>12720647.364812734</v>
      </c>
      <c r="AW96" s="128">
        <f t="shared" si="114"/>
        <v>9402818.5868201964</v>
      </c>
      <c r="AX96" s="129">
        <f t="shared" si="115"/>
        <v>22123465.951632932</v>
      </c>
      <c r="AY96" s="32"/>
      <c r="AZ96" s="42">
        <v>26823723.40357108</v>
      </c>
      <c r="BA96" s="46">
        <v>121.94208965532312</v>
      </c>
      <c r="BB96" s="43">
        <v>8043382.6502350643</v>
      </c>
      <c r="BC96" s="46">
        <v>120.86951357309326</v>
      </c>
      <c r="BD96" s="43">
        <v>34867106.053806141</v>
      </c>
      <c r="BE96" s="47">
        <v>121.69297477568919</v>
      </c>
      <c r="BF96" s="45">
        <v>32070845.001252469</v>
      </c>
      <c r="BG96" s="46">
        <v>26.876864131060831</v>
      </c>
      <c r="BH96" s="43">
        <v>29877061.655226395</v>
      </c>
      <c r="BI96" s="46">
        <v>50.246061157600117</v>
      </c>
      <c r="BJ96" s="43">
        <v>61947906.656478852</v>
      </c>
      <c r="BK96" s="47">
        <v>34.649076975835357</v>
      </c>
      <c r="BL96" s="122">
        <f t="shared" si="116"/>
        <v>58894568.404823549</v>
      </c>
      <c r="BM96" s="128">
        <f t="shared" si="117"/>
        <v>37920444.305461459</v>
      </c>
      <c r="BN96" s="129">
        <f t="shared" si="118"/>
        <v>96815012.710285008</v>
      </c>
      <c r="BO96" s="32"/>
      <c r="BP96" s="42">
        <v>8299788.3695141608</v>
      </c>
      <c r="BQ96" s="46">
        <v>81.470315283574578</v>
      </c>
      <c r="BR96" s="43">
        <v>1950941.6645605981</v>
      </c>
      <c r="BS96" s="46">
        <v>87.592226667292152</v>
      </c>
      <c r="BT96" s="36">
        <v>10250730.034074759</v>
      </c>
      <c r="BU96" s="47">
        <v>82.56862804132777</v>
      </c>
      <c r="BV96" s="45">
        <v>10336746.875753781</v>
      </c>
      <c r="BW96" s="46">
        <v>31.952158301841322</v>
      </c>
      <c r="BX96" s="43">
        <v>-11187067.109828543</v>
      </c>
      <c r="BY96" s="46">
        <v>-48.622087385491014</v>
      </c>
      <c r="BZ96" s="43">
        <v>-850320.23407476093</v>
      </c>
      <c r="CA96" s="47">
        <v>-1.5360136022839344</v>
      </c>
      <c r="CB96" s="122">
        <f t="shared" si="119"/>
        <v>18636535.245267943</v>
      </c>
      <c r="CC96" s="128">
        <f t="shared" si="120"/>
        <v>-9236125.4452679455</v>
      </c>
      <c r="CD96" s="129">
        <f t="shared" si="121"/>
        <v>9400409.799999997</v>
      </c>
      <c r="CE96" s="32"/>
      <c r="CF96" s="45">
        <f>SUM(CF76:CF95)</f>
        <v>64641283.739288121</v>
      </c>
      <c r="CG96" s="46">
        <f t="shared" si="123"/>
        <v>94.621833055633317</v>
      </c>
      <c r="CH96" s="46">
        <f>SUM(CH76:CH95)</f>
        <v>26075237.683817334</v>
      </c>
      <c r="CI96" s="46">
        <f t="shared" si="125"/>
        <v>121.09543433189057</v>
      </c>
      <c r="CJ96" s="43">
        <f t="shared" si="126"/>
        <v>90716521.423105448</v>
      </c>
      <c r="CK96" s="47">
        <f t="shared" si="127"/>
        <v>100.96643162924293</v>
      </c>
      <c r="CL96" s="45">
        <f>SUM(CL76:CL95)</f>
        <v>82036280.876019761</v>
      </c>
      <c r="CM96" s="46">
        <f t="shared" si="129"/>
        <v>26.76204995244326</v>
      </c>
      <c r="CN96" s="43">
        <f>SUM(CN76:CN95)</f>
        <v>53920707.086158089</v>
      </c>
      <c r="CO96" s="46">
        <f t="shared" si="131"/>
        <v>31.064609788310648</v>
      </c>
      <c r="CP96" s="43">
        <f>SUM(CP76:CP95)</f>
        <v>135956987.96217784</v>
      </c>
      <c r="CQ96" s="47">
        <f t="shared" si="133"/>
        <v>28.317552681516251</v>
      </c>
      <c r="CR96" s="153"/>
      <c r="CS96" s="161" t="s">
        <v>175</v>
      </c>
      <c r="CT96" s="45">
        <f t="shared" ref="CT96:CU96" si="137">SUM(CT76:CT95)</f>
        <v>90716521.423105448</v>
      </c>
      <c r="CU96" s="43">
        <f t="shared" si="137"/>
        <v>135956987.96217784</v>
      </c>
      <c r="CV96" s="44">
        <f>SUM(CV76:CV95)</f>
        <v>226673509.38528329</v>
      </c>
      <c r="CW96"/>
      <c r="CY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16425762.999999996</v>
      </c>
      <c r="E97" s="46">
        <v>150.43422872267348</v>
      </c>
      <c r="F97" s="43">
        <v>6979765</v>
      </c>
      <c r="G97" s="46">
        <v>196.96819618467094</v>
      </c>
      <c r="H97" s="43">
        <v>23405527.999999996</v>
      </c>
      <c r="I97" s="47">
        <v>161.83597579948139</v>
      </c>
      <c r="J97" s="45">
        <v>11884058</v>
      </c>
      <c r="K97" s="46">
        <v>32.657841800954117</v>
      </c>
      <c r="L97" s="43">
        <v>18399863</v>
      </c>
      <c r="M97" s="46">
        <v>58.211940496829953</v>
      </c>
      <c r="N97" s="43">
        <v>30283921</v>
      </c>
      <c r="O97" s="47">
        <v>44.536487837877587</v>
      </c>
      <c r="P97" s="122">
        <f t="shared" si="107"/>
        <v>28309820.999999996</v>
      </c>
      <c r="Q97" s="128">
        <f t="shared" si="108"/>
        <v>25379628</v>
      </c>
      <c r="R97" s="129">
        <f t="shared" si="109"/>
        <v>53689449</v>
      </c>
      <c r="S97" s="32"/>
      <c r="T97" s="42">
        <v>22281190.197484985</v>
      </c>
      <c r="U97" s="46">
        <v>114.63168664974886</v>
      </c>
      <c r="V97" s="43">
        <v>7700381.9895172529</v>
      </c>
      <c r="W97" s="46">
        <v>125.37050828734884</v>
      </c>
      <c r="X97" s="43">
        <v>29981572.187002238</v>
      </c>
      <c r="Y97" s="47">
        <v>117.21029186491513</v>
      </c>
      <c r="Z97" s="45">
        <v>29416418.924718171</v>
      </c>
      <c r="AA97" s="46">
        <v>28.965712439164768</v>
      </c>
      <c r="AB97" s="43">
        <v>15657255.638578292</v>
      </c>
      <c r="AC97" s="46">
        <v>35.706235407314658</v>
      </c>
      <c r="AD97" s="43">
        <v>45073674.563296467</v>
      </c>
      <c r="AE97" s="47">
        <v>30.998454373538728</v>
      </c>
      <c r="AF97" s="122">
        <f t="shared" si="110"/>
        <v>51697609.122203156</v>
      </c>
      <c r="AG97" s="128">
        <f t="shared" si="111"/>
        <v>23357637.628095545</v>
      </c>
      <c r="AH97" s="129">
        <f t="shared" si="112"/>
        <v>75055246.750298709</v>
      </c>
      <c r="AI97" s="32"/>
      <c r="AJ97" s="42">
        <v>13142238.353334665</v>
      </c>
      <c r="AK97" s="46">
        <v>227.58304939364237</v>
      </c>
      <c r="AL97" s="43">
        <v>6281277.0646899082</v>
      </c>
      <c r="AM97" s="46">
        <v>211.83316689228073</v>
      </c>
      <c r="AN97" s="43">
        <v>19423515.418024573</v>
      </c>
      <c r="AO97" s="47">
        <v>222.23956129960953</v>
      </c>
      <c r="AP97" s="45">
        <v>4075017.6984237097</v>
      </c>
      <c r="AQ97" s="46">
        <v>24.086591353830251</v>
      </c>
      <c r="AR97" s="43">
        <v>6036493.5646728743</v>
      </c>
      <c r="AS97" s="46">
        <v>38.577513402435336</v>
      </c>
      <c r="AT97" s="43">
        <v>10111511.263096584</v>
      </c>
      <c r="AU97" s="47">
        <v>31.049383751398192</v>
      </c>
      <c r="AV97" s="122">
        <f t="shared" si="113"/>
        <v>17217256.051758375</v>
      </c>
      <c r="AW97" s="128">
        <f t="shared" si="114"/>
        <v>12317770.629362782</v>
      </c>
      <c r="AX97" s="129">
        <f t="shared" si="115"/>
        <v>29535026.681121156</v>
      </c>
      <c r="AY97" s="32"/>
      <c r="AZ97" s="42">
        <v>42524436.454719715</v>
      </c>
      <c r="BA97" s="46">
        <v>193.31837585281568</v>
      </c>
      <c r="BB97" s="43">
        <v>12751410.728660427</v>
      </c>
      <c r="BC97" s="46">
        <v>191.6179894908849</v>
      </c>
      <c r="BD97" s="43">
        <v>55275847.183380142</v>
      </c>
      <c r="BE97" s="47">
        <v>192.9234467182755</v>
      </c>
      <c r="BF97" s="45">
        <v>42694179.790470362</v>
      </c>
      <c r="BG97" s="46">
        <v>35.779714234867903</v>
      </c>
      <c r="BH97" s="43">
        <v>39773714.782675304</v>
      </c>
      <c r="BI97" s="46">
        <v>66.889861141537466</v>
      </c>
      <c r="BJ97" s="43">
        <v>82467894.573145658</v>
      </c>
      <c r="BK97" s="47">
        <v>46.126440445282618</v>
      </c>
      <c r="BL97" s="122">
        <f t="shared" si="116"/>
        <v>85218616.245190084</v>
      </c>
      <c r="BM97" s="128">
        <f t="shared" si="117"/>
        <v>52525125.511335731</v>
      </c>
      <c r="BN97" s="129">
        <f t="shared" si="118"/>
        <v>137743741.75652581</v>
      </c>
      <c r="BO97" s="32"/>
      <c r="BP97" s="42">
        <v>8800909.3095141593</v>
      </c>
      <c r="BQ97" s="46">
        <v>86.389293835721816</v>
      </c>
      <c r="BR97" s="43">
        <v>2631625.0345605984</v>
      </c>
      <c r="BS97" s="46">
        <v>118.15314661521117</v>
      </c>
      <c r="BT97" s="36">
        <v>11432534.34407476</v>
      </c>
      <c r="BU97" s="47">
        <v>92.087946193855402</v>
      </c>
      <c r="BV97" s="45">
        <v>13768619.255753782</v>
      </c>
      <c r="BW97" s="46">
        <v>42.560498708694965</v>
      </c>
      <c r="BX97" s="43">
        <v>-7047088.0098285433</v>
      </c>
      <c r="BY97" s="46">
        <v>-30.62859332685105</v>
      </c>
      <c r="BZ97" s="43">
        <v>6721531.2459252393</v>
      </c>
      <c r="CA97" s="47">
        <v>12.141735558194327</v>
      </c>
      <c r="CB97" s="122">
        <f t="shared" si="119"/>
        <v>22569528.565267943</v>
      </c>
      <c r="CC97" s="128">
        <f t="shared" si="120"/>
        <v>-4415462.9752679449</v>
      </c>
      <c r="CD97" s="129">
        <f t="shared" si="121"/>
        <v>18154065.589999996</v>
      </c>
      <c r="CE97" s="32"/>
      <c r="CF97" s="45">
        <f>+CF74+CF96</f>
        <v>103174537.31505352</v>
      </c>
      <c r="CG97" s="46">
        <f t="shared" si="123"/>
        <v>151.02676309449043</v>
      </c>
      <c r="CH97" s="46">
        <f>+CH74+CH96</f>
        <v>36344459.817428194</v>
      </c>
      <c r="CI97" s="46">
        <f t="shared" si="125"/>
        <v>168.78650160419542</v>
      </c>
      <c r="CJ97" s="43">
        <f t="shared" si="126"/>
        <v>139518997.13248172</v>
      </c>
      <c r="CK97" s="47">
        <f t="shared" si="127"/>
        <v>155.28301861637931</v>
      </c>
      <c r="CL97" s="45">
        <f>+CL74+CL96</f>
        <v>101838293.66936602</v>
      </c>
      <c r="CM97" s="46">
        <f t="shared" si="129"/>
        <v>33.221904663986649</v>
      </c>
      <c r="CN97" s="43">
        <f>+CN74+CN96</f>
        <v>72820238.976097926</v>
      </c>
      <c r="CO97" s="46">
        <f t="shared" si="131"/>
        <v>41.952942213265615</v>
      </c>
      <c r="CP97" s="43">
        <f>+CP74+CP96</f>
        <v>174658532.64546394</v>
      </c>
      <c r="CQ97" s="47">
        <f t="shared" si="133"/>
        <v>36.378433161818513</v>
      </c>
      <c r="CR97" s="153"/>
      <c r="CS97" s="160" t="s">
        <v>176</v>
      </c>
      <c r="CT97" s="45">
        <f>+CT74+CT96</f>
        <v>139518997.13248169</v>
      </c>
      <c r="CU97" s="43">
        <f t="shared" ref="CU97:CV97" si="138">+CU74+CU96</f>
        <v>174658532.64546394</v>
      </c>
      <c r="CV97" s="44">
        <f t="shared" si="138"/>
        <v>314177529.77794564</v>
      </c>
      <c r="CW97"/>
      <c r="CY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39">+D99+J99</f>
        <v>0</v>
      </c>
      <c r="Q99" s="117">
        <f t="shared" ref="Q99:Q103" si="140">+F99+L99</f>
        <v>0</v>
      </c>
      <c r="R99" s="118">
        <f t="shared" ref="R99:R103" si="141">+P99+Q99</f>
        <v>0</v>
      </c>
      <c r="S99" s="32"/>
      <c r="T99" s="35">
        <v>2827957.8400000003</v>
      </c>
      <c r="U99" s="39">
        <v>14.549203794785258</v>
      </c>
      <c r="V99" s="39">
        <v>5437.4799999999959</v>
      </c>
      <c r="W99" s="39">
        <v>8.8528027873202908E-2</v>
      </c>
      <c r="X99" s="36">
        <v>2833395.3200000003</v>
      </c>
      <c r="Y99" s="40">
        <v>11.076907186670473</v>
      </c>
      <c r="Z99" s="38">
        <v>2856911.84</v>
      </c>
      <c r="AA99" s="39">
        <v>2.8131393910748748</v>
      </c>
      <c r="AB99" s="36">
        <v>3385.5699999999488</v>
      </c>
      <c r="AC99" s="39">
        <v>7.7207629611722381E-3</v>
      </c>
      <c r="AD99" s="36">
        <v>2860297.4099999997</v>
      </c>
      <c r="AE99" s="40">
        <v>1.9671082869918888</v>
      </c>
      <c r="AF99" s="116">
        <f t="shared" ref="AF99:AF103" si="142">+T99+Z99</f>
        <v>5684869.6799999997</v>
      </c>
      <c r="AG99" s="117">
        <f t="shared" ref="AG99:AG103" si="143">+V99+AB99</f>
        <v>8823.0499999999447</v>
      </c>
      <c r="AH99" s="118">
        <f t="shared" ref="AH99:AH103" si="144">+AF99+AG99</f>
        <v>5693692.7299999995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45">+AJ99+AP99</f>
        <v>0</v>
      </c>
      <c r="AW99" s="117">
        <f t="shared" ref="AW99:AW103" si="146">+AL99+AR99</f>
        <v>0</v>
      </c>
      <c r="AX99" s="118">
        <f t="shared" ref="AX99:AX102" si="147">+AV99+AW99</f>
        <v>0</v>
      </c>
      <c r="AY99" s="32"/>
      <c r="AZ99" s="35">
        <v>-140985.48902223603</v>
      </c>
      <c r="BA99" s="39">
        <v>-0.6409276178325144</v>
      </c>
      <c r="BB99" s="39">
        <v>-42650.980977764018</v>
      </c>
      <c r="BC99" s="39">
        <v>-0.64092478853370627</v>
      </c>
      <c r="BD99" s="36">
        <v>-183636.47000000003</v>
      </c>
      <c r="BE99" s="40">
        <v>-0.64092696070390254</v>
      </c>
      <c r="BF99" s="38">
        <v>2233565.6682678037</v>
      </c>
      <c r="BG99" s="39">
        <v>1.8718322199334454</v>
      </c>
      <c r="BH99" s="36">
        <v>1113020.3617321956</v>
      </c>
      <c r="BI99" s="39">
        <v>1.8718336431677567</v>
      </c>
      <c r="BJ99" s="36">
        <v>3346586.0299999993</v>
      </c>
      <c r="BK99" s="40">
        <v>1.8718326932779075</v>
      </c>
      <c r="BL99" s="116">
        <f t="shared" ref="BL99:BL103" si="148">+AZ99+BF99</f>
        <v>2092580.1792455676</v>
      </c>
      <c r="BM99" s="117">
        <f t="shared" ref="BM99:BM103" si="149">+BB99+BH99</f>
        <v>1070369.3807544315</v>
      </c>
      <c r="BN99" s="118">
        <f t="shared" ref="BN99:BN102" si="150">+BL99+BM99</f>
        <v>3162949.5599999991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51">+BP99+BV99</f>
        <v>0</v>
      </c>
      <c r="CC99" s="117">
        <f t="shared" ref="CC99:CC103" si="152">+BR99+BX99</f>
        <v>0</v>
      </c>
      <c r="CD99" s="118">
        <f t="shared" ref="CD99:CD102" si="153">+CB99+CC99</f>
        <v>0</v>
      </c>
      <c r="CE99" s="32"/>
      <c r="CF99" s="38">
        <f t="shared" ref="CF99:CF101" si="154">+D99+T99+AJ99+AZ99+BP99</f>
        <v>2686972.3509777645</v>
      </c>
      <c r="CG99" s="39">
        <f>+CF99/$CF$111</f>
        <v>3.9331868816954367</v>
      </c>
      <c r="CH99" s="36">
        <f t="shared" ref="CH99:CH101" si="155">+F99+V99+AL99+BB99+BR99</f>
        <v>-37213.500977764023</v>
      </c>
      <c r="CI99" s="39">
        <f>+CH99/$CH$111</f>
        <v>-0.1728223964266794</v>
      </c>
      <c r="CJ99" s="36">
        <f t="shared" ref="CJ99:CJ101" si="156">+CF99+CH99</f>
        <v>2649758.8500000006</v>
      </c>
      <c r="CK99" s="40">
        <f>+CJ99/$CJ$111</f>
        <v>2.9491507342384162</v>
      </c>
      <c r="CL99" s="38">
        <f t="shared" ref="CL99:CL101" si="157">+J99+Z99+AP99+BF99+BV99</f>
        <v>5090477.5082678031</v>
      </c>
      <c r="CM99" s="39">
        <f>+CL99/$CL$111</f>
        <v>1.6606263948500628</v>
      </c>
      <c r="CN99" s="36">
        <f t="shared" ref="CN99:CN101" si="158">+L99+AB99+AR99+BH99+BX99</f>
        <v>1116405.9317321954</v>
      </c>
      <c r="CO99" s="202">
        <f>+CN99/$CN$111</f>
        <v>0.64317989337938164</v>
      </c>
      <c r="CP99" s="36">
        <f t="shared" ref="CP99:CP101" si="159">+CL99+CN99</f>
        <v>6206883.4399999985</v>
      </c>
      <c r="CQ99" s="40">
        <f>+CP99/$CP$111</f>
        <v>1.292789369893417</v>
      </c>
      <c r="CR99" s="152"/>
      <c r="CS99" s="163" t="s">
        <v>54</v>
      </c>
      <c r="CT99" s="38">
        <f t="shared" ref="CT99:CT101" si="160">+CJ99</f>
        <v>2649758.8500000006</v>
      </c>
      <c r="CU99" s="36">
        <f t="shared" ref="CU99:CU101" si="161">+CP99</f>
        <v>6206883.4399999985</v>
      </c>
      <c r="CV99" s="37">
        <f t="shared" ref="CV99:CV101" si="162">+CT99+CU99</f>
        <v>8856642.2899999991</v>
      </c>
      <c r="CW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9"/>
        <v>0</v>
      </c>
      <c r="Q100" s="117">
        <f t="shared" si="140"/>
        <v>0</v>
      </c>
      <c r="R100" s="118">
        <f t="shared" si="141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42"/>
        <v>0</v>
      </c>
      <c r="AG100" s="117">
        <f t="shared" si="143"/>
        <v>0</v>
      </c>
      <c r="AH100" s="118">
        <f t="shared" si="144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45"/>
        <v>0</v>
      </c>
      <c r="AW100" s="117">
        <f t="shared" si="146"/>
        <v>0</v>
      </c>
      <c r="AX100" s="118">
        <f t="shared" si="147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8"/>
        <v>0</v>
      </c>
      <c r="BM100" s="117">
        <f t="shared" si="149"/>
        <v>0</v>
      </c>
      <c r="BN100" s="118">
        <f t="shared" si="150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51"/>
        <v>0</v>
      </c>
      <c r="CC100" s="117">
        <f t="shared" si="152"/>
        <v>0</v>
      </c>
      <c r="CD100" s="118">
        <f t="shared" si="153"/>
        <v>0</v>
      </c>
      <c r="CE100" s="32"/>
      <c r="CF100" s="38">
        <f t="shared" si="154"/>
        <v>0</v>
      </c>
      <c r="CG100" s="39">
        <f>+CF100/$CF$111</f>
        <v>0</v>
      </c>
      <c r="CH100" s="36">
        <f t="shared" si="155"/>
        <v>0</v>
      </c>
      <c r="CI100" s="39">
        <f>+CH100/$CH$111</f>
        <v>0</v>
      </c>
      <c r="CJ100" s="36">
        <f t="shared" si="156"/>
        <v>0</v>
      </c>
      <c r="CK100" s="40">
        <f>+CJ100/$CJ$111</f>
        <v>0</v>
      </c>
      <c r="CL100" s="38">
        <f t="shared" si="157"/>
        <v>0</v>
      </c>
      <c r="CM100" s="39">
        <f>+CL100/$CL$111</f>
        <v>0</v>
      </c>
      <c r="CN100" s="36">
        <f t="shared" si="158"/>
        <v>0</v>
      </c>
      <c r="CO100" s="202">
        <f>+CN100/$CN$111</f>
        <v>0</v>
      </c>
      <c r="CP100" s="36">
        <f t="shared" si="159"/>
        <v>0</v>
      </c>
      <c r="CQ100" s="40">
        <f>+CP100/$CP$111</f>
        <v>0</v>
      </c>
      <c r="CR100" s="152"/>
      <c r="CS100" s="164" t="s">
        <v>13</v>
      </c>
      <c r="CT100" s="38">
        <f t="shared" si="160"/>
        <v>0</v>
      </c>
      <c r="CU100" s="36">
        <f t="shared" si="161"/>
        <v>0</v>
      </c>
      <c r="CV100" s="37">
        <f t="shared" si="162"/>
        <v>0</v>
      </c>
      <c r="CW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39"/>
        <v>0</v>
      </c>
      <c r="Q101" s="117">
        <f t="shared" si="140"/>
        <v>0</v>
      </c>
      <c r="R101" s="118">
        <f t="shared" si="141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42"/>
        <v>0</v>
      </c>
      <c r="AG101" s="117">
        <f t="shared" si="143"/>
        <v>0</v>
      </c>
      <c r="AH101" s="118">
        <f t="shared" si="144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45"/>
        <v>0</v>
      </c>
      <c r="AW101" s="117">
        <f t="shared" si="146"/>
        <v>0</v>
      </c>
      <c r="AX101" s="118">
        <f t="shared" si="147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48"/>
        <v>0</v>
      </c>
      <c r="BM101" s="117">
        <f t="shared" si="149"/>
        <v>0</v>
      </c>
      <c r="BN101" s="118">
        <f t="shared" si="150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51"/>
        <v>0</v>
      </c>
      <c r="CC101" s="117">
        <f t="shared" si="152"/>
        <v>0</v>
      </c>
      <c r="CD101" s="118">
        <f t="shared" si="153"/>
        <v>0</v>
      </c>
      <c r="CE101" s="32"/>
      <c r="CF101" s="38">
        <f t="shared" si="154"/>
        <v>0</v>
      </c>
      <c r="CG101" s="39">
        <f>+CF101/$CF$111</f>
        <v>0</v>
      </c>
      <c r="CH101" s="36">
        <f t="shared" si="155"/>
        <v>0</v>
      </c>
      <c r="CI101" s="39">
        <f>+CH101/$CH$111</f>
        <v>0</v>
      </c>
      <c r="CJ101" s="36">
        <f t="shared" si="156"/>
        <v>0</v>
      </c>
      <c r="CK101" s="40">
        <f>+CJ101/$CJ$111</f>
        <v>0</v>
      </c>
      <c r="CL101" s="38">
        <f t="shared" si="157"/>
        <v>0</v>
      </c>
      <c r="CM101" s="39">
        <f>+CL101/$CL$111</f>
        <v>0</v>
      </c>
      <c r="CN101" s="36">
        <f t="shared" si="158"/>
        <v>0</v>
      </c>
      <c r="CO101" s="202">
        <f>+CN101/$CN$111</f>
        <v>0</v>
      </c>
      <c r="CP101" s="36">
        <f t="shared" si="159"/>
        <v>0</v>
      </c>
      <c r="CQ101" s="40">
        <f>+CP101/$CP$111</f>
        <v>0</v>
      </c>
      <c r="CR101" s="152"/>
      <c r="CS101" s="161" t="s">
        <v>9</v>
      </c>
      <c r="CT101" s="38">
        <f t="shared" si="160"/>
        <v>0</v>
      </c>
      <c r="CU101" s="36">
        <f t="shared" si="161"/>
        <v>0</v>
      </c>
      <c r="CV101" s="37">
        <f t="shared" si="162"/>
        <v>0</v>
      </c>
      <c r="CW101"/>
      <c r="CX101" s="415"/>
      <c r="CY101" s="415"/>
      <c r="CZ101" s="415"/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v>266134473</v>
      </c>
      <c r="E102" s="46">
        <v>2437.3743966883112</v>
      </c>
      <c r="F102" s="43">
        <v>82221121</v>
      </c>
      <c r="G102" s="46">
        <v>2320.2709391579183</v>
      </c>
      <c r="H102" s="43">
        <v>348355594</v>
      </c>
      <c r="I102" s="47">
        <v>2408.6817216940362</v>
      </c>
      <c r="J102" s="45">
        <v>137411188</v>
      </c>
      <c r="K102" s="46">
        <v>377.61115263701714</v>
      </c>
      <c r="L102" s="43">
        <v>194643872</v>
      </c>
      <c r="M102" s="46">
        <v>615.79792713329368</v>
      </c>
      <c r="N102" s="43">
        <v>332055060</v>
      </c>
      <c r="O102" s="47">
        <v>488.33062737139329</v>
      </c>
      <c r="P102" s="122">
        <f t="shared" si="139"/>
        <v>403545661</v>
      </c>
      <c r="Q102" s="128">
        <f t="shared" si="140"/>
        <v>276864993</v>
      </c>
      <c r="R102" s="129">
        <f t="shared" si="141"/>
        <v>680410654</v>
      </c>
      <c r="S102" s="32"/>
      <c r="T102" s="42">
        <v>448152323.22748548</v>
      </c>
      <c r="U102" s="46">
        <v>2305.6423930786609</v>
      </c>
      <c r="V102" s="43">
        <v>130803088.35951722</v>
      </c>
      <c r="W102" s="46">
        <v>2129.6150886426012</v>
      </c>
      <c r="X102" s="43">
        <v>578955411.58700275</v>
      </c>
      <c r="Y102" s="47">
        <v>2263.3747271700272</v>
      </c>
      <c r="Z102" s="45">
        <v>298483216.41471714</v>
      </c>
      <c r="AA102" s="46">
        <v>293.9099771699527</v>
      </c>
      <c r="AB102" s="43">
        <v>203165058.88857865</v>
      </c>
      <c r="AC102" s="46">
        <v>463.31615109755177</v>
      </c>
      <c r="AD102" s="43">
        <v>501648275.30329579</v>
      </c>
      <c r="AE102" s="47">
        <v>344.99785793404669</v>
      </c>
      <c r="AF102" s="122">
        <f t="shared" si="142"/>
        <v>746635539.64220262</v>
      </c>
      <c r="AG102" s="128">
        <f t="shared" si="143"/>
        <v>333968147.24809587</v>
      </c>
      <c r="AH102" s="129">
        <f t="shared" si="144"/>
        <v>1080603686.8902984</v>
      </c>
      <c r="AI102" s="32"/>
      <c r="AJ102" s="42">
        <v>135619941.96420264</v>
      </c>
      <c r="AK102" s="46">
        <v>2348.5192644501471</v>
      </c>
      <c r="AL102" s="43">
        <v>70625854.142880902</v>
      </c>
      <c r="AM102" s="46">
        <v>2381.8242999757485</v>
      </c>
      <c r="AN102" s="43">
        <v>206245796.10708356</v>
      </c>
      <c r="AO102" s="47">
        <v>2359.8187176865131</v>
      </c>
      <c r="AP102" s="45">
        <v>65519393.639969796</v>
      </c>
      <c r="AQ102" s="46">
        <v>387.27165797762052</v>
      </c>
      <c r="AR102" s="43">
        <v>80165481.507819951</v>
      </c>
      <c r="AS102" s="46">
        <v>512.31479072208663</v>
      </c>
      <c r="AT102" s="43">
        <v>145684875.14778975</v>
      </c>
      <c r="AU102" s="47">
        <v>447.35405791883454</v>
      </c>
      <c r="AV102" s="122">
        <f t="shared" si="145"/>
        <v>201139335.60417244</v>
      </c>
      <c r="AW102" s="128">
        <f t="shared" si="146"/>
        <v>150791335.65070087</v>
      </c>
      <c r="AX102" s="129">
        <f t="shared" si="147"/>
        <v>351930671.25487328</v>
      </c>
      <c r="AY102" s="32"/>
      <c r="AZ102" s="42">
        <v>575448902.47958243</v>
      </c>
      <c r="BA102" s="46">
        <v>2616.0216686726089</v>
      </c>
      <c r="BB102" s="43">
        <v>183656996.15885168</v>
      </c>
      <c r="BC102" s="46">
        <v>2759.8502713739622</v>
      </c>
      <c r="BD102" s="43">
        <v>759105898.63843417</v>
      </c>
      <c r="BE102" s="47">
        <v>2649.4270798536709</v>
      </c>
      <c r="BF102" s="45">
        <v>428129139.49396378</v>
      </c>
      <c r="BG102" s="46">
        <v>358.79218998682069</v>
      </c>
      <c r="BH102" s="43">
        <v>395219738.93020797</v>
      </c>
      <c r="BI102" s="46">
        <v>664.66493265425186</v>
      </c>
      <c r="BJ102" s="43">
        <v>823348878.42417169</v>
      </c>
      <c r="BK102" s="47">
        <v>460.52046318022252</v>
      </c>
      <c r="BL102" s="122">
        <f t="shared" si="148"/>
        <v>1003578041.9735463</v>
      </c>
      <c r="BM102" s="128">
        <f t="shared" si="149"/>
        <v>578876735.08905959</v>
      </c>
      <c r="BN102" s="129">
        <f t="shared" si="150"/>
        <v>1582454777.0626059</v>
      </c>
      <c r="BO102" s="32"/>
      <c r="BP102" s="42">
        <v>201905155.06951413</v>
      </c>
      <c r="BQ102" s="46">
        <v>1981.8910927068871</v>
      </c>
      <c r="BR102" s="43">
        <v>39455353.884560592</v>
      </c>
      <c r="BS102" s="46">
        <v>1771.4431771454492</v>
      </c>
      <c r="BT102" s="43">
        <v>241360508.95407471</v>
      </c>
      <c r="BU102" s="47">
        <v>1944.1352978225561</v>
      </c>
      <c r="BV102" s="45">
        <v>96187282.845753819</v>
      </c>
      <c r="BW102" s="46">
        <v>297.32674361220569</v>
      </c>
      <c r="BX102" s="43">
        <v>96511725.080171525</v>
      </c>
      <c r="BY102" s="46">
        <v>419.46664702224217</v>
      </c>
      <c r="BZ102" s="43">
        <v>192699007.92592537</v>
      </c>
      <c r="CA102" s="47">
        <v>348.09038461010852</v>
      </c>
      <c r="CB102" s="122">
        <f t="shared" si="151"/>
        <v>298092437.91526794</v>
      </c>
      <c r="CC102" s="128">
        <f t="shared" si="152"/>
        <v>135967078.96473211</v>
      </c>
      <c r="CD102" s="129">
        <f t="shared" si="153"/>
        <v>434059516.88000005</v>
      </c>
      <c r="CE102" s="32"/>
      <c r="CF102" s="54">
        <f>+CF64+CF97+CF99+CF100+CF101</f>
        <v>1627260795.7407846</v>
      </c>
      <c r="CG102" s="55">
        <f>+CF102/$CF$111</f>
        <v>2381.9823871934946</v>
      </c>
      <c r="CH102" s="56">
        <f>+CH64+CH97+CH99+CH100+CH101</f>
        <v>506762413.54581046</v>
      </c>
      <c r="CI102" s="55">
        <f>+CH102/$CH$111</f>
        <v>2353.4441110575981</v>
      </c>
      <c r="CJ102" s="56">
        <f>+CJ64+CJ97+CJ99+CJ100+CJ101</f>
        <v>2134023209.2865953</v>
      </c>
      <c r="CK102" s="47">
        <f>+CJ102/$CJ$111</f>
        <v>2375.142973689618</v>
      </c>
      <c r="CL102" s="45">
        <f>+CL64+CL97+CL99+CL100+CL101</f>
        <v>1025730220.3944049</v>
      </c>
      <c r="CM102" s="46">
        <f>+CL102/$CL$111</f>
        <v>334.61589314868451</v>
      </c>
      <c r="CN102" s="43">
        <f>+CN64+CN97+CN99+CN100+CN101</f>
        <v>969705876.40677798</v>
      </c>
      <c r="CO102" s="201">
        <f>+CN102/$CN$111</f>
        <v>558.66356893048464</v>
      </c>
      <c r="CP102" s="56">
        <f>+CP64+CP97+CP99+CP100+CP101</f>
        <v>1995436096.8011827</v>
      </c>
      <c r="CQ102" s="47">
        <f>+CP102/$CP$111</f>
        <v>415.61575937153111</v>
      </c>
      <c r="CR102" s="153"/>
      <c r="CS102" s="161" t="s">
        <v>177</v>
      </c>
      <c r="CT102" s="45">
        <f>+CT64+CT97+CT99+CT100+CT101</f>
        <v>2134023209.2865944</v>
      </c>
      <c r="CU102" s="43">
        <f t="shared" ref="CU102:CV102" si="163">+CU64+CU97+CU99+CU100+CU101</f>
        <v>1995436096.8011827</v>
      </c>
      <c r="CV102" s="44">
        <f t="shared" si="163"/>
        <v>4129459306.0877771</v>
      </c>
      <c r="CW102"/>
      <c r="CX102" s="416"/>
      <c r="CY102" s="416"/>
      <c r="CZ102" s="415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v>-1333121</v>
      </c>
      <c r="E103" s="58">
        <v>-12.209297639872148</v>
      </c>
      <c r="F103" s="61">
        <v>3326832.7800000012</v>
      </c>
      <c r="G103" s="58">
        <v>93.88285303081615</v>
      </c>
      <c r="H103" s="61">
        <v>1993711.7799999714</v>
      </c>
      <c r="I103" s="60">
        <v>13.785388280034374</v>
      </c>
      <c r="J103" s="59">
        <v>7869246</v>
      </c>
      <c r="K103" s="58">
        <v>21.624986259810495</v>
      </c>
      <c r="L103" s="61">
        <v>19172207.879999995</v>
      </c>
      <c r="M103" s="58">
        <v>60.65542033130432</v>
      </c>
      <c r="N103" s="61">
        <v>27041453.879999995</v>
      </c>
      <c r="O103" s="60">
        <v>39.76801358863495</v>
      </c>
      <c r="P103" s="96">
        <f t="shared" si="139"/>
        <v>6536125</v>
      </c>
      <c r="Q103" s="97">
        <f t="shared" si="140"/>
        <v>22499040.659999996</v>
      </c>
      <c r="R103" s="98">
        <f t="shared" si="141"/>
        <v>29035165.659999996</v>
      </c>
      <c r="S103" s="32"/>
      <c r="T103" s="57">
        <v>21170287.862514257</v>
      </c>
      <c r="U103" s="58">
        <v>108.91634526842476</v>
      </c>
      <c r="V103" s="61">
        <v>4106515.7504828274</v>
      </c>
      <c r="W103" s="58">
        <v>66.858497101688798</v>
      </c>
      <c r="X103" s="61">
        <v>25276803.612997085</v>
      </c>
      <c r="Y103" s="60">
        <v>98.817417259256842</v>
      </c>
      <c r="Z103" s="59">
        <v>16598440.955284119</v>
      </c>
      <c r="AA103" s="58">
        <v>16.34412634928918</v>
      </c>
      <c r="AB103" s="61">
        <v>24398379.651421338</v>
      </c>
      <c r="AC103" s="58">
        <v>55.640292749910692</v>
      </c>
      <c r="AD103" s="61">
        <v>40996820.606705457</v>
      </c>
      <c r="AE103" s="60">
        <v>28.194685375661738</v>
      </c>
      <c r="AF103" s="96">
        <f t="shared" si="142"/>
        <v>37768728.817798376</v>
      </c>
      <c r="AG103" s="97">
        <f t="shared" si="143"/>
        <v>28504895.401904166</v>
      </c>
      <c r="AH103" s="98">
        <f t="shared" si="144"/>
        <v>66273624.219702542</v>
      </c>
      <c r="AI103" s="32"/>
      <c r="AJ103" s="57">
        <v>5353997.6209464669</v>
      </c>
      <c r="AK103" s="58">
        <v>92.714731863931746</v>
      </c>
      <c r="AL103" s="61">
        <v>-454047.93690057099</v>
      </c>
      <c r="AM103" s="58">
        <v>-15.312556889942364</v>
      </c>
      <c r="AN103" s="61">
        <v>4899949.6840459108</v>
      </c>
      <c r="AO103" s="60">
        <v>56.064138995250644</v>
      </c>
      <c r="AP103" s="59">
        <v>-1169798.9138168991</v>
      </c>
      <c r="AQ103" s="58">
        <v>-6.9144407432049455</v>
      </c>
      <c r="AR103" s="61">
        <v>3040755.2990557551</v>
      </c>
      <c r="AS103" s="58">
        <v>19.432602229437904</v>
      </c>
      <c r="AT103" s="61">
        <v>1870956.3852388263</v>
      </c>
      <c r="AU103" s="60">
        <v>5.7451395024821243</v>
      </c>
      <c r="AV103" s="96">
        <f t="shared" si="145"/>
        <v>4184198.7071295679</v>
      </c>
      <c r="AW103" s="97">
        <f t="shared" si="146"/>
        <v>2586707.3621551841</v>
      </c>
      <c r="AX103" s="98">
        <f>+AV103+AW103</f>
        <v>6770906.069284752</v>
      </c>
      <c r="AY103" s="32"/>
      <c r="AZ103" s="57">
        <v>2870059.5204175711</v>
      </c>
      <c r="BA103" s="58">
        <v>13.04744498328221</v>
      </c>
      <c r="BB103" s="61">
        <v>1599814.1611483097</v>
      </c>
      <c r="BC103" s="58">
        <v>24.040726131522703</v>
      </c>
      <c r="BD103" s="61">
        <v>4469873.6815658808</v>
      </c>
      <c r="BE103" s="60">
        <v>15.600727641172709</v>
      </c>
      <c r="BF103" s="59">
        <v>-5216533.2180168033</v>
      </c>
      <c r="BG103" s="58">
        <v>-4.3716981741618515</v>
      </c>
      <c r="BH103" s="61">
        <v>20531716.61384505</v>
      </c>
      <c r="BI103" s="58">
        <v>34.529429317869628</v>
      </c>
      <c r="BJ103" s="61">
        <v>15315183.395828366</v>
      </c>
      <c r="BK103" s="60">
        <v>8.566180796451393</v>
      </c>
      <c r="BL103" s="96">
        <f t="shared" si="148"/>
        <v>-2346473.6975992322</v>
      </c>
      <c r="BM103" s="97">
        <f t="shared" si="149"/>
        <v>22131530.77499336</v>
      </c>
      <c r="BN103" s="98">
        <f>+BL103+BM103</f>
        <v>19785057.077394128</v>
      </c>
      <c r="BO103" s="32"/>
      <c r="BP103" s="57">
        <v>6761775.8104857206</v>
      </c>
      <c r="BQ103" s="58">
        <v>66.373259489430382</v>
      </c>
      <c r="BR103" s="61">
        <v>14279014.535439357</v>
      </c>
      <c r="BS103" s="58">
        <v>641.09076170427682</v>
      </c>
      <c r="BT103" s="61">
        <v>21040790.345925093</v>
      </c>
      <c r="BU103" s="60">
        <v>169.48150873091063</v>
      </c>
      <c r="BV103" s="59">
        <v>-7328658.8457539231</v>
      </c>
      <c r="BW103" s="58">
        <v>-22.653787540158088</v>
      </c>
      <c r="BX103" s="61">
        <v>19008846.659828186</v>
      </c>
      <c r="BY103" s="58">
        <v>82.617704382907775</v>
      </c>
      <c r="BZ103" s="61">
        <v>11680187.814074248</v>
      </c>
      <c r="CA103" s="60">
        <v>21.099024391876011</v>
      </c>
      <c r="CB103" s="96">
        <f>+BP103+BV103</f>
        <v>-566883.03526820242</v>
      </c>
      <c r="CC103" s="97">
        <f t="shared" si="152"/>
        <v>33287861.195267543</v>
      </c>
      <c r="CD103" s="98">
        <f>+CB103+CC103</f>
        <v>32720978.159999341</v>
      </c>
      <c r="CE103" s="32"/>
      <c r="CF103" s="62">
        <f>+CF17-CF102</f>
        <v>34822999.814364195</v>
      </c>
      <c r="CG103" s="58">
        <f>+CF103/$CF$111</f>
        <v>50.973865064632854</v>
      </c>
      <c r="CH103" s="62">
        <f>+CH17-CH102</f>
        <v>22858129.290169954</v>
      </c>
      <c r="CI103" s="63">
        <f>+CH103/$CH$111</f>
        <v>106.15493242945624</v>
      </c>
      <c r="CJ103" s="62">
        <f>+CJ17-CJ102</f>
        <v>57681129.104534149</v>
      </c>
      <c r="CK103" s="64">
        <f>+CJ103/$CJ$111</f>
        <v>64.198424792632622</v>
      </c>
      <c r="CL103" s="62">
        <f>+CL17-CL102</f>
        <v>10752695.97769618</v>
      </c>
      <c r="CM103" s="58">
        <f>+CL103/$CL$111</f>
        <v>3.5077673415428805</v>
      </c>
      <c r="CN103" s="62">
        <f>+CN17-CN102</f>
        <v>86151906.104150414</v>
      </c>
      <c r="CO103" s="64">
        <f>+CN103/$CN$111</f>
        <v>49.63353580227129</v>
      </c>
      <c r="CP103" s="62">
        <f>+CP17-CP102</f>
        <v>96904602.081846952</v>
      </c>
      <c r="CQ103" s="64">
        <f>+CP103/$CP$111</f>
        <v>20.183597883894411</v>
      </c>
      <c r="CR103" s="153"/>
      <c r="CS103" s="161" t="s">
        <v>178</v>
      </c>
      <c r="CT103" s="62">
        <f>+CT17-CT102</f>
        <v>57681129.104534626</v>
      </c>
      <c r="CU103" s="62">
        <f t="shared" ref="CU103" si="164">+CU17-CU102</f>
        <v>96904602.081846952</v>
      </c>
      <c r="CV103" s="62">
        <f>+CV17-CV102</f>
        <v>154585731.18638134</v>
      </c>
      <c r="CW103"/>
      <c r="CX103" s="416"/>
      <c r="CY103" s="416"/>
      <c r="CZ103" s="415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4" s="19" customFormat="1" ht="15.6" x14ac:dyDescent="0.3">
      <c r="A105" s="26">
        <v>87</v>
      </c>
      <c r="B105" s="52" t="s">
        <v>49</v>
      </c>
      <c r="C105" s="34"/>
      <c r="D105" s="35">
        <v>35746142.210000001</v>
      </c>
      <c r="E105" s="36"/>
      <c r="F105" s="36">
        <v>13278433.85</v>
      </c>
      <c r="G105" s="36"/>
      <c r="H105" s="36">
        <v>49024576.060000002</v>
      </c>
      <c r="I105" s="37"/>
      <c r="J105" s="38">
        <v>24882764.519999996</v>
      </c>
      <c r="K105" s="36"/>
      <c r="L105" s="36">
        <v>35781075.579999998</v>
      </c>
      <c r="M105" s="36"/>
      <c r="N105" s="36">
        <v>60663840.099999994</v>
      </c>
      <c r="O105" s="37"/>
      <c r="P105" s="116">
        <f t="shared" ref="P105:P107" si="165">+D105+J105</f>
        <v>60628906.729999997</v>
      </c>
      <c r="Q105" s="117">
        <f t="shared" ref="Q105:Q107" si="166">+F105+L105</f>
        <v>49059509.43</v>
      </c>
      <c r="R105" s="118">
        <f t="shared" ref="R105:R107" si="167">+P105+Q105</f>
        <v>109688416.16</v>
      </c>
      <c r="S105" s="32"/>
      <c r="T105" s="35">
        <v>2874662.8410000023</v>
      </c>
      <c r="U105" s="36"/>
      <c r="V105" s="36">
        <v>2247710.8234000136</v>
      </c>
      <c r="W105" s="36"/>
      <c r="X105" s="36">
        <v>5122373.664400016</v>
      </c>
      <c r="Y105" s="37"/>
      <c r="Z105" s="38">
        <v>7668640.9078999804</v>
      </c>
      <c r="AA105" s="36"/>
      <c r="AB105" s="36">
        <v>4883431.8793000039</v>
      </c>
      <c r="AC105" s="36"/>
      <c r="AD105" s="36">
        <v>12552072.787199985</v>
      </c>
      <c r="AE105" s="37"/>
      <c r="AF105" s="116">
        <f t="shared" ref="AF105:AF107" si="168">+T105+Z105</f>
        <v>10543303.748899983</v>
      </c>
      <c r="AG105" s="117">
        <f t="shared" ref="AG105:AG107" si="169">+V105+AB105</f>
        <v>7131142.702700017</v>
      </c>
      <c r="AH105" s="118">
        <f t="shared" ref="AH105:AH107" si="170">+AF105+AG105</f>
        <v>17674446.4516</v>
      </c>
      <c r="AI105" s="32"/>
      <c r="AJ105" s="35">
        <v>14830163.315149097</v>
      </c>
      <c r="AK105" s="36"/>
      <c r="AL105" s="36">
        <v>13548302.16598032</v>
      </c>
      <c r="AM105" s="36"/>
      <c r="AN105" s="36">
        <v>28378465.481129415</v>
      </c>
      <c r="AO105" s="37"/>
      <c r="AP105" s="38">
        <v>12042277.016152903</v>
      </c>
      <c r="AQ105" s="36"/>
      <c r="AR105" s="36">
        <v>15251566.836875673</v>
      </c>
      <c r="AS105" s="36"/>
      <c r="AT105" s="36">
        <v>27293843.853028577</v>
      </c>
      <c r="AU105" s="37"/>
      <c r="AV105" s="116">
        <f t="shared" ref="AV105:AV107" si="171">+AJ105+AP105</f>
        <v>26872440.331302002</v>
      </c>
      <c r="AW105" s="117">
        <f t="shared" ref="AW105:AW107" si="172">+AL105+AR105</f>
        <v>28799869.002855994</v>
      </c>
      <c r="AX105" s="118">
        <f t="shared" ref="AX105:AX107" si="173">+AV105+AW105</f>
        <v>55672309.334157996</v>
      </c>
      <c r="AY105" s="32"/>
      <c r="AZ105" s="35">
        <v>0</v>
      </c>
      <c r="BA105" s="36"/>
      <c r="BB105" s="36">
        <v>0</v>
      </c>
      <c r="BC105" s="36"/>
      <c r="BD105" s="36">
        <v>0</v>
      </c>
      <c r="BE105" s="37"/>
      <c r="BF105" s="38">
        <v>0</v>
      </c>
      <c r="BG105" s="36"/>
      <c r="BH105" s="36">
        <v>0</v>
      </c>
      <c r="BI105" s="36"/>
      <c r="BJ105" s="36">
        <v>0</v>
      </c>
      <c r="BK105" s="37"/>
      <c r="BL105" s="116">
        <f t="shared" ref="BL105:BL107" si="174">+AZ105+BF105</f>
        <v>0</v>
      </c>
      <c r="BM105" s="117">
        <f t="shared" ref="BM105:BM107" si="175">+BB105+BH105</f>
        <v>0</v>
      </c>
      <c r="BN105" s="118">
        <f t="shared" ref="BN105:BN107" si="176">+BL105+BM105</f>
        <v>0</v>
      </c>
      <c r="BO105" s="32"/>
      <c r="BP105" s="35">
        <v>0</v>
      </c>
      <c r="BQ105" s="36"/>
      <c r="BR105" s="36">
        <v>0</v>
      </c>
      <c r="BS105" s="36"/>
      <c r="BT105" s="36">
        <v>0</v>
      </c>
      <c r="BU105" s="37"/>
      <c r="BV105" s="38">
        <v>0</v>
      </c>
      <c r="BW105" s="36"/>
      <c r="BX105" s="36">
        <v>0</v>
      </c>
      <c r="BY105" s="36"/>
      <c r="BZ105" s="36">
        <v>0</v>
      </c>
      <c r="CA105" s="37"/>
      <c r="CB105" s="116">
        <f t="shared" ref="CB105:CB107" si="177">+BP105+BV105</f>
        <v>0</v>
      </c>
      <c r="CC105" s="117">
        <f t="shared" ref="CC105:CC107" si="178">+BR105+BX105</f>
        <v>0</v>
      </c>
      <c r="CD105" s="118">
        <f t="shared" ref="CD105:CD107" si="179">+CB105+CC105</f>
        <v>0</v>
      </c>
      <c r="CE105" s="32"/>
      <c r="CF105" s="38">
        <f t="shared" ref="CF105:CF107" si="180">+D105+T105+AJ105+AZ105+BP105</f>
        <v>53450968.366149105</v>
      </c>
      <c r="CG105" s="39"/>
      <c r="CH105" s="36">
        <f t="shared" ref="CH105:CH107" si="181">+F105+V105+AL105+BB105+BR105</f>
        <v>29074446.839380331</v>
      </c>
      <c r="CI105" s="39"/>
      <c r="CJ105" s="36">
        <f>+CF105+CH105</f>
        <v>82525415.205529436</v>
      </c>
      <c r="CK105" s="40"/>
      <c r="CL105" s="38">
        <f t="shared" ref="CL105:CL107" si="182">+J105+Z105+AP105+BF105+BV105</f>
        <v>44593682.444052875</v>
      </c>
      <c r="CM105" s="39"/>
      <c r="CN105" s="36">
        <f t="shared" ref="CN105:CN107" si="183">+L105+AB105+AR105+BH105+BX105</f>
        <v>55916074.296175674</v>
      </c>
      <c r="CO105" s="39"/>
      <c r="CP105" s="36">
        <f t="shared" ref="CP105:CP107" si="184">+CL105+CN105</f>
        <v>100509756.74022855</v>
      </c>
      <c r="CQ105" s="40"/>
      <c r="CR105" s="152"/>
      <c r="CS105" s="163" t="s">
        <v>49</v>
      </c>
      <c r="CT105" s="38">
        <f t="shared" ref="CT105:CT107" si="185">+CJ105</f>
        <v>82525415.205529436</v>
      </c>
      <c r="CU105" s="36">
        <f t="shared" ref="CU105:CU107" si="186">+CP105</f>
        <v>100509756.74022855</v>
      </c>
      <c r="CV105" s="37">
        <f t="shared" ref="CV105:CV107" si="187">+CT105+CU105</f>
        <v>183035171.94575799</v>
      </c>
      <c r="CW105"/>
    </row>
    <row r="106" spans="1:104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65"/>
        <v>0</v>
      </c>
      <c r="Q106" s="117">
        <f t="shared" si="166"/>
        <v>0</v>
      </c>
      <c r="R106" s="118">
        <f t="shared" si="167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8"/>
        <v>0</v>
      </c>
      <c r="AG106" s="117">
        <f t="shared" si="169"/>
        <v>0</v>
      </c>
      <c r="AH106" s="118">
        <f t="shared" si="170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71"/>
        <v>0</v>
      </c>
      <c r="AW106" s="117">
        <f t="shared" si="172"/>
        <v>0</v>
      </c>
      <c r="AX106" s="118">
        <f t="shared" si="173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4"/>
        <v>0</v>
      </c>
      <c r="BM106" s="117">
        <f t="shared" si="175"/>
        <v>0</v>
      </c>
      <c r="BN106" s="118">
        <f t="shared" si="176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7"/>
        <v>0</v>
      </c>
      <c r="CC106" s="117">
        <f t="shared" si="178"/>
        <v>0</v>
      </c>
      <c r="CD106" s="118">
        <f t="shared" si="179"/>
        <v>0</v>
      </c>
      <c r="CE106" s="32"/>
      <c r="CF106" s="38">
        <f t="shared" si="180"/>
        <v>0</v>
      </c>
      <c r="CG106" s="39"/>
      <c r="CH106" s="36">
        <f t="shared" si="181"/>
        <v>0</v>
      </c>
      <c r="CI106" s="39"/>
      <c r="CJ106" s="36">
        <f t="shared" ref="CJ106:CJ107" si="188">+CF106+CH106</f>
        <v>0</v>
      </c>
      <c r="CK106" s="40"/>
      <c r="CL106" s="38">
        <f t="shared" si="182"/>
        <v>0</v>
      </c>
      <c r="CM106" s="39"/>
      <c r="CN106" s="36">
        <f t="shared" si="183"/>
        <v>0</v>
      </c>
      <c r="CO106" s="39"/>
      <c r="CP106" s="36">
        <f t="shared" si="184"/>
        <v>0</v>
      </c>
      <c r="CQ106" s="40"/>
      <c r="CR106" s="152"/>
      <c r="CS106" s="163" t="s">
        <v>50</v>
      </c>
      <c r="CT106" s="38">
        <f t="shared" si="185"/>
        <v>0</v>
      </c>
      <c r="CU106" s="36">
        <f t="shared" si="186"/>
        <v>0</v>
      </c>
      <c r="CV106" s="37">
        <f t="shared" si="187"/>
        <v>0</v>
      </c>
      <c r="CW106"/>
    </row>
    <row r="107" spans="1:104" s="19" customFormat="1" ht="15.6" x14ac:dyDescent="0.3">
      <c r="A107" s="26">
        <v>89</v>
      </c>
      <c r="B107" s="52" t="s">
        <v>48</v>
      </c>
      <c r="C107" s="34"/>
      <c r="D107" s="35">
        <v>356011.26999999682</v>
      </c>
      <c r="E107" s="36"/>
      <c r="F107" s="36">
        <v>112624.15999999909</v>
      </c>
      <c r="G107" s="36"/>
      <c r="H107" s="36">
        <v>468635.42999999592</v>
      </c>
      <c r="I107" s="37"/>
      <c r="J107" s="38">
        <v>790633.55999933532</v>
      </c>
      <c r="K107" s="36"/>
      <c r="L107" s="36">
        <v>699245.04999979271</v>
      </c>
      <c r="M107" s="36"/>
      <c r="N107" s="36">
        <v>1489878.6099991282</v>
      </c>
      <c r="O107" s="37"/>
      <c r="P107" s="116">
        <f t="shared" si="165"/>
        <v>1146644.8299993321</v>
      </c>
      <c r="Q107" s="117">
        <f t="shared" si="166"/>
        <v>811869.20999979181</v>
      </c>
      <c r="R107" s="118">
        <f t="shared" si="167"/>
        <v>1958514.0399991239</v>
      </c>
      <c r="S107" s="32"/>
      <c r="T107" s="35">
        <v>13287378.212409148</v>
      </c>
      <c r="U107" s="36"/>
      <c r="V107" s="36">
        <v>4286108.7396433232</v>
      </c>
      <c r="W107" s="36"/>
      <c r="X107" s="36">
        <v>17573486.95205247</v>
      </c>
      <c r="Y107" s="37"/>
      <c r="Z107" s="38">
        <v>3321128.3641745518</v>
      </c>
      <c r="AA107" s="36"/>
      <c r="AB107" s="36">
        <v>4324672.8374308459</v>
      </c>
      <c r="AC107" s="36"/>
      <c r="AD107" s="36">
        <v>7645801.2016053982</v>
      </c>
      <c r="AE107" s="37"/>
      <c r="AF107" s="116">
        <f t="shared" si="168"/>
        <v>16608506.5765837</v>
      </c>
      <c r="AG107" s="117">
        <f t="shared" si="169"/>
        <v>8610781.5770741701</v>
      </c>
      <c r="AH107" s="118">
        <f t="shared" si="170"/>
        <v>25219288.153657869</v>
      </c>
      <c r="AI107" s="32"/>
      <c r="AJ107" s="35">
        <v>90857.268100000321</v>
      </c>
      <c r="AK107" s="36"/>
      <c r="AL107" s="36">
        <v>86201.806900000302</v>
      </c>
      <c r="AM107" s="36"/>
      <c r="AN107" s="36">
        <v>177059.07500000062</v>
      </c>
      <c r="AO107" s="37"/>
      <c r="AP107" s="38">
        <v>28509.507999999816</v>
      </c>
      <c r="AQ107" s="36"/>
      <c r="AR107" s="36">
        <v>252838.04450000054</v>
      </c>
      <c r="AS107" s="36"/>
      <c r="AT107" s="36">
        <v>281347.55250000034</v>
      </c>
      <c r="AU107" s="37"/>
      <c r="AV107" s="116">
        <f t="shared" si="171"/>
        <v>119366.77610000013</v>
      </c>
      <c r="AW107" s="117">
        <f t="shared" si="172"/>
        <v>339039.85140000086</v>
      </c>
      <c r="AX107" s="118">
        <f t="shared" si="173"/>
        <v>458406.62750000099</v>
      </c>
      <c r="AY107" s="32"/>
      <c r="AZ107" s="35">
        <v>593938.05422715051</v>
      </c>
      <c r="BA107" s="36"/>
      <c r="BB107" s="36">
        <v>179505.8357728491</v>
      </c>
      <c r="BC107" s="36"/>
      <c r="BD107" s="36">
        <v>773443.88999999966</v>
      </c>
      <c r="BE107" s="37"/>
      <c r="BF107" s="38">
        <v>1101760.2581001234</v>
      </c>
      <c r="BG107" s="36"/>
      <c r="BH107" s="36">
        <v>938742.14189987676</v>
      </c>
      <c r="BI107" s="36"/>
      <c r="BJ107" s="36">
        <v>2040502.4000000001</v>
      </c>
      <c r="BK107" s="37"/>
      <c r="BL107" s="116">
        <f t="shared" si="174"/>
        <v>1695698.3123272739</v>
      </c>
      <c r="BM107" s="117">
        <f t="shared" si="175"/>
        <v>1118247.9776727259</v>
      </c>
      <c r="BN107" s="118">
        <f t="shared" si="176"/>
        <v>2813946.29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7"/>
        <v>0</v>
      </c>
      <c r="CC107" s="117">
        <f t="shared" si="178"/>
        <v>0</v>
      </c>
      <c r="CD107" s="118">
        <f t="shared" si="179"/>
        <v>0</v>
      </c>
      <c r="CE107" s="32"/>
      <c r="CF107" s="38">
        <f t="shared" si="180"/>
        <v>14328184.804736298</v>
      </c>
      <c r="CG107" s="36"/>
      <c r="CH107" s="36">
        <f t="shared" si="181"/>
        <v>4664440.5423161713</v>
      </c>
      <c r="CI107" s="39"/>
      <c r="CJ107" s="36">
        <f t="shared" si="188"/>
        <v>18992625.34705247</v>
      </c>
      <c r="CK107" s="40"/>
      <c r="CL107" s="38">
        <f t="shared" si="182"/>
        <v>5242031.6902740104</v>
      </c>
      <c r="CM107" s="39"/>
      <c r="CN107" s="36">
        <f t="shared" si="183"/>
        <v>6215498.073830517</v>
      </c>
      <c r="CO107" s="39"/>
      <c r="CP107" s="36">
        <f t="shared" si="184"/>
        <v>11457529.764104526</v>
      </c>
      <c r="CQ107" s="40"/>
      <c r="CR107" s="152"/>
      <c r="CS107" s="163" t="s">
        <v>48</v>
      </c>
      <c r="CT107" s="38">
        <f t="shared" si="185"/>
        <v>18992625.34705247</v>
      </c>
      <c r="CU107" s="36">
        <f t="shared" si="186"/>
        <v>11457529.764104526</v>
      </c>
      <c r="CV107" s="37">
        <f t="shared" si="187"/>
        <v>30450155.111156996</v>
      </c>
      <c r="CW107"/>
    </row>
    <row r="108" spans="1:104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50"/>
      <c r="CS108" s="161"/>
      <c r="CT108" s="31"/>
      <c r="CU108" s="29"/>
      <c r="CV108" s="30"/>
      <c r="CW108"/>
    </row>
    <row r="109" spans="1:104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4" s="19" customFormat="1" ht="15.6" x14ac:dyDescent="0.3">
      <c r="A110" s="26">
        <v>90</v>
      </c>
      <c r="B110" s="26" t="s">
        <v>10</v>
      </c>
      <c r="C110" s="34"/>
      <c r="D110" s="71">
        <v>36533</v>
      </c>
      <c r="E110" s="36"/>
      <c r="F110" s="72">
        <v>11722</v>
      </c>
      <c r="G110" s="36"/>
      <c r="H110" s="72">
        <v>48255</v>
      </c>
      <c r="I110" s="37"/>
      <c r="J110" s="72">
        <v>121935</v>
      </c>
      <c r="K110" s="72"/>
      <c r="L110" s="72">
        <v>105585</v>
      </c>
      <c r="M110" s="72"/>
      <c r="N110" s="72">
        <v>227520</v>
      </c>
      <c r="O110" s="37"/>
      <c r="P110" s="133">
        <f t="shared" ref="P110:P111" si="189">+D110+J110</f>
        <v>158468</v>
      </c>
      <c r="Q110" s="134">
        <f t="shared" ref="Q110:Q111" si="190">+F110+L110</f>
        <v>117307</v>
      </c>
      <c r="R110" s="135">
        <f t="shared" ref="R110:R111" si="191">+P110+Q110</f>
        <v>275775</v>
      </c>
      <c r="S110" s="32"/>
      <c r="T110" s="71">
        <v>65432</v>
      </c>
      <c r="U110" s="36"/>
      <c r="V110" s="72">
        <v>20499</v>
      </c>
      <c r="W110" s="36"/>
      <c r="X110" s="72">
        <v>85931</v>
      </c>
      <c r="Y110" s="37"/>
      <c r="Z110" s="72">
        <v>330773</v>
      </c>
      <c r="AA110" s="72"/>
      <c r="AB110" s="72">
        <v>155685</v>
      </c>
      <c r="AC110" s="72"/>
      <c r="AD110" s="72">
        <v>486458</v>
      </c>
      <c r="AE110" s="37"/>
      <c r="AF110" s="133">
        <f t="shared" ref="AF110:AF111" si="192">+T110+Z110</f>
        <v>396205</v>
      </c>
      <c r="AG110" s="134">
        <f t="shared" ref="AG110:AG111" si="193">+V110+AB110</f>
        <v>176184</v>
      </c>
      <c r="AH110" s="135">
        <f t="shared" ref="AH110:AH111" si="194">+AF110+AG110</f>
        <v>572389</v>
      </c>
      <c r="AI110" s="32"/>
      <c r="AJ110" s="71">
        <v>19477</v>
      </c>
      <c r="AK110" s="36"/>
      <c r="AL110" s="72">
        <v>10008</v>
      </c>
      <c r="AM110" s="36"/>
      <c r="AN110" s="72">
        <v>29485</v>
      </c>
      <c r="AO110" s="37"/>
      <c r="AP110" s="72">
        <v>56700</v>
      </c>
      <c r="AQ110" s="72"/>
      <c r="AR110" s="72">
        <v>52911</v>
      </c>
      <c r="AS110" s="72"/>
      <c r="AT110" s="72">
        <v>109611</v>
      </c>
      <c r="AU110" s="37"/>
      <c r="AV110" s="133">
        <f t="shared" ref="AV110:AV111" si="195">+AJ110+AP110</f>
        <v>76177</v>
      </c>
      <c r="AW110" s="134">
        <f t="shared" ref="AW110:AW111" si="196">+AL110+AR110</f>
        <v>62919</v>
      </c>
      <c r="AX110" s="135">
        <f t="shared" ref="AX110:AX111" si="197">+AV110+AW110</f>
        <v>139096</v>
      </c>
      <c r="AY110" s="32"/>
      <c r="AZ110" s="71">
        <v>72771</v>
      </c>
      <c r="BA110" s="36"/>
      <c r="BB110" s="72">
        <v>22285</v>
      </c>
      <c r="BC110" s="36"/>
      <c r="BD110" s="72">
        <v>95056</v>
      </c>
      <c r="BE110" s="37"/>
      <c r="BF110" s="72">
        <v>394545</v>
      </c>
      <c r="BG110" s="72"/>
      <c r="BH110" s="72">
        <v>195369</v>
      </c>
      <c r="BI110" s="72"/>
      <c r="BJ110" s="72">
        <v>589914</v>
      </c>
      <c r="BK110" s="37"/>
      <c r="BL110" s="133">
        <f t="shared" ref="BL110:BL111" si="198">+AZ110+BF110</f>
        <v>467316</v>
      </c>
      <c r="BM110" s="134">
        <f t="shared" ref="BM110:BM111" si="199">+BB110+BH110</f>
        <v>217654</v>
      </c>
      <c r="BN110" s="135">
        <f t="shared" ref="BN110:BN111" si="200">+BL110+BM110</f>
        <v>684970</v>
      </c>
      <c r="BO110" s="32"/>
      <c r="BP110" s="71">
        <v>34634</v>
      </c>
      <c r="BQ110" s="36"/>
      <c r="BR110" s="72">
        <v>7189</v>
      </c>
      <c r="BS110" s="36"/>
      <c r="BT110" s="72">
        <v>41823</v>
      </c>
      <c r="BU110" s="37"/>
      <c r="BV110" s="72">
        <v>108534</v>
      </c>
      <c r="BW110" s="72"/>
      <c r="BX110" s="72">
        <v>78159</v>
      </c>
      <c r="BY110" s="72"/>
      <c r="BZ110" s="72">
        <v>186693</v>
      </c>
      <c r="CA110" s="37"/>
      <c r="CB110" s="133">
        <f t="shared" ref="CB110:CB111" si="201">+BP110+BV110</f>
        <v>143168</v>
      </c>
      <c r="CC110" s="134">
        <f t="shared" ref="CC110:CC111" si="202">+BR110+BX110</f>
        <v>85348</v>
      </c>
      <c r="CD110" s="135">
        <f t="shared" ref="CD110:CD111" si="203">+CB110+CC110</f>
        <v>228516</v>
      </c>
      <c r="CE110" s="32"/>
      <c r="CF110" s="38">
        <f t="shared" ref="CF110:CF111" si="204">+D110+T110+AJ110+AZ110+BP110</f>
        <v>228847</v>
      </c>
      <c r="CG110" s="72"/>
      <c r="CH110" s="36">
        <f t="shared" ref="CH110:CH111" si="205">+F110+V110+AL110+BB110+BR110</f>
        <v>71703</v>
      </c>
      <c r="CI110" s="72"/>
      <c r="CJ110" s="72">
        <f t="shared" ref="CJ110:CJ111" si="206">+CF110+CH110</f>
        <v>300550</v>
      </c>
      <c r="CK110" s="74"/>
      <c r="CL110" s="38">
        <f t="shared" ref="CL110:CL111" si="207">+J110+Z110+AP110+BF110+BV110</f>
        <v>1012487</v>
      </c>
      <c r="CM110" s="72"/>
      <c r="CN110" s="36">
        <f t="shared" ref="CN110:CN111" si="208">+L110+AB110+AR110+BH110+BX110</f>
        <v>587709</v>
      </c>
      <c r="CO110" s="72"/>
      <c r="CP110" s="72">
        <f t="shared" ref="CP110:CP111" si="209">+CL110+CN110</f>
        <v>1600196</v>
      </c>
      <c r="CQ110" s="74"/>
      <c r="CR110" s="155"/>
      <c r="CS110" s="161" t="s">
        <v>10</v>
      </c>
      <c r="CT110" s="38">
        <f t="shared" ref="CT110:CT111" si="210">+CJ110</f>
        <v>300550</v>
      </c>
      <c r="CU110" s="72">
        <f t="shared" ref="CU110:CU111" si="211">+CP110</f>
        <v>1600196</v>
      </c>
      <c r="CV110" s="75">
        <f t="shared" ref="CV110:CV111" si="212">+CT110+CU110</f>
        <v>1900746</v>
      </c>
      <c r="CW110"/>
    </row>
    <row r="111" spans="1:104" s="19" customFormat="1" ht="15.6" x14ac:dyDescent="0.3">
      <c r="A111" s="26">
        <v>91</v>
      </c>
      <c r="B111" s="26" t="s">
        <v>11</v>
      </c>
      <c r="C111" s="34"/>
      <c r="D111" s="71">
        <v>109189</v>
      </c>
      <c r="E111" s="36"/>
      <c r="F111" s="72">
        <v>35436</v>
      </c>
      <c r="G111" s="36"/>
      <c r="H111" s="72">
        <v>144625</v>
      </c>
      <c r="I111" s="37"/>
      <c r="J111" s="72">
        <v>363896</v>
      </c>
      <c r="K111" s="72"/>
      <c r="L111" s="72">
        <v>316084</v>
      </c>
      <c r="M111" s="72"/>
      <c r="N111" s="72">
        <v>679980</v>
      </c>
      <c r="O111" s="37"/>
      <c r="P111" s="133">
        <f t="shared" si="189"/>
        <v>473085</v>
      </c>
      <c r="Q111" s="134">
        <f t="shared" si="190"/>
        <v>351520</v>
      </c>
      <c r="R111" s="135">
        <f t="shared" si="191"/>
        <v>824605</v>
      </c>
      <c r="S111" s="32"/>
      <c r="T111" s="71">
        <v>194372</v>
      </c>
      <c r="U111" s="36"/>
      <c r="V111" s="72">
        <v>61421</v>
      </c>
      <c r="W111" s="36"/>
      <c r="X111" s="72">
        <v>255793</v>
      </c>
      <c r="Y111" s="37"/>
      <c r="Z111" s="72">
        <v>1015560</v>
      </c>
      <c r="AA111" s="72"/>
      <c r="AB111" s="72">
        <v>438502</v>
      </c>
      <c r="AC111" s="72"/>
      <c r="AD111" s="72">
        <v>1454062</v>
      </c>
      <c r="AE111" s="37"/>
      <c r="AF111" s="133">
        <f t="shared" si="192"/>
        <v>1209932</v>
      </c>
      <c r="AG111" s="134">
        <f t="shared" si="193"/>
        <v>499923</v>
      </c>
      <c r="AH111" s="135">
        <f t="shared" si="194"/>
        <v>1709855</v>
      </c>
      <c r="AI111" s="32"/>
      <c r="AJ111" s="71">
        <v>57747</v>
      </c>
      <c r="AK111" s="36"/>
      <c r="AL111" s="72">
        <v>29652</v>
      </c>
      <c r="AM111" s="36"/>
      <c r="AN111" s="72">
        <v>87399</v>
      </c>
      <c r="AO111" s="37"/>
      <c r="AP111" s="72">
        <v>169182</v>
      </c>
      <c r="AQ111" s="72"/>
      <c r="AR111" s="72">
        <v>156477</v>
      </c>
      <c r="AS111" s="72"/>
      <c r="AT111" s="72">
        <v>325659</v>
      </c>
      <c r="AU111" s="37"/>
      <c r="AV111" s="133">
        <f t="shared" si="195"/>
        <v>226929</v>
      </c>
      <c r="AW111" s="134">
        <f t="shared" si="196"/>
        <v>186129</v>
      </c>
      <c r="AX111" s="135">
        <f t="shared" si="197"/>
        <v>413058</v>
      </c>
      <c r="AY111" s="32"/>
      <c r="AZ111" s="71">
        <v>219971</v>
      </c>
      <c r="BA111" s="36"/>
      <c r="BB111" s="72">
        <v>66546</v>
      </c>
      <c r="BC111" s="36"/>
      <c r="BD111" s="72">
        <v>286517</v>
      </c>
      <c r="BE111" s="37"/>
      <c r="BF111" s="72">
        <v>1193251</v>
      </c>
      <c r="BG111" s="72"/>
      <c r="BH111" s="72">
        <v>594615</v>
      </c>
      <c r="BI111" s="72"/>
      <c r="BJ111" s="72">
        <v>1787866</v>
      </c>
      <c r="BK111" s="37"/>
      <c r="BL111" s="133">
        <f t="shared" si="198"/>
        <v>1413222</v>
      </c>
      <c r="BM111" s="134">
        <f t="shared" si="199"/>
        <v>661161</v>
      </c>
      <c r="BN111" s="135">
        <f t="shared" si="200"/>
        <v>2074383</v>
      </c>
      <c r="BO111" s="32"/>
      <c r="BP111" s="71">
        <v>101875</v>
      </c>
      <c r="BQ111" s="36"/>
      <c r="BR111" s="72">
        <v>22273</v>
      </c>
      <c r="BS111" s="36"/>
      <c r="BT111" s="72">
        <v>124148</v>
      </c>
      <c r="BU111" s="37"/>
      <c r="BV111" s="72">
        <v>323507</v>
      </c>
      <c r="BW111" s="72"/>
      <c r="BX111" s="72">
        <v>230082</v>
      </c>
      <c r="BY111" s="72"/>
      <c r="BZ111" s="72">
        <v>553589</v>
      </c>
      <c r="CA111" s="37"/>
      <c r="CB111" s="133">
        <f t="shared" si="201"/>
        <v>425382</v>
      </c>
      <c r="CC111" s="134">
        <f t="shared" si="202"/>
        <v>252355</v>
      </c>
      <c r="CD111" s="135">
        <f t="shared" si="203"/>
        <v>677737</v>
      </c>
      <c r="CE111" s="32"/>
      <c r="CF111" s="38">
        <f t="shared" si="204"/>
        <v>683154</v>
      </c>
      <c r="CG111" s="72"/>
      <c r="CH111" s="36">
        <f t="shared" si="205"/>
        <v>215328</v>
      </c>
      <c r="CI111" s="72"/>
      <c r="CJ111" s="72">
        <f t="shared" si="206"/>
        <v>898482</v>
      </c>
      <c r="CK111" s="74"/>
      <c r="CL111" s="38">
        <f t="shared" si="207"/>
        <v>3065396</v>
      </c>
      <c r="CM111" s="72"/>
      <c r="CN111" s="36">
        <f t="shared" si="208"/>
        <v>1735760</v>
      </c>
      <c r="CO111" s="72"/>
      <c r="CP111" s="72">
        <f t="shared" si="209"/>
        <v>4801156</v>
      </c>
      <c r="CQ111" s="74"/>
      <c r="CR111" s="155"/>
      <c r="CS111" s="161" t="s">
        <v>11</v>
      </c>
      <c r="CT111" s="38">
        <f t="shared" si="210"/>
        <v>898482</v>
      </c>
      <c r="CU111" s="72">
        <f t="shared" si="211"/>
        <v>4801156</v>
      </c>
      <c r="CV111" s="75">
        <f t="shared" si="212"/>
        <v>5699638</v>
      </c>
      <c r="CW111"/>
    </row>
    <row r="112" spans="1:104" s="19" customFormat="1" ht="15.6" x14ac:dyDescent="0.3">
      <c r="A112" s="26">
        <v>92</v>
      </c>
      <c r="B112" s="26" t="s">
        <v>12</v>
      </c>
      <c r="C112" s="34"/>
      <c r="D112" s="76">
        <v>2425.1650990484391</v>
      </c>
      <c r="E112" s="77"/>
      <c r="F112" s="78">
        <v>2520.7672987921887</v>
      </c>
      <c r="G112" s="78"/>
      <c r="H112" s="78">
        <v>2448.5895384615383</v>
      </c>
      <c r="I112" s="79"/>
      <c r="J112" s="80">
        <v>394.83284235056169</v>
      </c>
      <c r="K112" s="78"/>
      <c r="L112" s="78">
        <v>677.09918249579221</v>
      </c>
      <c r="M112" s="78"/>
      <c r="N112" s="78">
        <v>526.04239830583253</v>
      </c>
      <c r="O112" s="81"/>
      <c r="P112" s="136">
        <f>+P10/P111</f>
        <v>863.43774163205342</v>
      </c>
      <c r="Q112" s="136">
        <f>+Q10/Q111</f>
        <v>862.95553026854805</v>
      </c>
      <c r="R112" s="199">
        <f>+R10/R111</f>
        <v>863.23218025600136</v>
      </c>
      <c r="S112" s="32"/>
      <c r="T112" s="76">
        <v>2428.3804613833254</v>
      </c>
      <c r="U112" s="77"/>
      <c r="V112" s="78">
        <v>2303.8639167385754</v>
      </c>
      <c r="W112" s="78"/>
      <c r="X112" s="78">
        <v>2398.4815560629095</v>
      </c>
      <c r="Y112" s="79"/>
      <c r="Z112" s="80">
        <v>313.03076012249528</v>
      </c>
      <c r="AA112" s="78"/>
      <c r="AB112" s="78">
        <v>513.43806846947098</v>
      </c>
      <c r="AC112" s="78"/>
      <c r="AD112" s="78">
        <v>373.46766413674334</v>
      </c>
      <c r="AE112" s="81"/>
      <c r="AF112" s="136">
        <f>+AF10/AF111</f>
        <v>652.85543798329252</v>
      </c>
      <c r="AG112" s="136">
        <f>+AG10/AG111</f>
        <v>733.41143642120892</v>
      </c>
      <c r="AH112" s="199">
        <f>+AH10/AH111</f>
        <v>676.40819327954773</v>
      </c>
      <c r="AI112" s="32"/>
      <c r="AJ112" s="76">
        <v>2166.2054134413916</v>
      </c>
      <c r="AK112" s="77"/>
      <c r="AL112" s="78">
        <v>1975.3709142722246</v>
      </c>
      <c r="AM112" s="78"/>
      <c r="AN112" s="78">
        <v>2101.4606844471909</v>
      </c>
      <c r="AO112" s="79"/>
      <c r="AP112" s="80">
        <v>304.47273646132561</v>
      </c>
      <c r="AQ112" s="78"/>
      <c r="AR112" s="78">
        <v>434.91728107006162</v>
      </c>
      <c r="AS112" s="78"/>
      <c r="AT112" s="78">
        <v>367.15047915150512</v>
      </c>
      <c r="AU112" s="81"/>
      <c r="AV112" s="136">
        <f>+AV10/AV111</f>
        <v>778.23094672783122</v>
      </c>
      <c r="AW112" s="137">
        <f>+AW10/AW111</f>
        <v>680.32520316554667</v>
      </c>
      <c r="AX112" s="138">
        <f>+AX10/AX111</f>
        <v>734.11341809140617</v>
      </c>
      <c r="AY112" s="32"/>
      <c r="AZ112" s="76">
        <v>2626.3909106200363</v>
      </c>
      <c r="BA112" s="77"/>
      <c r="BB112" s="78">
        <v>2709.3699095362608</v>
      </c>
      <c r="BC112" s="78"/>
      <c r="BD112" s="78">
        <v>2645.6634859362621</v>
      </c>
      <c r="BE112" s="79"/>
      <c r="BF112" s="80">
        <v>354.41951106682501</v>
      </c>
      <c r="BG112" s="78"/>
      <c r="BH112" s="78">
        <v>676.36886220495614</v>
      </c>
      <c r="BI112" s="78"/>
      <c r="BJ112" s="78">
        <v>461.494601385115</v>
      </c>
      <c r="BK112" s="81"/>
      <c r="BL112" s="136">
        <f>+BL10/BL111</f>
        <v>708.05667545509482</v>
      </c>
      <c r="BM112" s="137">
        <f>+BM10/BM111</f>
        <v>880.99086455492682</v>
      </c>
      <c r="BN112" s="138">
        <f>+BN10/BN111</f>
        <v>763.17539817863917</v>
      </c>
      <c r="BO112" s="32"/>
      <c r="BP112" s="76">
        <v>2029.5520222822072</v>
      </c>
      <c r="BQ112" s="77"/>
      <c r="BR112" s="78">
        <v>2116.0982341848853</v>
      </c>
      <c r="BS112" s="78"/>
      <c r="BT112" s="78">
        <v>2045.0790044140849</v>
      </c>
      <c r="BU112" s="79"/>
      <c r="BV112" s="80">
        <v>274.67295607204755</v>
      </c>
      <c r="BW112" s="78"/>
      <c r="BX112" s="78">
        <v>511.7454706582858</v>
      </c>
      <c r="BY112" s="78"/>
      <c r="BZ112" s="78">
        <v>373.20475186464978</v>
      </c>
      <c r="CA112" s="81"/>
      <c r="CB112" s="136">
        <f>+CB10/CB111</f>
        <v>694.95003613222877</v>
      </c>
      <c r="CC112" s="137">
        <f>+CC10/CC111</f>
        <v>653.34658457331795</v>
      </c>
      <c r="CD112" s="138">
        <f>+CD10/CD111</f>
        <v>679.45901377672965</v>
      </c>
      <c r="CE112" s="32"/>
      <c r="CF112" s="80">
        <f>+CF10/CF111</f>
        <v>2409.9878363004532</v>
      </c>
      <c r="CG112" s="78"/>
      <c r="CH112" s="78">
        <f>+CH10/CH111</f>
        <v>2400.221150756056</v>
      </c>
      <c r="CI112" s="77"/>
      <c r="CJ112" s="78">
        <f>+CJ10/CJ111</f>
        <v>2407.6471763151621</v>
      </c>
      <c r="CK112" s="81"/>
      <c r="CL112" s="80">
        <f>+CL10/CL111</f>
        <v>334.33232680214928</v>
      </c>
      <c r="CM112" s="77"/>
      <c r="CN112" s="78">
        <f>+CN10/CN111</f>
        <v>591.752823933032</v>
      </c>
      <c r="CO112" s="78"/>
      <c r="CP112" s="78">
        <f>+CP10/CP111</f>
        <v>427.39745572108075</v>
      </c>
      <c r="CQ112" s="81"/>
      <c r="CR112" s="156"/>
      <c r="CS112" s="161" t="s">
        <v>12</v>
      </c>
      <c r="CT112" s="80">
        <f>+CT10/CT111</f>
        <v>2407.6471763151621</v>
      </c>
      <c r="CU112" s="78">
        <f>+CU10/CU111</f>
        <v>427.39745572108075</v>
      </c>
      <c r="CV112" s="79">
        <f>+CV10/CV111</f>
        <v>739.560917586345</v>
      </c>
      <c r="CW112"/>
    </row>
    <row r="113" spans="1:101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73"/>
      <c r="CG113" s="72"/>
      <c r="CH113" s="72"/>
      <c r="CI113" s="72"/>
      <c r="CJ113" s="72"/>
      <c r="CK113" s="74"/>
      <c r="CL113" s="73"/>
      <c r="CM113" s="72"/>
      <c r="CN113" s="72"/>
      <c r="CO113" s="72"/>
      <c r="CP113" s="72"/>
      <c r="CQ113" s="74"/>
      <c r="CR113" s="155"/>
      <c r="CS113" s="161"/>
      <c r="CT113" s="73"/>
      <c r="CU113" s="72"/>
      <c r="CV113" s="74"/>
      <c r="CW113"/>
    </row>
    <row r="114" spans="1:101" s="19" customFormat="1" ht="15.6" x14ac:dyDescent="0.3">
      <c r="A114" s="26"/>
      <c r="B114" s="50" t="s">
        <v>95</v>
      </c>
      <c r="C114" s="34"/>
      <c r="D114" s="71">
        <v>-1333121</v>
      </c>
      <c r="E114" s="36"/>
      <c r="F114" s="72">
        <v>3326832.7800000012</v>
      </c>
      <c r="G114" s="36"/>
      <c r="H114" s="72">
        <v>1993711.7799999714</v>
      </c>
      <c r="I114" s="37"/>
      <c r="J114" s="72">
        <v>7869246</v>
      </c>
      <c r="K114" s="36"/>
      <c r="L114" s="72">
        <v>19172207.879999995</v>
      </c>
      <c r="M114" s="36"/>
      <c r="N114" s="72">
        <v>27041453.879999995</v>
      </c>
      <c r="O114" s="37"/>
      <c r="P114" s="116">
        <f>+P17-P102</f>
        <v>6536125</v>
      </c>
      <c r="Q114" s="140">
        <f>+Q17-Q102</f>
        <v>22499040.659999967</v>
      </c>
      <c r="R114" s="141">
        <f>+R17-R102</f>
        <v>29035165.659999967</v>
      </c>
      <c r="S114" s="32"/>
      <c r="T114" s="71">
        <v>21170287.862514257</v>
      </c>
      <c r="U114" s="36"/>
      <c r="V114" s="72">
        <v>4106515.7504828274</v>
      </c>
      <c r="W114" s="36"/>
      <c r="X114" s="72">
        <v>25276803.612997085</v>
      </c>
      <c r="Y114" s="37"/>
      <c r="Z114" s="72">
        <v>16598440.955284119</v>
      </c>
      <c r="AA114" s="36"/>
      <c r="AB114" s="72">
        <v>24398379.651421338</v>
      </c>
      <c r="AC114" s="36"/>
      <c r="AD114" s="72">
        <v>40996820.606705457</v>
      </c>
      <c r="AE114" s="37"/>
      <c r="AF114" s="116">
        <f>+AF17-AF102</f>
        <v>37768728.817798376</v>
      </c>
      <c r="AG114" s="140">
        <f>+AG17-AG102</f>
        <v>28504895.401904166</v>
      </c>
      <c r="AH114" s="141">
        <f>+AH17-AH102</f>
        <v>66273624.219702721</v>
      </c>
      <c r="AI114" s="32"/>
      <c r="AJ114" s="71">
        <v>5353997.6209464669</v>
      </c>
      <c r="AK114" s="36"/>
      <c r="AL114" s="72">
        <v>-454047.93690057099</v>
      </c>
      <c r="AM114" s="36"/>
      <c r="AN114" s="72">
        <v>4899949.6840459108</v>
      </c>
      <c r="AO114" s="37"/>
      <c r="AP114" s="72">
        <v>-1169798.9138168991</v>
      </c>
      <c r="AQ114" s="36"/>
      <c r="AR114" s="72">
        <v>3040755.2990557551</v>
      </c>
      <c r="AS114" s="36"/>
      <c r="AT114" s="72">
        <v>1870956.3852388263</v>
      </c>
      <c r="AU114" s="37"/>
      <c r="AV114" s="116">
        <f>+AV17-AV102</f>
        <v>4184198.7071295679</v>
      </c>
      <c r="AW114" s="140">
        <f>+AW17-AW102</f>
        <v>2586707.3621551692</v>
      </c>
      <c r="AX114" s="118">
        <f>+AX17-AX102</f>
        <v>6770906.0692847967</v>
      </c>
      <c r="AY114" s="32"/>
      <c r="AZ114" s="71">
        <v>2870059.5204175711</v>
      </c>
      <c r="BA114" s="36"/>
      <c r="BB114" s="72">
        <v>1599814.1611483097</v>
      </c>
      <c r="BC114" s="36"/>
      <c r="BD114" s="72">
        <v>4469873.6815658808</v>
      </c>
      <c r="BE114" s="37"/>
      <c r="BF114" s="72">
        <v>-5216533.2180168033</v>
      </c>
      <c r="BG114" s="36"/>
      <c r="BH114" s="72">
        <v>20531716.61384505</v>
      </c>
      <c r="BI114" s="36"/>
      <c r="BJ114" s="72">
        <v>15315183.395828366</v>
      </c>
      <c r="BK114" s="37"/>
      <c r="BL114" s="116">
        <f>+BL17-BL102</f>
        <v>-2346473.6975992918</v>
      </c>
      <c r="BM114" s="140">
        <f>+BM17-BM102</f>
        <v>22131530.77499342</v>
      </c>
      <c r="BN114" s="141">
        <f>+BN17-BN102</f>
        <v>19785057.077394009</v>
      </c>
      <c r="BO114" s="32"/>
      <c r="BP114" s="35">
        <v>6761775.8104857206</v>
      </c>
      <c r="BQ114" s="36"/>
      <c r="BR114" s="72">
        <v>14279014.535439357</v>
      </c>
      <c r="BS114" s="36"/>
      <c r="BT114" s="72">
        <v>21040790.345925093</v>
      </c>
      <c r="BU114" s="37"/>
      <c r="BV114" s="72">
        <v>-7328658.8457539231</v>
      </c>
      <c r="BW114" s="36"/>
      <c r="BX114" s="72">
        <v>19008846.659828186</v>
      </c>
      <c r="BY114" s="36"/>
      <c r="BZ114" s="72">
        <v>11680187.814074248</v>
      </c>
      <c r="CA114" s="37"/>
      <c r="CB114" s="116">
        <f>+CB17-CB102</f>
        <v>-566883.03526818752</v>
      </c>
      <c r="CC114" s="140">
        <f>+CC17-CC102</f>
        <v>33287861.195267558</v>
      </c>
      <c r="CD114" s="141">
        <f>+CD17-CD102</f>
        <v>32720978.159999371</v>
      </c>
      <c r="CE114" s="32"/>
      <c r="CF114" s="73">
        <f>+CF103</f>
        <v>34822999.814364195</v>
      </c>
      <c r="CG114" s="72"/>
      <c r="CH114" s="72">
        <f>+CH103</f>
        <v>22858129.290169954</v>
      </c>
      <c r="CI114" s="72"/>
      <c r="CJ114" s="72">
        <f>+CJ103</f>
        <v>57681129.104534149</v>
      </c>
      <c r="CK114" s="74"/>
      <c r="CL114" s="73">
        <f>+CL103</f>
        <v>10752695.97769618</v>
      </c>
      <c r="CM114" s="72"/>
      <c r="CN114" s="72">
        <f>+CN103</f>
        <v>86151906.104150414</v>
      </c>
      <c r="CO114" s="72"/>
      <c r="CP114" s="72">
        <f>+CP103</f>
        <v>96904602.081846952</v>
      </c>
      <c r="CQ114" s="74"/>
      <c r="CR114" s="155"/>
      <c r="CS114" s="162" t="s">
        <v>95</v>
      </c>
      <c r="CT114" s="73">
        <f>+CT103</f>
        <v>57681129.104534626</v>
      </c>
      <c r="CU114" s="72">
        <f>+CU103</f>
        <v>96904602.081846952</v>
      </c>
      <c r="CV114" s="74">
        <f>+CV103</f>
        <v>154585731.18638134</v>
      </c>
      <c r="CW114"/>
    </row>
    <row r="115" spans="1:101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72"/>
      <c r="CH115" s="72"/>
      <c r="CI115" s="72"/>
      <c r="CJ115" s="72"/>
      <c r="CK115" s="74"/>
      <c r="CL115" s="73"/>
      <c r="CM115" s="72"/>
      <c r="CN115" s="72"/>
      <c r="CO115" s="72"/>
      <c r="CP115" s="72"/>
      <c r="CQ115" s="74"/>
      <c r="CR115" s="155"/>
      <c r="CS115" s="162"/>
      <c r="CT115" s="73"/>
      <c r="CU115" s="72"/>
      <c r="CV115" s="74"/>
      <c r="CW115"/>
    </row>
    <row r="116" spans="1:101" s="19" customFormat="1" ht="15.6" x14ac:dyDescent="0.3">
      <c r="A116" s="26"/>
      <c r="B116" s="50" t="s">
        <v>97</v>
      </c>
      <c r="C116" s="34"/>
      <c r="D116" s="82">
        <v>-5.0344191596121456E-3</v>
      </c>
      <c r="E116" s="83"/>
      <c r="F116" s="84">
        <v>3.8888513786729188E-2</v>
      </c>
      <c r="G116" s="83"/>
      <c r="H116" s="84">
        <v>5.6906400187129594E-3</v>
      </c>
      <c r="I116" s="85"/>
      <c r="J116" s="84">
        <v>5.4165903716945116E-2</v>
      </c>
      <c r="K116" s="83"/>
      <c r="L116" s="84">
        <v>8.966681968334661E-2</v>
      </c>
      <c r="M116" s="83"/>
      <c r="N116" s="84">
        <v>7.5304139234936965E-2</v>
      </c>
      <c r="O116" s="85"/>
      <c r="P116" s="142">
        <f>+P103/P17</f>
        <v>1.5938588894070023E-2</v>
      </c>
      <c r="Q116" s="143">
        <f>+Q103/Q17</f>
        <v>7.5156124751956946E-2</v>
      </c>
      <c r="R116" s="144">
        <f>+R103/R17</f>
        <v>4.0926544149509574E-2</v>
      </c>
      <c r="S116" s="32"/>
      <c r="T116" s="82">
        <v>4.5108177961735864E-2</v>
      </c>
      <c r="U116" s="83"/>
      <c r="V116" s="84">
        <v>3.0439017129829646E-2</v>
      </c>
      <c r="W116" s="83"/>
      <c r="X116" s="84">
        <v>4.1832929422060863E-2</v>
      </c>
      <c r="Y116" s="85"/>
      <c r="Z116" s="84">
        <v>5.2679807177072588E-2</v>
      </c>
      <c r="AA116" s="83"/>
      <c r="AB116" s="84">
        <v>0.1072157276579942</v>
      </c>
      <c r="AC116" s="83"/>
      <c r="AD116" s="84">
        <v>7.5549969797395644E-2</v>
      </c>
      <c r="AE116" s="85"/>
      <c r="AF116" s="142">
        <f>+AF103/AF17</f>
        <v>4.8149570746151941E-2</v>
      </c>
      <c r="AG116" s="143">
        <f>+AG103/AG17</f>
        <v>7.8640042287029269E-2</v>
      </c>
      <c r="AH116" s="144">
        <f>+AH103/AH17</f>
        <v>5.7786149902608025E-2</v>
      </c>
      <c r="AI116" s="32"/>
      <c r="AJ116" s="82">
        <v>3.7978633758139535E-2</v>
      </c>
      <c r="AK116" s="83"/>
      <c r="AL116" s="84">
        <v>-6.4705180249710484E-3</v>
      </c>
      <c r="AM116" s="83"/>
      <c r="AN116" s="84">
        <v>2.320648074478877E-2</v>
      </c>
      <c r="AO116" s="85"/>
      <c r="AP116" s="84">
        <v>-1.8178807788846424E-2</v>
      </c>
      <c r="AQ116" s="83"/>
      <c r="AR116" s="84">
        <v>3.6544800194646995E-2</v>
      </c>
      <c r="AS116" s="83"/>
      <c r="AT116" s="84">
        <v>1.2679650582430797E-2</v>
      </c>
      <c r="AU116" s="85"/>
      <c r="AV116" s="142">
        <f>+AV103/AV17</f>
        <v>2.0378563622354563E-2</v>
      </c>
      <c r="AW116" s="143">
        <f>+AW103/AW17</f>
        <v>1.6864913069326151E-2</v>
      </c>
      <c r="AX116" s="144">
        <f>+AX103/AX17</f>
        <v>1.887615359763499E-2</v>
      </c>
      <c r="AY116" s="32"/>
      <c r="AZ116" s="82">
        <v>4.9627622627002347E-3</v>
      </c>
      <c r="BA116" s="83"/>
      <c r="BB116" s="84">
        <v>8.6356564079069463E-3</v>
      </c>
      <c r="BC116" s="83"/>
      <c r="BD116" s="84">
        <v>5.8538704914443537E-3</v>
      </c>
      <c r="BE116" s="85"/>
      <c r="BF116" s="84">
        <v>-1.2334778251119472E-2</v>
      </c>
      <c r="BG116" s="83"/>
      <c r="BH116" s="84">
        <v>4.9384593463364337E-2</v>
      </c>
      <c r="BI116" s="83"/>
      <c r="BJ116" s="84">
        <v>1.826140417009477E-2</v>
      </c>
      <c r="BK116" s="85"/>
      <c r="BL116" s="142">
        <f>+BL103/BL17</f>
        <v>-2.343587409693545E-3</v>
      </c>
      <c r="BM116" s="143">
        <f>+BM103/BM17</f>
        <v>3.6824003981335382E-2</v>
      </c>
      <c r="BN116" s="144">
        <f>+BN103/BN17</f>
        <v>1.2348374229513355E-2</v>
      </c>
      <c r="BO116" s="32"/>
      <c r="BP116" s="218">
        <v>3.2404635377391362E-2</v>
      </c>
      <c r="BQ116" s="83"/>
      <c r="BR116" s="84">
        <v>0.26573336498219086</v>
      </c>
      <c r="BS116" s="83"/>
      <c r="BT116" s="84">
        <v>8.0185541771534627E-2</v>
      </c>
      <c r="BU116" s="85"/>
      <c r="BV116" s="84">
        <v>-8.247549327068053E-2</v>
      </c>
      <c r="BW116" s="83"/>
      <c r="BX116" s="84">
        <v>0.16454945100696949</v>
      </c>
      <c r="BY116" s="83"/>
      <c r="BZ116" s="84">
        <v>5.7149592803629405E-2</v>
      </c>
      <c r="CA116" s="85"/>
      <c r="CB116" s="142">
        <f>+CB103/CB17</f>
        <v>-1.9053255290855334E-3</v>
      </c>
      <c r="CC116" s="143">
        <f>+CC103/CC17</f>
        <v>0.19667290753108857</v>
      </c>
      <c r="CD116" s="144">
        <f>+CD103/CD17</f>
        <v>7.0099283298449333E-2</v>
      </c>
      <c r="CE116" s="32"/>
      <c r="CF116" s="86">
        <f>+CF114/CF17</f>
        <v>2.0951410456855481E-2</v>
      </c>
      <c r="CG116" s="84"/>
      <c r="CH116" s="84">
        <f>+CH114/CH17</f>
        <v>4.3159446134341035E-2</v>
      </c>
      <c r="CI116" s="84"/>
      <c r="CJ116" s="168">
        <f>+CJ114/CJ17</f>
        <v>2.6317933534263246E-2</v>
      </c>
      <c r="CK116" s="85"/>
      <c r="CL116" s="87">
        <f>+CL114/CL17</f>
        <v>1.0374214381972433E-2</v>
      </c>
      <c r="CM116" s="83"/>
      <c r="CN116" s="83">
        <f>+CN114/CN17</f>
        <v>8.1594233173404418E-2</v>
      </c>
      <c r="CO116" s="83"/>
      <c r="CP116" s="172">
        <f>+CP114/CP17</f>
        <v>4.6313968912222697E-2</v>
      </c>
      <c r="CQ116" s="85"/>
      <c r="CR116" s="157"/>
      <c r="CS116" s="162" t="s">
        <v>97</v>
      </c>
      <c r="CT116" s="179">
        <f>+CT103/CT17</f>
        <v>2.6317933534263468E-2</v>
      </c>
      <c r="CU116" s="172">
        <f>+CU103/CU17</f>
        <v>4.6313968912222697E-2</v>
      </c>
      <c r="CV116" s="396">
        <f>+CV103/CV17</f>
        <v>3.6084058370390235E-2</v>
      </c>
      <c r="CW116"/>
    </row>
    <row r="117" spans="1:101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7"/>
      <c r="CM117" s="83"/>
      <c r="CN117" s="83"/>
      <c r="CO117" s="83"/>
      <c r="CP117" s="83"/>
      <c r="CQ117" s="85"/>
      <c r="CR117" s="157"/>
      <c r="CS117" s="162"/>
      <c r="CT117" s="179"/>
      <c r="CU117" s="172"/>
      <c r="CV117" s="180"/>
      <c r="CW117"/>
    </row>
    <row r="118" spans="1:101" s="19" customFormat="1" ht="15.6" x14ac:dyDescent="0.3">
      <c r="A118" s="26"/>
      <c r="B118" s="50" t="s">
        <v>93</v>
      </c>
      <c r="C118" s="34"/>
      <c r="D118" s="82">
        <v>0.94300390883200624</v>
      </c>
      <c r="E118" s="83"/>
      <c r="F118" s="84">
        <v>0.87952256804990292</v>
      </c>
      <c r="G118" s="83"/>
      <c r="H118" s="84">
        <v>0.92750309659254959</v>
      </c>
      <c r="I118" s="85"/>
      <c r="J118" s="84">
        <v>0.86403328062745188</v>
      </c>
      <c r="K118" s="83"/>
      <c r="L118" s="84">
        <v>0.82427855331981315</v>
      </c>
      <c r="M118" s="83"/>
      <c r="N118" s="84">
        <v>0.8403622071943686</v>
      </c>
      <c r="O118" s="85"/>
      <c r="P118" s="142">
        <f>+P64/P17</f>
        <v>0.91502683808541552</v>
      </c>
      <c r="Q118" s="143">
        <f>+Q64/Q17</f>
        <v>0.84006539438075001</v>
      </c>
      <c r="R118" s="144">
        <f>+R64/R17</f>
        <v>0.88339544420792337</v>
      </c>
      <c r="S118" s="32"/>
      <c r="T118" s="82">
        <v>0.90139099458149818</v>
      </c>
      <c r="U118" s="83"/>
      <c r="V118" s="84">
        <v>0.91244259222368806</v>
      </c>
      <c r="W118" s="83"/>
      <c r="X118" s="84">
        <v>0.90385853375796754</v>
      </c>
      <c r="Y118" s="85"/>
      <c r="Z118" s="84">
        <v>0.84489172702740978</v>
      </c>
      <c r="AA118" s="83"/>
      <c r="AB118" s="84">
        <v>0.82396547917798202</v>
      </c>
      <c r="AC118" s="83"/>
      <c r="AD118" s="84">
        <v>0.83611610378443135</v>
      </c>
      <c r="AE118" s="85"/>
      <c r="AF118" s="142">
        <f>+AF64/AF17</f>
        <v>0.87869621387093</v>
      </c>
      <c r="AG118" s="143">
        <f>+AG64/AG17</f>
        <v>0.85689596197065021</v>
      </c>
      <c r="AH118" s="144">
        <f>+AH64/AH17</f>
        <v>0.87180619733622067</v>
      </c>
      <c r="AI118" s="32"/>
      <c r="AJ118" s="82">
        <v>0.8687967717387276</v>
      </c>
      <c r="AK118" s="83"/>
      <c r="AL118" s="84">
        <v>0.91695768652891363</v>
      </c>
      <c r="AM118" s="83"/>
      <c r="AN118" s="84">
        <v>0.88480248554885932</v>
      </c>
      <c r="AO118" s="85"/>
      <c r="AP118" s="84">
        <v>0.95485257060327577</v>
      </c>
      <c r="AQ118" s="83"/>
      <c r="AR118" s="84">
        <v>0.89090662897305151</v>
      </c>
      <c r="AS118" s="83"/>
      <c r="AT118" s="84">
        <v>0.91879366932608642</v>
      </c>
      <c r="AU118" s="85"/>
      <c r="AV118" s="142">
        <f>+AV64/AV17</f>
        <v>0.895767161661848</v>
      </c>
      <c r="AW118" s="143">
        <f>+AW64/AW17</f>
        <v>0.90282521736003196</v>
      </c>
      <c r="AX118" s="144">
        <f>+AX64/AX17</f>
        <v>0.89878513213897493</v>
      </c>
      <c r="AY118" s="32"/>
      <c r="AZ118" s="82">
        <v>0.92174991058634004</v>
      </c>
      <c r="BA118" s="83"/>
      <c r="BB118" s="84">
        <v>0.92276357406718101</v>
      </c>
      <c r="BC118" s="83"/>
      <c r="BD118" s="84">
        <v>0.92199584303994264</v>
      </c>
      <c r="BE118" s="85"/>
      <c r="BF118" s="84">
        <v>0.90610066559517477</v>
      </c>
      <c r="BG118" s="83"/>
      <c r="BH118" s="84">
        <v>0.85227122854475568</v>
      </c>
      <c r="BI118" s="83"/>
      <c r="BJ118" s="84">
        <v>0.87941576537867783</v>
      </c>
      <c r="BK118" s="85"/>
      <c r="BL118" s="142">
        <f>+BL64/BL17</f>
        <v>0.91513978841763866</v>
      </c>
      <c r="BM118" s="143">
        <f>+BM64/BM17</f>
        <v>0.87400002634204565</v>
      </c>
      <c r="BN118" s="144">
        <f>+BN64/BN17</f>
        <v>0.8997080555794752</v>
      </c>
      <c r="BO118" s="32"/>
      <c r="BP118" s="218">
        <v>0.92541853635183968</v>
      </c>
      <c r="BQ118" s="83"/>
      <c r="BR118" s="84">
        <v>0.68529192642923464</v>
      </c>
      <c r="BS118" s="83"/>
      <c r="BT118" s="84">
        <v>0.87624556442125867</v>
      </c>
      <c r="BU118" s="85"/>
      <c r="BV118" s="84">
        <v>0.9275257693614537</v>
      </c>
      <c r="BW118" s="83"/>
      <c r="BX118" s="84">
        <v>0.89645343275376277</v>
      </c>
      <c r="BY118" s="83"/>
      <c r="BZ118" s="84">
        <v>0.90996285608536598</v>
      </c>
      <c r="CA118" s="85"/>
      <c r="CB118" s="142">
        <f>+CB64/CB17</f>
        <v>0.92604788002538474</v>
      </c>
      <c r="CC118" s="143">
        <f>+CC64/CC17</f>
        <v>0.82941473854348935</v>
      </c>
      <c r="CD118" s="144">
        <f>+CD64/CD17</f>
        <v>0.89100863405691411</v>
      </c>
      <c r="CE118" s="32"/>
      <c r="CF118" s="86">
        <f>+CF64/CF17</f>
        <v>0.91535654829400126</v>
      </c>
      <c r="CG118" s="84"/>
      <c r="CH118" s="84">
        <f>+CH64/CH17</f>
        <v>0.88828723430967171</v>
      </c>
      <c r="CI118" s="84"/>
      <c r="CJ118" s="84">
        <f>+CJ64/CJ17</f>
        <v>0.90881530798368537</v>
      </c>
      <c r="CK118" s="85"/>
      <c r="CL118" s="87">
        <f>+CL64/CL17</f>
        <v>0.88646077489898356</v>
      </c>
      <c r="CM118" s="83"/>
      <c r="CN118" s="83">
        <f>+CN64/CN17</f>
        <v>0.84838057391472266</v>
      </c>
      <c r="CO118" s="83"/>
      <c r="CP118" s="83">
        <f>+CP64/CP17</f>
        <v>0.86724436497574464</v>
      </c>
      <c r="CQ118" s="85"/>
      <c r="CR118" s="157"/>
      <c r="CS118" s="162" t="s">
        <v>93</v>
      </c>
      <c r="CT118" s="179">
        <f>+CT64/CT17</f>
        <v>0.90881530798368515</v>
      </c>
      <c r="CU118" s="172">
        <f>+CU64/CU17</f>
        <v>0.86724436497574464</v>
      </c>
      <c r="CV118" s="180">
        <f>+CV64/CV17</f>
        <v>0.88851193227459024</v>
      </c>
      <c r="CW118"/>
    </row>
    <row r="119" spans="1:101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7"/>
      <c r="CM119" s="83"/>
      <c r="CN119" s="83"/>
      <c r="CO119" s="83"/>
      <c r="CP119" s="83"/>
      <c r="CQ119" s="85"/>
      <c r="CR119" s="157"/>
      <c r="CS119" s="162"/>
      <c r="CT119" s="179"/>
      <c r="CU119" s="172"/>
      <c r="CV119" s="180"/>
      <c r="CW119"/>
    </row>
    <row r="120" spans="1:101" s="19" customFormat="1" ht="15.6" x14ac:dyDescent="0.3">
      <c r="A120" s="26"/>
      <c r="B120" s="50" t="s">
        <v>94</v>
      </c>
      <c r="C120" s="34"/>
      <c r="D120" s="82">
        <v>2.682205380843164E-2</v>
      </c>
      <c r="E120" s="83"/>
      <c r="F120" s="84">
        <v>7.8770380441616245E-2</v>
      </c>
      <c r="G120" s="83"/>
      <c r="H120" s="84">
        <v>3.9506745835635633E-2</v>
      </c>
      <c r="I120" s="85"/>
      <c r="J120" s="84">
        <v>6.9691623209069201E-2</v>
      </c>
      <c r="K120" s="83"/>
      <c r="L120" s="84">
        <v>7.5995716718848222E-2</v>
      </c>
      <c r="M120" s="83"/>
      <c r="N120" s="84">
        <v>7.3445256311473361E-2</v>
      </c>
      <c r="O120" s="85"/>
      <c r="P120" s="142">
        <f>+P96/P17</f>
        <v>4.2009535575587585E-2</v>
      </c>
      <c r="Q120" s="143">
        <f>+Q96/Q17</f>
        <v>7.6788620265103857E-2</v>
      </c>
      <c r="R120" s="144">
        <f>+R96/R17</f>
        <v>5.668522579904408E-2</v>
      </c>
      <c r="S120" s="32"/>
      <c r="T120" s="82">
        <v>2.8187615448930378E-2</v>
      </c>
      <c r="U120" s="83"/>
      <c r="V120" s="84">
        <v>3.6390694196405796E-2</v>
      </c>
      <c r="W120" s="83"/>
      <c r="X120" s="84">
        <v>3.001915318966265E-2</v>
      </c>
      <c r="Y120" s="85"/>
      <c r="Z120" s="84">
        <v>8.2421119516796967E-2</v>
      </c>
      <c r="AA120" s="83"/>
      <c r="AB120" s="84">
        <v>6.1572290187670575E-2</v>
      </c>
      <c r="AC120" s="83"/>
      <c r="AD120" s="84">
        <v>7.3677962474691355E-2</v>
      </c>
      <c r="AE120" s="85"/>
      <c r="AF120" s="142">
        <f>+AF96/AF17</f>
        <v>4.9972278069691567E-2</v>
      </c>
      <c r="AG120" s="143">
        <f>+AG96/AG17</f>
        <v>5.2199899012860276E-2</v>
      </c>
      <c r="AH120" s="144">
        <f>+AH96/AH17</f>
        <v>5.0676322463385021E-2</v>
      </c>
      <c r="AI120" s="32"/>
      <c r="AJ120" s="82">
        <v>6.5162189539805737E-2</v>
      </c>
      <c r="AK120" s="83"/>
      <c r="AL120" s="84">
        <v>6.3170874402635802E-2</v>
      </c>
      <c r="AM120" s="83"/>
      <c r="AN120" s="84">
        <v>6.4500399365549729E-2</v>
      </c>
      <c r="AO120" s="85"/>
      <c r="AP120" s="84">
        <v>5.4926170218064251E-2</v>
      </c>
      <c r="AQ120" s="83"/>
      <c r="AR120" s="84">
        <v>5.9731150225092504E-2</v>
      </c>
      <c r="AS120" s="83"/>
      <c r="AT120" s="84">
        <v>5.7635682273015514E-2</v>
      </c>
      <c r="AU120" s="85"/>
      <c r="AV120" s="142">
        <f>+AV96/AV17</f>
        <v>6.195416130683918E-2</v>
      </c>
      <c r="AW120" s="143">
        <f>+AW96/AW17</f>
        <v>6.1304854346277318E-2</v>
      </c>
      <c r="AX120" s="144">
        <f>+AX96/AX17</f>
        <v>6.1676522631067189E-2</v>
      </c>
      <c r="AY120" s="32"/>
      <c r="AZ120" s="82">
        <v>4.6382230509625033E-2</v>
      </c>
      <c r="BA120" s="83"/>
      <c r="BB120" s="84">
        <v>4.3417473486353747E-2</v>
      </c>
      <c r="BC120" s="83"/>
      <c r="BD120" s="84">
        <v>4.566292870695484E-2</v>
      </c>
      <c r="BE120" s="85"/>
      <c r="BF120" s="84">
        <v>7.583326797387191E-2</v>
      </c>
      <c r="BG120" s="83"/>
      <c r="BH120" s="84">
        <v>7.186279508301234E-2</v>
      </c>
      <c r="BI120" s="83"/>
      <c r="BJ120" s="84">
        <v>7.3864982985016175E-2</v>
      </c>
      <c r="BK120" s="85"/>
      <c r="BL120" s="142">
        <f>+BL96/BL17</f>
        <v>5.8822124941821416E-2</v>
      </c>
      <c r="BM120" s="143">
        <f>+BM96/BM17</f>
        <v>6.3094713432841523E-2</v>
      </c>
      <c r="BN120" s="144">
        <f>+BN96/BN17</f>
        <v>6.0424794495419806E-2</v>
      </c>
      <c r="BO120" s="32"/>
      <c r="BP120" s="218">
        <v>3.9775293260469732E-2</v>
      </c>
      <c r="BQ120" s="83"/>
      <c r="BR120" s="84">
        <v>3.630714795625023E-2</v>
      </c>
      <c r="BS120" s="83"/>
      <c r="BT120" s="84">
        <v>3.9065088707336167E-2</v>
      </c>
      <c r="BU120" s="85"/>
      <c r="BV120" s="84">
        <v>0.11632800971297724</v>
      </c>
      <c r="BW120" s="83"/>
      <c r="BX120" s="84">
        <v>-9.6840475608163487E-2</v>
      </c>
      <c r="BY120" s="83"/>
      <c r="BZ120" s="84">
        <v>-4.1605028877620851E-3</v>
      </c>
      <c r="CA120" s="85"/>
      <c r="CB120" s="142">
        <f>+CB96/CB17</f>
        <v>6.2638435386784069E-2</v>
      </c>
      <c r="CC120" s="143">
        <f>+CC96/CC17</f>
        <v>-5.456931086641769E-2</v>
      </c>
      <c r="CD120" s="144">
        <f>+CD96/CD17</f>
        <v>2.0138823065420624E-2</v>
      </c>
      <c r="CE120" s="32"/>
      <c r="CF120" s="86">
        <f>+CF96/CF17</f>
        <v>3.8891711664692234E-2</v>
      </c>
      <c r="CG120" s="84"/>
      <c r="CH120" s="84">
        <f>+CH96/CH17</f>
        <v>4.9233810954898406E-2</v>
      </c>
      <c r="CI120" s="84"/>
      <c r="CJ120" s="84">
        <f>+CJ96/CJ17</f>
        <v>4.1390857258464878E-2</v>
      </c>
      <c r="CK120" s="85"/>
      <c r="CL120" s="87">
        <f>+CL96/CL17</f>
        <v>7.9148705280317852E-2</v>
      </c>
      <c r="CM120" s="83"/>
      <c r="CN120" s="83">
        <f>+CN96/CN17</f>
        <v>5.1068153286638295E-2</v>
      </c>
      <c r="CO120" s="83"/>
      <c r="CP120" s="83">
        <f>+CP96/CP17</f>
        <v>6.4978417728411439E-2</v>
      </c>
      <c r="CQ120" s="85"/>
      <c r="CR120" s="157"/>
      <c r="CS120" s="162" t="s">
        <v>94</v>
      </c>
      <c r="CT120" s="179">
        <f>+CT96/CT17</f>
        <v>4.1390857258464891E-2</v>
      </c>
      <c r="CU120" s="172">
        <f>+CU96/CU17</f>
        <v>6.4978417728411439E-2</v>
      </c>
      <c r="CV120" s="180">
        <f>+CV96/CV17</f>
        <v>5.2911093934136261E-2</v>
      </c>
      <c r="CW120"/>
    </row>
    <row r="121" spans="1:101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8"/>
      <c r="CM121" s="36"/>
      <c r="CN121" s="36"/>
      <c r="CO121" s="36"/>
      <c r="CP121" s="36"/>
      <c r="CQ121" s="37"/>
      <c r="CR121" s="151"/>
      <c r="CS121" s="161"/>
      <c r="CT121" s="179"/>
      <c r="CU121" s="172"/>
      <c r="CV121" s="180"/>
      <c r="CW121"/>
    </row>
    <row r="122" spans="1:101" s="19" customFormat="1" ht="15.6" x14ac:dyDescent="0.3">
      <c r="A122" s="26"/>
      <c r="B122" s="50" t="s">
        <v>99</v>
      </c>
      <c r="C122" s="34"/>
      <c r="D122" s="82">
        <v>3.520845651917423E-2</v>
      </c>
      <c r="E122" s="36"/>
      <c r="F122" s="84">
        <v>2.8185377217516561E-3</v>
      </c>
      <c r="G122" s="36"/>
      <c r="H122" s="84">
        <v>2.729951755310182E-2</v>
      </c>
      <c r="I122" s="37"/>
      <c r="J122" s="84">
        <v>1.2109192446533808E-2</v>
      </c>
      <c r="K122" s="36"/>
      <c r="L122" s="84">
        <v>1.0058910277992028E-2</v>
      </c>
      <c r="M122" s="36"/>
      <c r="N122" s="84">
        <v>1.0888397259221116E-2</v>
      </c>
      <c r="O122" s="37"/>
      <c r="P122" s="142">
        <f>+P74/P17</f>
        <v>2.7025037444926906E-2</v>
      </c>
      <c r="Q122" s="143">
        <f>+Q74/Q17</f>
        <v>7.9898606021892617E-3</v>
      </c>
      <c r="R122" s="144">
        <f>+R74/R17</f>
        <v>1.8992785843522968E-2</v>
      </c>
      <c r="S122" s="32"/>
      <c r="T122" s="82">
        <v>1.9287595996213967E-2</v>
      </c>
      <c r="U122" s="36"/>
      <c r="V122" s="84">
        <v>2.0687391832507767E-2</v>
      </c>
      <c r="W122" s="36"/>
      <c r="X122" s="84">
        <v>1.9600134615239292E-2</v>
      </c>
      <c r="Y122" s="37"/>
      <c r="Z122" s="84">
        <v>1.0940135372675665E-2</v>
      </c>
      <c r="AA122" s="36"/>
      <c r="AB122" s="84">
        <v>7.2316254985750226E-3</v>
      </c>
      <c r="AC122" s="36"/>
      <c r="AD122" s="84">
        <v>9.384936099392541E-3</v>
      </c>
      <c r="AE122" s="37"/>
      <c r="AF122" s="142">
        <f>+AF74/AF17</f>
        <v>1.593456512444304E-2</v>
      </c>
      <c r="AG122" s="143">
        <f>+AG74/AG17</f>
        <v>1.2239755471044117E-2</v>
      </c>
      <c r="AH122" s="144">
        <f>+AH74/AH17</f>
        <v>1.4766812580987549E-2</v>
      </c>
      <c r="AI122" s="32"/>
      <c r="AJ122" s="82">
        <v>2.8062404963327039E-2</v>
      </c>
      <c r="AK122" s="36"/>
      <c r="AL122" s="84">
        <v>2.6341957093421544E-2</v>
      </c>
      <c r="AM122" s="36"/>
      <c r="AN122" s="84">
        <v>2.7490634340802029E-2</v>
      </c>
      <c r="AO122" s="37"/>
      <c r="AP122" s="84">
        <v>8.4000669675064789E-3</v>
      </c>
      <c r="AQ122" s="36"/>
      <c r="AR122" s="84">
        <v>1.2817420607208996E-2</v>
      </c>
      <c r="AS122" s="36"/>
      <c r="AT122" s="84">
        <v>1.0890997818467326E-2</v>
      </c>
      <c r="AU122" s="37"/>
      <c r="AV122" s="142">
        <f>+AV74/AV17</f>
        <v>2.1900113408958231E-2</v>
      </c>
      <c r="AW122" s="143">
        <f>+AW74/AW17</f>
        <v>1.9005015224364655E-2</v>
      </c>
      <c r="AX122" s="144">
        <f>+AX74/AX17</f>
        <v>2.066219163232285E-2</v>
      </c>
      <c r="AY122" s="32"/>
      <c r="AZ122" s="82">
        <v>2.7148881642840957E-2</v>
      </c>
      <c r="BA122" s="36"/>
      <c r="BB122" s="84">
        <v>2.5413522289912241E-2</v>
      </c>
      <c r="BC122" s="36"/>
      <c r="BD122" s="84">
        <v>2.6727853173713696E-2</v>
      </c>
      <c r="BE122" s="37"/>
      <c r="BF122" s="84">
        <v>2.5119456435134628E-2</v>
      </c>
      <c r="BG122" s="36"/>
      <c r="BH122" s="84">
        <v>2.380425370850027E-2</v>
      </c>
      <c r="BI122" s="36"/>
      <c r="BJ122" s="84">
        <v>2.4467470171710949E-2</v>
      </c>
      <c r="BK122" s="37"/>
      <c r="BL122" s="142">
        <f>+BL74/BL17</f>
        <v>2.6291667856312959E-2</v>
      </c>
      <c r="BM122" s="143">
        <f>+BM74/BM17</f>
        <v>2.4300300071376763E-2</v>
      </c>
      <c r="BN122" s="144">
        <f>+BN74/BN17</f>
        <v>2.5544695727908451E-2</v>
      </c>
      <c r="BO122" s="32"/>
      <c r="BP122" s="218">
        <v>2.4015350102991832E-3</v>
      </c>
      <c r="BQ122" s="36"/>
      <c r="BR122" s="84">
        <v>1.2667560632324278E-2</v>
      </c>
      <c r="BS122" s="36"/>
      <c r="BT122" s="84">
        <v>4.5038050998705576E-3</v>
      </c>
      <c r="BU122" s="37"/>
      <c r="BV122" s="84">
        <v>3.8621714196249594E-2</v>
      </c>
      <c r="BW122" s="36"/>
      <c r="BX122" s="84">
        <v>3.5837591847431155E-2</v>
      </c>
      <c r="BY122" s="36"/>
      <c r="BZ122" s="84">
        <v>3.7048053998766629E-2</v>
      </c>
      <c r="CA122" s="37"/>
      <c r="CB122" s="142">
        <f>+CB74/CB17</f>
        <v>1.3219010116916797E-2</v>
      </c>
      <c r="CC122" s="143">
        <f>+CC74/CC17</f>
        <v>2.8481664791839712E-2</v>
      </c>
      <c r="CD122" s="144">
        <f>+CD74/CD17</f>
        <v>1.8753259579215878E-2</v>
      </c>
      <c r="CE122" s="32"/>
      <c r="CF122" s="86">
        <f>+CF74/CF17</f>
        <v>2.318370089330845E-2</v>
      </c>
      <c r="CG122" s="84"/>
      <c r="CH122" s="84">
        <f>+CH74/CH17</f>
        <v>1.9389773060202387E-2</v>
      </c>
      <c r="CI122" s="84"/>
      <c r="CJ122" s="84">
        <f>+CJ74/CJ17</f>
        <v>2.2266906559668915E-2</v>
      </c>
      <c r="CK122" s="74"/>
      <c r="CL122" s="87">
        <f>+CL74/CL17</f>
        <v>1.9105006441068308E-2</v>
      </c>
      <c r="CM122" s="83"/>
      <c r="CN122" s="83">
        <f>+CN74/CN17</f>
        <v>1.7899694639741146E-2</v>
      </c>
      <c r="CO122" s="83"/>
      <c r="CP122" s="83">
        <f>+CP74/CP17</f>
        <v>1.8496770006885797E-2</v>
      </c>
      <c r="CQ122" s="74"/>
      <c r="CR122" s="155"/>
      <c r="CS122" s="162" t="s">
        <v>99</v>
      </c>
      <c r="CT122" s="179">
        <f>+CT74/CT17</f>
        <v>2.2266906559668915E-2</v>
      </c>
      <c r="CU122" s="172">
        <f>+CU74/CU17</f>
        <v>1.8496770006885797E-2</v>
      </c>
      <c r="CV122" s="180">
        <f>+CV74/CV17</f>
        <v>2.0425560336391608E-2</v>
      </c>
      <c r="CW122"/>
    </row>
    <row r="123" spans="1:101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9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151"/>
      <c r="CS123" s="221"/>
      <c r="CT123" s="209"/>
      <c r="CU123" s="207"/>
      <c r="CV123" s="208"/>
      <c r="CW123"/>
    </row>
    <row r="124" spans="1:101" ht="15.6" x14ac:dyDescent="0.3">
      <c r="B124" s="213" t="s">
        <v>171</v>
      </c>
      <c r="C124" s="214"/>
      <c r="D124" s="215">
        <v>6.2030510327605863E-2</v>
      </c>
      <c r="E124" s="215"/>
      <c r="F124" s="215">
        <v>8.1588918163367899E-2</v>
      </c>
      <c r="G124" s="215"/>
      <c r="H124" s="215">
        <v>6.6806263388737464E-2</v>
      </c>
      <c r="I124" s="215"/>
      <c r="J124" s="215">
        <v>8.1800815655603015E-2</v>
      </c>
      <c r="K124" s="215"/>
      <c r="L124" s="215">
        <v>8.6054626996840258E-2</v>
      </c>
      <c r="M124" s="215"/>
      <c r="N124" s="215">
        <v>8.4333653570694472E-2</v>
      </c>
      <c r="O124" s="215"/>
      <c r="P124" s="215">
        <f>+P97/P17</f>
        <v>6.9034573020514495E-2</v>
      </c>
      <c r="Q124" s="215">
        <f>+Q97/Q17</f>
        <v>8.4778480867293116E-2</v>
      </c>
      <c r="R124" s="215">
        <f>+R97/R17</f>
        <v>7.5678011642567045E-2</v>
      </c>
      <c r="S124" s="215"/>
      <c r="T124" s="215">
        <v>4.7475211445144348E-2</v>
      </c>
      <c r="U124" s="215"/>
      <c r="V124" s="215">
        <v>5.7078086028913559E-2</v>
      </c>
      <c r="W124" s="215"/>
      <c r="X124" s="215">
        <v>4.9619287804901942E-2</v>
      </c>
      <c r="Y124" s="215"/>
      <c r="Z124" s="215">
        <v>9.3361254889472639E-2</v>
      </c>
      <c r="AA124" s="215"/>
      <c r="AB124" s="215">
        <v>6.8803915686245595E-2</v>
      </c>
      <c r="AC124" s="215"/>
      <c r="AD124" s="215">
        <v>8.3062898574083902E-2</v>
      </c>
      <c r="AE124" s="215"/>
      <c r="AF124" s="215">
        <f>+AF97/AF17</f>
        <v>6.5906843194134618E-2</v>
      </c>
      <c r="AG124" s="215">
        <f>+AG97/AG17</f>
        <v>6.4439654483904402E-2</v>
      </c>
      <c r="AH124" s="215">
        <f>+AH97/AH17</f>
        <v>6.5443135044372588E-2</v>
      </c>
      <c r="AI124" s="216"/>
      <c r="AJ124" s="215">
        <v>9.3224594503132793E-2</v>
      </c>
      <c r="AK124" s="215"/>
      <c r="AL124" s="215">
        <v>8.9512831496057335E-2</v>
      </c>
      <c r="AM124" s="215"/>
      <c r="AN124" s="215">
        <v>9.1991033706351769E-2</v>
      </c>
      <c r="AO124" s="215"/>
      <c r="AP124" s="215">
        <v>6.3326237185570733E-2</v>
      </c>
      <c r="AQ124" s="215"/>
      <c r="AR124" s="215">
        <v>7.2548570832301498E-2</v>
      </c>
      <c r="AS124" s="215"/>
      <c r="AT124" s="215">
        <v>6.8526680091482828E-2</v>
      </c>
      <c r="AU124" s="215"/>
      <c r="AV124" s="215">
        <f>+AV97/AV17</f>
        <v>8.3854274715797414E-2</v>
      </c>
      <c r="AW124" s="215">
        <f>+AW97/AW17</f>
        <v>8.030986957064197E-2</v>
      </c>
      <c r="AX124" s="215">
        <f>+AX97/AX17</f>
        <v>8.2338714263390025E-2</v>
      </c>
      <c r="AY124" s="215"/>
      <c r="AZ124" s="215">
        <v>7.353111215246598E-2</v>
      </c>
      <c r="BA124" s="215"/>
      <c r="BB124" s="215">
        <v>6.8830995776265974E-2</v>
      </c>
      <c r="BC124" s="215"/>
      <c r="BD124" s="215">
        <v>7.2390781880668539E-2</v>
      </c>
      <c r="BE124" s="215"/>
      <c r="BF124" s="215">
        <v>0.10095272440900653</v>
      </c>
      <c r="BG124" s="215"/>
      <c r="BH124" s="215">
        <v>9.566704879151261E-2</v>
      </c>
      <c r="BI124" s="215"/>
      <c r="BJ124" s="215">
        <v>9.8332453156727131E-2</v>
      </c>
      <c r="BK124" s="215"/>
      <c r="BL124" s="215">
        <f>+BL97/BL17</f>
        <v>8.5113792798134372E-2</v>
      </c>
      <c r="BM124" s="215">
        <f>+BM97/BM17</f>
        <v>8.7395013504218286E-2</v>
      </c>
      <c r="BN124" s="215">
        <f>+BN97/BN17</f>
        <v>8.5969490223328268E-2</v>
      </c>
      <c r="BO124" s="215"/>
      <c r="BP124" s="215">
        <v>4.2176828270768907E-2</v>
      </c>
      <c r="BQ124" s="215"/>
      <c r="BR124" s="215">
        <v>4.8974708588574507E-2</v>
      </c>
      <c r="BS124" s="215"/>
      <c r="BT124" s="215">
        <v>4.3568893807206723E-2</v>
      </c>
      <c r="BU124" s="215"/>
      <c r="BV124" s="215">
        <v>0.15494972390922684</v>
      </c>
      <c r="BW124" s="215"/>
      <c r="BX124" s="215">
        <v>-6.1002883760732339E-2</v>
      </c>
      <c r="BY124" s="215"/>
      <c r="BZ124" s="215">
        <v>3.288755111100454E-2</v>
      </c>
      <c r="CA124" s="215"/>
      <c r="CB124" s="215">
        <f>+CB97/CB17</f>
        <v>7.5857445503700868E-2</v>
      </c>
      <c r="CC124" s="215">
        <f>+CC97/CC17</f>
        <v>-2.6087646074577971E-2</v>
      </c>
      <c r="CD124" s="215">
        <f>+CD97/CD17</f>
        <v>3.8892082644636498E-2</v>
      </c>
      <c r="CE124" s="215"/>
      <c r="CF124" s="215">
        <f>+CF120+CF122</f>
        <v>6.2075412558000684E-2</v>
      </c>
      <c r="CG124" s="215"/>
      <c r="CH124" s="215">
        <f>+CH120+CH122</f>
        <v>6.8623584015100797E-2</v>
      </c>
      <c r="CI124" s="215"/>
      <c r="CJ124" s="215">
        <f>+CJ120+CJ122</f>
        <v>6.3657763818133789E-2</v>
      </c>
      <c r="CK124" s="215"/>
      <c r="CL124" s="215">
        <f>+CL120+CL122</f>
        <v>9.8253711721386167E-2</v>
      </c>
      <c r="CM124" s="215"/>
      <c r="CN124" s="215">
        <f>+CN120+CN122</f>
        <v>6.8967847926379444E-2</v>
      </c>
      <c r="CO124" s="215"/>
      <c r="CP124" s="215">
        <f>+CP120+CP122</f>
        <v>8.3475187735297232E-2</v>
      </c>
      <c r="CQ124" s="217"/>
      <c r="CS124" s="240"/>
      <c r="CT124" s="222"/>
      <c r="CU124" s="222"/>
      <c r="CV124" s="241"/>
    </row>
    <row r="125" spans="1:101" customFormat="1" ht="15.6" x14ac:dyDescent="0.3">
      <c r="CS125" s="323"/>
      <c r="CT125" s="324"/>
      <c r="CU125" s="324"/>
      <c r="CV125" s="325"/>
    </row>
    <row r="126" spans="1:101" customFormat="1" x14ac:dyDescent="0.25">
      <c r="A126" s="17" t="s">
        <v>204</v>
      </c>
      <c r="B126" s="1"/>
      <c r="CS126" s="166" t="s">
        <v>95</v>
      </c>
      <c r="CT126" s="169">
        <f>+CT103</f>
        <v>57681129.104534626</v>
      </c>
      <c r="CU126" s="169">
        <f>+CU103</f>
        <v>96904602.081846952</v>
      </c>
      <c r="CV126" s="170">
        <f>+CV103</f>
        <v>154585731.18638134</v>
      </c>
    </row>
    <row r="127" spans="1:101" customFormat="1" ht="15.75" customHeight="1" x14ac:dyDescent="0.3">
      <c r="A127" s="1"/>
      <c r="B127" s="1"/>
      <c r="CS127" s="161" t="s">
        <v>125</v>
      </c>
      <c r="CT127" s="173">
        <f>+H114</f>
        <v>1993711.7799999714</v>
      </c>
      <c r="CU127" s="173">
        <f>+N114</f>
        <v>27041453.879999995</v>
      </c>
      <c r="CV127" s="174">
        <f>+CT127+CU127</f>
        <v>29035165.659999967</v>
      </c>
    </row>
    <row r="128" spans="1:101" customFormat="1" ht="15.75" customHeight="1" x14ac:dyDescent="0.3">
      <c r="A128" s="261" t="s">
        <v>205</v>
      </c>
      <c r="B128" s="262"/>
      <c r="P128" s="1"/>
      <c r="R128" s="262"/>
      <c r="AH128" s="262"/>
      <c r="AX128" s="262"/>
      <c r="BN128" s="262"/>
      <c r="CD128" s="262"/>
      <c r="CS128" s="161" t="s">
        <v>131</v>
      </c>
      <c r="CT128" s="173">
        <f>+X114</f>
        <v>25276803.612997085</v>
      </c>
      <c r="CU128" s="173">
        <f>+AD114</f>
        <v>40996820.606705457</v>
      </c>
      <c r="CV128" s="174">
        <f t="shared" ref="CV128:CV131" si="213">+CT128+CU128</f>
        <v>66273624.219702542</v>
      </c>
    </row>
    <row r="129" spans="1:100" customFormat="1" ht="15.75" customHeight="1" x14ac:dyDescent="0.3">
      <c r="A129" s="263">
        <v>1.1000000000000001</v>
      </c>
      <c r="B129" s="264" t="s">
        <v>206</v>
      </c>
      <c r="P129" s="1"/>
      <c r="R129" s="265">
        <f>+R64*3+'JUL-SEP 2023'!R64</f>
        <v>2446502560</v>
      </c>
      <c r="AH129" s="265">
        <f>+AH64*3+'JUL-SEP 2023'!AH64</f>
        <v>3996722779.2999992</v>
      </c>
      <c r="AX129" s="265">
        <f>+AX64*3+'JUL-SEP 2023'!AX64</f>
        <v>1312133415.6009705</v>
      </c>
      <c r="BN129" s="265">
        <f>+BN64*3+'JUL-SEP 2023'!BN64</f>
        <v>5469359143.2658434</v>
      </c>
      <c r="CD129" s="265">
        <f>+CD64*3+'JUL-SEP 2023'!CD64</f>
        <v>1618389297.3000002</v>
      </c>
      <c r="CS129" s="161" t="s">
        <v>201</v>
      </c>
      <c r="CT129" s="173">
        <f>+AN114</f>
        <v>4899949.6840459108</v>
      </c>
      <c r="CU129" s="173">
        <f>+AT114</f>
        <v>1870956.3852388263</v>
      </c>
      <c r="CV129" s="174">
        <f t="shared" si="213"/>
        <v>6770906.0692847371</v>
      </c>
    </row>
    <row r="130" spans="1:100" customFormat="1" ht="15" customHeight="1" x14ac:dyDescent="0.45">
      <c r="A130" s="263">
        <v>1.2</v>
      </c>
      <c r="B130" s="264" t="s">
        <v>207</v>
      </c>
      <c r="P130" s="1"/>
      <c r="R130" s="266">
        <f>+R74*3+'JUL-SEP 2023'!R74</f>
        <v>53897410.081539989</v>
      </c>
      <c r="AH130" s="266">
        <f>+AH74*3+'JUL-SEP 2023'!AH74</f>
        <v>77432261.591199026</v>
      </c>
      <c r="AX130" s="266">
        <f>+AX74*3+'JUL-SEP 2023'!AX74</f>
        <v>29680410.140218154</v>
      </c>
      <c r="BN130" s="266">
        <f>+BN74*3+'JUL-SEP 2023'!BN74</f>
        <v>162464858.9437224</v>
      </c>
      <c r="CD130" s="266">
        <f>+CD74*3+'JUL-SEP 2023'!CD74</f>
        <v>35108076.879999995</v>
      </c>
      <c r="CS130" s="161" t="s">
        <v>164</v>
      </c>
      <c r="CT130" s="173">
        <f>+BD114</f>
        <v>4469873.6815658808</v>
      </c>
      <c r="CU130" s="173">
        <f>+BJ114</f>
        <v>15315183.395828366</v>
      </c>
      <c r="CV130" s="174">
        <f t="shared" si="213"/>
        <v>19785057.077394247</v>
      </c>
    </row>
    <row r="131" spans="1:100" customFormat="1" ht="15" customHeight="1" x14ac:dyDescent="0.3">
      <c r="A131" s="263">
        <v>1.3</v>
      </c>
      <c r="B131" s="264" t="s">
        <v>208</v>
      </c>
      <c r="P131" s="1"/>
      <c r="R131" s="265">
        <f>+R129+R130</f>
        <v>2500399970.0815401</v>
      </c>
      <c r="AH131" s="265">
        <f>+AH129+AH130</f>
        <v>4074155040.8911982</v>
      </c>
      <c r="AX131" s="265">
        <f>+AX129+AX130</f>
        <v>1341813825.7411888</v>
      </c>
      <c r="BN131" s="265">
        <f>+BN129+BN130</f>
        <v>5631824002.2095661</v>
      </c>
      <c r="CD131" s="265">
        <f>+CD129+CD130</f>
        <v>1653497374.1800003</v>
      </c>
      <c r="CS131" s="161" t="s">
        <v>166</v>
      </c>
      <c r="CT131" s="173">
        <f>+BT114</f>
        <v>21040790.345925093</v>
      </c>
      <c r="CU131" s="173">
        <f>+BZ114</f>
        <v>11680187.814074248</v>
      </c>
      <c r="CV131" s="174">
        <f t="shared" si="213"/>
        <v>32720978.159999341</v>
      </c>
    </row>
    <row r="132" spans="1:100" customFormat="1" ht="15" customHeight="1" x14ac:dyDescent="0.3">
      <c r="A132" s="263"/>
      <c r="B132" s="264" t="s">
        <v>209</v>
      </c>
      <c r="P132" s="1"/>
      <c r="R132" s="265"/>
      <c r="T132" s="414"/>
      <c r="AH132" s="265"/>
      <c r="AX132" s="265"/>
      <c r="BN132" s="265"/>
      <c r="CD132" s="265"/>
      <c r="CS132" s="148"/>
      <c r="CT132" s="219"/>
      <c r="CU132" s="219"/>
      <c r="CV132" s="220"/>
    </row>
    <row r="133" spans="1:100" customFormat="1" ht="13.2" customHeight="1" x14ac:dyDescent="0.25">
      <c r="A133" s="267" t="s">
        <v>210</v>
      </c>
      <c r="B133" s="264"/>
      <c r="P133" s="1"/>
      <c r="R133" s="265"/>
      <c r="T133" s="414"/>
      <c r="AH133" s="265"/>
      <c r="AX133" s="265"/>
      <c r="BN133" s="265"/>
      <c r="CD133" s="265"/>
      <c r="CS133" s="167" t="s">
        <v>97</v>
      </c>
      <c r="CT133" s="171">
        <f>+CT126/CT17</f>
        <v>2.6317933534263468E-2</v>
      </c>
      <c r="CU133" s="171">
        <f>+CU126/CU17</f>
        <v>4.6313968912222697E-2</v>
      </c>
      <c r="CV133" s="181">
        <f>+CV126/CV17</f>
        <v>3.6084058370390235E-2</v>
      </c>
    </row>
    <row r="134" spans="1:100" customFormat="1" ht="15.6" x14ac:dyDescent="0.3">
      <c r="A134" s="263">
        <v>2.1</v>
      </c>
      <c r="B134" s="264" t="s">
        <v>51</v>
      </c>
      <c r="P134" s="1"/>
      <c r="R134" s="265">
        <f>(R17)*3+'JUL-SEP 2023'!R17</f>
        <v>2791721680.98</v>
      </c>
      <c r="T134" s="414"/>
      <c r="AH134" s="265">
        <f>(AH17)*3+'JUL-SEP 2023'!AH17</f>
        <v>4581319828.0500031</v>
      </c>
      <c r="AX134" s="265">
        <f>(AX17)*3+'JUL-SEP 2023'!AX17</f>
        <v>1462630723.9624741</v>
      </c>
      <c r="BN134" s="265">
        <f>(BN17)*3+'JUL-SEP 2023'!BN17</f>
        <v>6132768103.2200003</v>
      </c>
      <c r="CD134" s="265">
        <f>(CD17)*3+'JUL-SEP 2023'!CD17</f>
        <v>1838602566.3599982</v>
      </c>
      <c r="CS134" s="161" t="s">
        <v>125</v>
      </c>
      <c r="CT134" s="189">
        <f>+H116</f>
        <v>5.6906400187129594E-3</v>
      </c>
      <c r="CU134" s="189">
        <f>+N116</f>
        <v>7.5304139234936965E-2</v>
      </c>
      <c r="CV134" s="190">
        <f>+R116</f>
        <v>4.0926544149509574E-2</v>
      </c>
    </row>
    <row r="135" spans="1:100" customFormat="1" ht="18" customHeight="1" x14ac:dyDescent="0.45">
      <c r="A135" s="263">
        <v>2.2000000000000002</v>
      </c>
      <c r="B135" s="264" t="s">
        <v>285</v>
      </c>
      <c r="P135" s="1"/>
      <c r="R135" s="266">
        <f>0.27*MAX((R103*3+'JUL-SEP 2023'!R103),0)</f>
        <v>34697034.174599998</v>
      </c>
      <c r="T135" s="414"/>
      <c r="AH135" s="266">
        <f>0.27*MAX((AH103*3+'JUL-SEP 2023'!AH103),0)</f>
        <v>69077014.116325557</v>
      </c>
      <c r="AX135" s="266">
        <f>0.27*MAX((AX103*3+'JUL-SEP 2023'!AX103),0)</f>
        <v>9493969.2045302261</v>
      </c>
      <c r="BN135" s="266"/>
      <c r="CD135" s="266">
        <f>0.27*MAX((CD103*3+'JUL-SEP 2023'!CD103),0)</f>
        <v>35531657.637299486</v>
      </c>
      <c r="CS135" s="161" t="s">
        <v>131</v>
      </c>
      <c r="CT135" s="189">
        <f>+X116</f>
        <v>4.1832929422060863E-2</v>
      </c>
      <c r="CU135" s="189">
        <f>+AD116</f>
        <v>7.5549969797395644E-2</v>
      </c>
      <c r="CV135" s="190">
        <f>+AH116</f>
        <v>5.7786149902608025E-2</v>
      </c>
    </row>
    <row r="136" spans="1:100" customFormat="1" ht="16.5" customHeight="1" x14ac:dyDescent="0.3">
      <c r="A136" s="263">
        <v>2.2999999999999998</v>
      </c>
      <c r="B136" s="264" t="s">
        <v>212</v>
      </c>
      <c r="P136" s="1"/>
      <c r="R136" s="265">
        <f>+R134-R135</f>
        <v>2757024646.8053999</v>
      </c>
      <c r="T136" s="414"/>
      <c r="AH136" s="265">
        <f>+AH134-AH135</f>
        <v>4512242813.9336777</v>
      </c>
      <c r="AX136" s="265">
        <f>+AX134-AX135</f>
        <v>1453136754.7579439</v>
      </c>
      <c r="BN136" s="265">
        <f>+BN134-BN135</f>
        <v>6132768103.2200003</v>
      </c>
      <c r="CD136" s="265">
        <f>+CD134-CD135</f>
        <v>1803070908.7226987</v>
      </c>
      <c r="CS136" s="161" t="s">
        <v>201</v>
      </c>
      <c r="CT136" s="189">
        <f>+AN116</f>
        <v>2.320648074478877E-2</v>
      </c>
      <c r="CU136" s="189">
        <f>+AT116</f>
        <v>1.2679650582430797E-2</v>
      </c>
      <c r="CV136" s="190">
        <f>+AX116</f>
        <v>1.887615359763499E-2</v>
      </c>
    </row>
    <row r="137" spans="1:100" customFormat="1" ht="16.5" customHeight="1" x14ac:dyDescent="0.3">
      <c r="A137" s="263"/>
      <c r="B137" s="264"/>
      <c r="P137" s="1"/>
      <c r="R137" s="268"/>
      <c r="T137" s="414"/>
      <c r="AH137" s="268"/>
      <c r="AX137" s="268"/>
      <c r="BN137" s="268"/>
      <c r="CD137" s="268"/>
      <c r="CS137" s="161" t="s">
        <v>164</v>
      </c>
      <c r="CT137" s="189">
        <f>+BD116</f>
        <v>5.8538704914443537E-3</v>
      </c>
      <c r="CU137" s="189">
        <f>+BJ116</f>
        <v>1.826140417009477E-2</v>
      </c>
      <c r="CV137" s="190">
        <f>+BN116</f>
        <v>1.2348374229513355E-2</v>
      </c>
    </row>
    <row r="138" spans="1:100" customFormat="1" ht="16.5" customHeight="1" x14ac:dyDescent="0.3">
      <c r="A138" s="264" t="s">
        <v>213</v>
      </c>
      <c r="B138" s="262"/>
      <c r="P138" s="1"/>
      <c r="R138" s="268"/>
      <c r="T138" s="414"/>
      <c r="AH138" s="268"/>
      <c r="AX138" s="268"/>
      <c r="BN138" s="268"/>
      <c r="CD138" s="268"/>
      <c r="CS138" s="161" t="s">
        <v>166</v>
      </c>
      <c r="CT138" s="189">
        <f>+BT116</f>
        <v>8.0185541771534627E-2</v>
      </c>
      <c r="CU138" s="189">
        <f>+BZ116</f>
        <v>5.7149592803629405E-2</v>
      </c>
      <c r="CV138" s="190">
        <f>+CD116</f>
        <v>7.0099283298449333E-2</v>
      </c>
    </row>
    <row r="139" spans="1:100" ht="16.5" customHeight="1" x14ac:dyDescent="0.3">
      <c r="A139" s="263">
        <v>3.1</v>
      </c>
      <c r="B139" s="264" t="s">
        <v>214</v>
      </c>
      <c r="C139"/>
      <c r="D139"/>
      <c r="E139"/>
      <c r="F139"/>
      <c r="G139"/>
      <c r="H139"/>
      <c r="I139"/>
      <c r="J139"/>
      <c r="K139"/>
      <c r="L139"/>
      <c r="M139"/>
      <c r="N139"/>
      <c r="O139"/>
      <c r="Q139"/>
      <c r="R139" s="269">
        <f>+R111*3+'JUL-SEP 2023'!R111</f>
        <v>3293380</v>
      </c>
      <c r="S139"/>
      <c r="T139" s="414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 s="269">
        <f>+AH111*3+'JUL-SEP 2023'!AH111</f>
        <v>6874357</v>
      </c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 s="269">
        <f>+AX111*3+'JUL-SEP 2023'!AX111</f>
        <v>1646235</v>
      </c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 s="269">
        <f>+BN111*3+'JUL-SEP 2023'!BN111</f>
        <v>8358614</v>
      </c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 s="269">
        <f>+CD111*3+'JUL-SEP 2023'!CD111</f>
        <v>2699450</v>
      </c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S139" s="148"/>
      <c r="CT139" s="219"/>
      <c r="CU139" s="219"/>
      <c r="CV139" s="220"/>
    </row>
    <row r="140" spans="1:100" ht="16.5" customHeight="1" x14ac:dyDescent="0.25">
      <c r="A140" s="263">
        <v>3.2</v>
      </c>
      <c r="B140" s="264" t="s">
        <v>215</v>
      </c>
      <c r="C140"/>
      <c r="D140"/>
      <c r="E140"/>
      <c r="F140"/>
      <c r="G140"/>
      <c r="H140"/>
      <c r="I140"/>
      <c r="J140"/>
      <c r="K140"/>
      <c r="L140"/>
      <c r="M140"/>
      <c r="N140"/>
      <c r="O140"/>
      <c r="Q140"/>
      <c r="R140" s="270">
        <f>IF(R148="Yes",IF(R139&lt;$J$193,ROUND(VLOOKUP(R139,$G$187:$J$193,3)+((VLOOKUP(R139,$G$187:$J$193,4)-R139)/(VLOOKUP(R139,$G$187:$J$193,4)-VLOOKUP(R139,$G$187:$J$193,1)))*(VLOOKUP(R139,$G$187:$J$193,2)-VLOOKUP(R139,$G$187:$J$193,3)),3),0),0)</f>
        <v>0</v>
      </c>
      <c r="S140"/>
      <c r="T140" s="414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 s="270">
        <f>IF(AH148="Yes",IF(AH139&lt;$J$193,ROUND(VLOOKUP(AH139,$G$187:$J$193,3)+((VLOOKUP(AH139,$G$187:$J$193,4)-AH139)/(VLOOKUP(AH139,$G$187:$J$193,4)-VLOOKUP(AH139,$G$187:$J$193,1)))*(VLOOKUP(AH139,$G$187:$J$193,2)-VLOOKUP(AH139,$G$187:$J$193,3)),3),0),0)</f>
        <v>0</v>
      </c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 s="270">
        <f>IF(AX148="Yes",IF(AX139&lt;$J$193,ROUND(VLOOKUP(AX139,$G$187:$J$193,3)+((VLOOKUP(AX139,$G$187:$J$193,4)-AX139)/(VLOOKUP(AX139,$G$187:$J$193,4)-VLOOKUP(AX139,$G$187:$J$193,1)))*(VLOOKUP(AX139,$G$187:$J$193,2)-VLOOKUP(AX139,$G$187:$J$193,3)),3),0),0)</f>
        <v>0</v>
      </c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 s="270">
        <f>IF(BN148="Yes",IF(BN139&lt;$J$193,ROUND(VLOOKUP(BN139,$G$187:$J$193,3)+((VLOOKUP(BN139,$G$187:$J$193,4)-BN139)/(VLOOKUP(BN139,$G$187:$J$193,4)-VLOOKUP(BN139,$G$187:$J$193,1)))*(VLOOKUP(BN139,$G$187:$J$193,2)-VLOOKUP(BN139,$G$187:$J$193,3)),3),0),0)</f>
        <v>0</v>
      </c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 s="270">
        <f>IF(CD148="Yes",IF(CD139&lt;$J$193,ROUND(VLOOKUP(CD139,$G$187:$J$193,3)+((VLOOKUP(CD139,$G$187:$J$193,4)-CD139)/(VLOOKUP(CD139,$G$187:$J$193,4)-VLOOKUP(CD139,$G$187:$J$193,1)))*(VLOOKUP(CD139,$G$187:$J$193,2)-VLOOKUP(CD139,$G$187:$J$193,3)),3),0),0)</f>
        <v>0</v>
      </c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S140" s="167" t="s">
        <v>167</v>
      </c>
      <c r="CT140" s="191">
        <f>+CT64/CT17</f>
        <v>0.90881530798368515</v>
      </c>
      <c r="CU140" s="191">
        <f>+CU64/CU17</f>
        <v>0.86724436497574464</v>
      </c>
      <c r="CV140" s="192">
        <f>+CV64/CV17</f>
        <v>0.88851193227459024</v>
      </c>
    </row>
    <row r="141" spans="1:100" ht="15.6" customHeight="1" x14ac:dyDescent="0.3">
      <c r="A141" s="271"/>
      <c r="B141" s="264"/>
      <c r="C141"/>
      <c r="D141"/>
      <c r="E141"/>
      <c r="F141"/>
      <c r="G141"/>
      <c r="H141"/>
      <c r="I141"/>
      <c r="J141"/>
      <c r="K141"/>
      <c r="L141"/>
      <c r="M141"/>
      <c r="N141"/>
      <c r="O141"/>
      <c r="Q141"/>
      <c r="R141" s="272"/>
      <c r="S141"/>
      <c r="T141" s="414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 s="272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 s="272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 s="272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 s="272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S141" s="161" t="s">
        <v>125</v>
      </c>
      <c r="CT141" s="189">
        <f>+H118</f>
        <v>0.92750309659254959</v>
      </c>
      <c r="CU141" s="189">
        <f>+N118</f>
        <v>0.8403622071943686</v>
      </c>
      <c r="CV141" s="190">
        <f>+R118</f>
        <v>0.88339544420792337</v>
      </c>
    </row>
    <row r="142" spans="1:100" ht="15.6" x14ac:dyDescent="0.3">
      <c r="A142" s="264" t="s">
        <v>216</v>
      </c>
      <c r="B142" s="273"/>
      <c r="C142"/>
      <c r="D142"/>
      <c r="E142"/>
      <c r="F142"/>
      <c r="G142"/>
      <c r="H142"/>
      <c r="I142"/>
      <c r="J142"/>
      <c r="K142"/>
      <c r="L142"/>
      <c r="M142"/>
      <c r="N142"/>
      <c r="O142"/>
      <c r="Q142"/>
      <c r="R142" s="268"/>
      <c r="S142"/>
      <c r="T142" s="414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 s="268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 s="268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 s="26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 s="268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S142" s="161" t="s">
        <v>131</v>
      </c>
      <c r="CT142" s="189">
        <f>+X118</f>
        <v>0.90385853375796754</v>
      </c>
      <c r="CU142" s="189">
        <f>+AD118</f>
        <v>0.83611610378443135</v>
      </c>
      <c r="CV142" s="190">
        <f>+AH118</f>
        <v>0.87180619733622067</v>
      </c>
    </row>
    <row r="143" spans="1:100" ht="15" customHeight="1" x14ac:dyDescent="0.3">
      <c r="A143" s="274">
        <v>4.0999999999999996</v>
      </c>
      <c r="B143" s="264" t="s">
        <v>217</v>
      </c>
      <c r="C143"/>
      <c r="D143"/>
      <c r="E143"/>
      <c r="F143"/>
      <c r="G143"/>
      <c r="H143"/>
      <c r="I143"/>
      <c r="J143"/>
      <c r="K143"/>
      <c r="L143"/>
      <c r="M143"/>
      <c r="N143"/>
      <c r="O143"/>
      <c r="Q143"/>
      <c r="R143" s="275">
        <f>IFERROR(R131/R136,"")</f>
        <v>0.90691970163516167</v>
      </c>
      <c r="S143"/>
      <c r="T143" s="414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 s="275">
        <f>IFERROR(AH131/AH136,"")</f>
        <v>0.9029113035119305</v>
      </c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 s="275">
        <f>IFERROR(AX131/AX136,"")</f>
        <v>0.92339129221509597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 s="275">
        <f>IFERROR(BN131/BN136,"")</f>
        <v>0.91831680367183388</v>
      </c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 s="275">
        <f>IFERROR(CD131/CD136,"")</f>
        <v>0.91704511796008248</v>
      </c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S143" s="161" t="s">
        <v>201</v>
      </c>
      <c r="CT143" s="189">
        <f>+AN118</f>
        <v>0.88480248554885932</v>
      </c>
      <c r="CU143" s="189">
        <f>+AT118</f>
        <v>0.91879366932608642</v>
      </c>
      <c r="CV143" s="190">
        <f>+AX118</f>
        <v>0.89878513213897493</v>
      </c>
    </row>
    <row r="144" spans="1:100" ht="15" customHeight="1" x14ac:dyDescent="0.3">
      <c r="A144" s="274">
        <v>4.2</v>
      </c>
      <c r="B144" s="264" t="s">
        <v>215</v>
      </c>
      <c r="C144"/>
      <c r="D144"/>
      <c r="E144"/>
      <c r="F144"/>
      <c r="G144"/>
      <c r="H144"/>
      <c r="I144"/>
      <c r="J144"/>
      <c r="K144"/>
      <c r="L144"/>
      <c r="M144"/>
      <c r="N144"/>
      <c r="O144"/>
      <c r="Q144"/>
      <c r="R144" s="276">
        <f>+R140</f>
        <v>0</v>
      </c>
      <c r="S144"/>
      <c r="T144" s="41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 s="276">
        <f>+AH140</f>
        <v>0</v>
      </c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 s="276">
        <f>+AX140</f>
        <v>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 s="276">
        <f>+BN140</f>
        <v>0</v>
      </c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 s="276">
        <f>+CD140</f>
        <v>0</v>
      </c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S144" s="161" t="s">
        <v>164</v>
      </c>
      <c r="CT144" s="189">
        <f>+BD118</f>
        <v>0.92199584303994264</v>
      </c>
      <c r="CU144" s="189">
        <f>+BJ118</f>
        <v>0.87941576537867783</v>
      </c>
      <c r="CV144" s="190">
        <f>+BN118</f>
        <v>0.8997080555794752</v>
      </c>
    </row>
    <row r="145" spans="1:100" ht="15" customHeight="1" x14ac:dyDescent="0.3">
      <c r="A145" s="274">
        <v>4.3</v>
      </c>
      <c r="B145" s="264" t="s">
        <v>218</v>
      </c>
      <c r="C145"/>
      <c r="D145"/>
      <c r="E145"/>
      <c r="F145"/>
      <c r="G145"/>
      <c r="H145"/>
      <c r="I145"/>
      <c r="J145"/>
      <c r="K145"/>
      <c r="L145"/>
      <c r="M145"/>
      <c r="N145"/>
      <c r="O145"/>
      <c r="Q145"/>
      <c r="R145" s="277">
        <f>IFERROR(R143+R144,"")</f>
        <v>0.90691970163516167</v>
      </c>
      <c r="S145"/>
      <c r="T145" s="414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 s="277">
        <f>IFERROR(AH143+AH144,"")</f>
        <v>0.9029113035119305</v>
      </c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 s="277">
        <f>IFERROR(AX143+AX144,"")</f>
        <v>0.92339129221509597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 s="277">
        <f>IFERROR(BN143+BN144,"")</f>
        <v>0.91831680367183388</v>
      </c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 s="277">
        <f>IFERROR(CD143+CD144,"")</f>
        <v>0.91704511796008248</v>
      </c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S145" s="161" t="s">
        <v>166</v>
      </c>
      <c r="CT145" s="189">
        <f>+BT118</f>
        <v>0.87624556442125867</v>
      </c>
      <c r="CU145" s="189">
        <f>+BZ118</f>
        <v>0.90996285608536598</v>
      </c>
      <c r="CV145" s="190">
        <f>+CD118</f>
        <v>0.89100863405691411</v>
      </c>
    </row>
    <row r="146" spans="1:100" ht="15" customHeight="1" x14ac:dyDescent="0.3">
      <c r="A146" s="263"/>
      <c r="B146" s="264"/>
      <c r="C146"/>
      <c r="D146"/>
      <c r="E146"/>
      <c r="F146"/>
      <c r="G146"/>
      <c r="H146"/>
      <c r="I146"/>
      <c r="J146"/>
      <c r="K146"/>
      <c r="L146"/>
      <c r="M146"/>
      <c r="N146"/>
      <c r="O146"/>
      <c r="Q146"/>
      <c r="R146" s="268"/>
      <c r="S146"/>
      <c r="T146" s="414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 s="268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 s="268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 s="268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 s="268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S146" s="148"/>
      <c r="CT146" s="219"/>
      <c r="CU146" s="219"/>
      <c r="CV146" s="220"/>
    </row>
    <row r="147" spans="1:100" ht="15" customHeight="1" x14ac:dyDescent="0.3">
      <c r="A147" s="267" t="s">
        <v>219</v>
      </c>
      <c r="B147" s="262"/>
      <c r="C147"/>
      <c r="D147"/>
      <c r="E147"/>
      <c r="F147"/>
      <c r="G147"/>
      <c r="H147"/>
      <c r="I147"/>
      <c r="J147"/>
      <c r="K147"/>
      <c r="L147"/>
      <c r="M147"/>
      <c r="N147"/>
      <c r="O147"/>
      <c r="Q147"/>
      <c r="R147" s="268"/>
      <c r="S147"/>
      <c r="T147" s="414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 s="268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 s="268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 s="268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 s="268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S147" s="167" t="s">
        <v>94</v>
      </c>
      <c r="CT147" s="191">
        <f>+CT96/CT17</f>
        <v>4.1390857258464891E-2</v>
      </c>
      <c r="CU147" s="191">
        <f>+CU96/CU17</f>
        <v>6.4978417728411439E-2</v>
      </c>
      <c r="CV147" s="192">
        <f>+CV96/CV17</f>
        <v>5.2911093934136261E-2</v>
      </c>
    </row>
    <row r="148" spans="1:100" ht="15" customHeight="1" x14ac:dyDescent="0.3">
      <c r="A148" s="263">
        <v>5.0999999999999996</v>
      </c>
      <c r="B148" s="278" t="s">
        <v>220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Q148"/>
      <c r="R148" s="279" t="str">
        <f>+IF(R139&lt;$G$188,"No","Yes")</f>
        <v>Yes</v>
      </c>
      <c r="S148"/>
      <c r="T148" s="414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 s="279" t="str">
        <f>+IF(AH139&lt;$G$188,"No","Yes")</f>
        <v>Yes</v>
      </c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 s="279" t="str">
        <f>+IF(AX139&lt;$G$188,"No","Yes")</f>
        <v>Yes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 s="279" t="str">
        <f>+IF(BN139&lt;$G$188,"No","Yes")</f>
        <v>Yes</v>
      </c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 s="279" t="str">
        <f>+IF(CD139&lt;$G$188,"No","Yes")</f>
        <v>Yes</v>
      </c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S148" s="161" t="s">
        <v>125</v>
      </c>
      <c r="CT148" s="189">
        <f>+H120</f>
        <v>3.9506745835635633E-2</v>
      </c>
      <c r="CU148" s="189">
        <f>+N120</f>
        <v>7.3445256311473361E-2</v>
      </c>
      <c r="CV148" s="190">
        <f>+R120</f>
        <v>5.668522579904408E-2</v>
      </c>
    </row>
    <row r="149" spans="1:100" ht="18" customHeight="1" x14ac:dyDescent="0.3">
      <c r="A149" s="263">
        <v>5.2</v>
      </c>
      <c r="B149" s="264" t="s">
        <v>221</v>
      </c>
      <c r="C149"/>
      <c r="D149"/>
      <c r="E149"/>
      <c r="F149"/>
      <c r="G149"/>
      <c r="H149"/>
      <c r="I149"/>
      <c r="J149"/>
      <c r="K149"/>
      <c r="L149"/>
      <c r="M149"/>
      <c r="N149"/>
      <c r="O149"/>
      <c r="Q149"/>
      <c r="R149" s="277">
        <f>IF(R148="No","NA",0.85)</f>
        <v>0.85</v>
      </c>
      <c r="S149"/>
      <c r="T149" s="414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 s="277">
        <f>IF(AH148="No","NA",0.85)</f>
        <v>0.85</v>
      </c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 s="277">
        <f>IF(AX148="No","NA",0.85)</f>
        <v>0.85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 s="277">
        <f>IF(BN148="No","NA",0.85)</f>
        <v>0.85</v>
      </c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 s="277">
        <f>IF(CD148="No","NA",0.85)</f>
        <v>0.85</v>
      </c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S149" s="161" t="s">
        <v>131</v>
      </c>
      <c r="CT149" s="189">
        <f>+X120</f>
        <v>3.001915318966265E-2</v>
      </c>
      <c r="CU149" s="189">
        <f>+AD120</f>
        <v>7.3677962474691355E-2</v>
      </c>
      <c r="CV149" s="190">
        <f>+AH120</f>
        <v>5.0676322463385021E-2</v>
      </c>
    </row>
    <row r="150" spans="1:100" ht="15.6" x14ac:dyDescent="0.3">
      <c r="A150" s="263">
        <v>5.3</v>
      </c>
      <c r="B150" s="264" t="s">
        <v>218</v>
      </c>
      <c r="C150"/>
      <c r="D150"/>
      <c r="E150"/>
      <c r="F150"/>
      <c r="G150"/>
      <c r="H150"/>
      <c r="I150"/>
      <c r="J150"/>
      <c r="K150"/>
      <c r="L150"/>
      <c r="M150"/>
      <c r="N150"/>
      <c r="O150"/>
      <c r="Q150"/>
      <c r="R150" s="275">
        <f>IF(R148="No","",ROUND(R145,3))</f>
        <v>0.90700000000000003</v>
      </c>
      <c r="S150"/>
      <c r="T150" s="414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 s="275">
        <f>IF(AH148="No","",ROUND(AH145,3))</f>
        <v>0.90300000000000002</v>
      </c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 s="275">
        <f>IF(AX148="No","",ROUND(AX145,3))</f>
        <v>0.92300000000000004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 s="275">
        <f>IF(BN148="No","",ROUND(BN145,3))</f>
        <v>0.91800000000000004</v>
      </c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 s="275">
        <f>IF(CD148="No","",ROUND(CD145,3))</f>
        <v>0.91700000000000004</v>
      </c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S150" s="161" t="s">
        <v>201</v>
      </c>
      <c r="CT150" s="189">
        <f>+AN120</f>
        <v>6.4500399365549729E-2</v>
      </c>
      <c r="CU150" s="189">
        <f>+AT120</f>
        <v>5.7635682273015514E-2</v>
      </c>
      <c r="CV150" s="190">
        <f>+AX120</f>
        <v>6.1676522631067189E-2</v>
      </c>
    </row>
    <row r="151" spans="1:100" ht="15.75" customHeight="1" x14ac:dyDescent="0.3">
      <c r="A151" s="263">
        <v>5.4</v>
      </c>
      <c r="B151" s="264" t="s">
        <v>212</v>
      </c>
      <c r="C151"/>
      <c r="D151"/>
      <c r="E151"/>
      <c r="F151"/>
      <c r="G151"/>
      <c r="H151"/>
      <c r="I151"/>
      <c r="J151"/>
      <c r="K151"/>
      <c r="L151"/>
      <c r="M151"/>
      <c r="N151"/>
      <c r="O151"/>
      <c r="Q151"/>
      <c r="R151" s="280">
        <f>+R136</f>
        <v>2757024646.8053999</v>
      </c>
      <c r="S151"/>
      <c r="T151" s="414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 s="280">
        <f>+AH136</f>
        <v>4512242813.9336777</v>
      </c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 s="280">
        <f>+AX136</f>
        <v>1453136754.7579439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 s="280">
        <f>+BN136</f>
        <v>6132768103.2200003</v>
      </c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 s="280">
        <f>+CD136</f>
        <v>1803070908.7226987</v>
      </c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S151" s="161" t="s">
        <v>164</v>
      </c>
      <c r="CT151" s="189">
        <f>+BD120</f>
        <v>4.566292870695484E-2</v>
      </c>
      <c r="CU151" s="189">
        <f>+BJ120</f>
        <v>7.3864982985016175E-2</v>
      </c>
      <c r="CV151" s="190">
        <f>+BN120</f>
        <v>6.0424794495419806E-2</v>
      </c>
    </row>
    <row r="152" spans="1:100" ht="15.75" customHeight="1" thickBot="1" x14ac:dyDescent="0.35">
      <c r="A152" s="281">
        <v>5.5</v>
      </c>
      <c r="B152" s="282" t="s">
        <v>222</v>
      </c>
      <c r="C152"/>
      <c r="D152"/>
      <c r="E152"/>
      <c r="F152"/>
      <c r="G152"/>
      <c r="H152"/>
      <c r="I152"/>
      <c r="J152"/>
      <c r="K152"/>
      <c r="L152"/>
      <c r="M152"/>
      <c r="N152"/>
      <c r="O152"/>
      <c r="Q152"/>
      <c r="R152" s="402">
        <f>IF(OR(R150&gt;=R149,R148="No"),0,(R149-R150)*R151)</f>
        <v>0</v>
      </c>
      <c r="S152"/>
      <c r="T152" s="414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 s="402">
        <f>IF(OR(AH150&gt;=AH149,AH148="No"),0,(AH149-AH150)*AH151)</f>
        <v>0</v>
      </c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 s="402">
        <f>IF(OR(AX150&gt;=AX149,AX148="No"),0,(AX149-AX150)*AX151)</f>
        <v>0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 s="402">
        <f>IF(OR(BN150&gt;=BN149,BN148="No"),0,(BN149-BN150)*BN151)</f>
        <v>0</v>
      </c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 s="402">
        <f>IF(OR(CD150&gt;=CD149,CD148="No"),0,(CD149-CD150)*CD151)</f>
        <v>0</v>
      </c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S152" s="161" t="s">
        <v>166</v>
      </c>
      <c r="CT152" s="189">
        <f>+BT120</f>
        <v>3.9065088707336167E-2</v>
      </c>
      <c r="CU152" s="189">
        <f>+BZ120</f>
        <v>-4.1605028877620851E-3</v>
      </c>
      <c r="CV152" s="190">
        <f>+CD120</f>
        <v>2.0138823065420624E-2</v>
      </c>
    </row>
    <row r="153" spans="1:100" ht="15.7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Q153"/>
      <c r="R153"/>
      <c r="S153"/>
      <c r="T153" s="414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S153" s="148"/>
      <c r="CT153" s="219"/>
      <c r="CU153" s="219"/>
      <c r="CV153" s="220"/>
    </row>
    <row r="154" spans="1:100" ht="15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Q154"/>
      <c r="R154"/>
      <c r="S154"/>
      <c r="T154" s="41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S154" s="167" t="s">
        <v>168</v>
      </c>
      <c r="CT154" s="191">
        <f>+CT74/CT17</f>
        <v>2.2266906559668915E-2</v>
      </c>
      <c r="CU154" s="191">
        <f>+CU74/CU17</f>
        <v>1.8496770006885797E-2</v>
      </c>
      <c r="CV154" s="192">
        <f>+CV74/CV17</f>
        <v>2.0425560336391608E-2</v>
      </c>
    </row>
    <row r="155" spans="1:100" ht="15.75" customHeight="1" thickBot="1" x14ac:dyDescent="0.35">
      <c r="A155" s="397" t="s">
        <v>210</v>
      </c>
      <c r="B155" s="398"/>
      <c r="C155"/>
      <c r="D155"/>
      <c r="E155"/>
      <c r="F155"/>
      <c r="G155"/>
      <c r="H155"/>
      <c r="I155"/>
      <c r="J155"/>
      <c r="K155"/>
      <c r="L155"/>
      <c r="M155"/>
      <c r="N155"/>
      <c r="O155"/>
      <c r="Q155"/>
      <c r="S155"/>
      <c r="T155" s="414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S155" s="161" t="s">
        <v>125</v>
      </c>
      <c r="CT155" s="189">
        <f>+H122</f>
        <v>2.729951755310182E-2</v>
      </c>
      <c r="CU155" s="189">
        <f>+N122</f>
        <v>1.0888397259221116E-2</v>
      </c>
      <c r="CV155" s="190">
        <f>+R122</f>
        <v>1.8992785843522968E-2</v>
      </c>
    </row>
    <row r="156" spans="1:100" ht="15.75" customHeight="1" thickTop="1" x14ac:dyDescent="0.3">
      <c r="A156" s="399">
        <v>1.1000000000000001</v>
      </c>
      <c r="B156" s="398" t="s">
        <v>51</v>
      </c>
      <c r="C156"/>
      <c r="D156"/>
      <c r="E156"/>
      <c r="F156"/>
      <c r="G156"/>
      <c r="H156"/>
      <c r="I156"/>
      <c r="J156"/>
      <c r="K156"/>
      <c r="L156"/>
      <c r="M156"/>
      <c r="N156"/>
      <c r="O156"/>
      <c r="Q156"/>
      <c r="R156" s="283">
        <f>+R134</f>
        <v>2791721680.98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 s="283">
        <f>+AH134</f>
        <v>4581319828.0500031</v>
      </c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 s="283">
        <f>+AX134</f>
        <v>1462630723.9624741</v>
      </c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 s="283">
        <f>+BN134</f>
        <v>6132768103.2200003</v>
      </c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 s="283">
        <f>+CD134</f>
        <v>1838602566.3599982</v>
      </c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S156" s="161" t="s">
        <v>131</v>
      </c>
      <c r="CT156" s="189">
        <f>+X122</f>
        <v>1.9600134615239292E-2</v>
      </c>
      <c r="CU156" s="189">
        <f>+AD122</f>
        <v>9.384936099392541E-3</v>
      </c>
      <c r="CV156" s="190">
        <f>+AH122</f>
        <v>1.4766812580987549E-2</v>
      </c>
    </row>
    <row r="157" spans="1:100" ht="15" customHeight="1" x14ac:dyDescent="0.4">
      <c r="A157" s="399">
        <v>1.3</v>
      </c>
      <c r="B157" s="398" t="s">
        <v>211</v>
      </c>
      <c r="C157"/>
      <c r="D157"/>
      <c r="E157"/>
      <c r="F157"/>
      <c r="G157"/>
      <c r="H157"/>
      <c r="I157"/>
      <c r="J157"/>
      <c r="K157"/>
      <c r="L157"/>
      <c r="M157"/>
      <c r="N157"/>
      <c r="O157"/>
      <c r="Q157"/>
      <c r="R157" s="284">
        <f>+R135</f>
        <v>34697034.174599998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 s="284">
        <f>+AH135</f>
        <v>69077014.116325557</v>
      </c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 s="284">
        <f>+AX135</f>
        <v>9493969.2045302261</v>
      </c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 s="284">
        <f>+BN135</f>
        <v>0</v>
      </c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 s="284">
        <f>+CD135</f>
        <v>35531657.637299486</v>
      </c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S157" s="161" t="s">
        <v>201</v>
      </c>
      <c r="CT157" s="189">
        <f>+AN122</f>
        <v>2.7490634340802029E-2</v>
      </c>
      <c r="CU157" s="189">
        <f>+AT122</f>
        <v>1.0890997818467326E-2</v>
      </c>
      <c r="CV157" s="190">
        <f>+AX122</f>
        <v>2.066219163232285E-2</v>
      </c>
    </row>
    <row r="158" spans="1:100" ht="15.6" x14ac:dyDescent="0.3">
      <c r="A158" s="399">
        <v>1.4</v>
      </c>
      <c r="B158" s="398" t="s">
        <v>223</v>
      </c>
      <c r="C158"/>
      <c r="D158"/>
      <c r="E158"/>
      <c r="F158"/>
      <c r="G158"/>
      <c r="H158"/>
      <c r="I158"/>
      <c r="J158"/>
      <c r="K158"/>
      <c r="L158"/>
      <c r="M158"/>
      <c r="N158"/>
      <c r="O158"/>
      <c r="Q158"/>
      <c r="R158" s="285">
        <f>R156-R157</f>
        <v>2757024646.8053999</v>
      </c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 s="285">
        <f>AH156-AH157</f>
        <v>4512242813.9336777</v>
      </c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 s="285">
        <f>AX156-AX157</f>
        <v>1453136754.7579439</v>
      </c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 s="285">
        <f>BN156-BN157</f>
        <v>6132768103.2200003</v>
      </c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 s="285">
        <f>CD156-CD157</f>
        <v>1803070908.7226987</v>
      </c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S158" s="161" t="s">
        <v>164</v>
      </c>
      <c r="CT158" s="189">
        <f>+BD122</f>
        <v>2.6727853173713696E-2</v>
      </c>
      <c r="CU158" s="189">
        <f>+BJ122</f>
        <v>2.4467470171710949E-2</v>
      </c>
      <c r="CV158" s="190">
        <f>+BN122</f>
        <v>2.5544695727908451E-2</v>
      </c>
    </row>
    <row r="159" spans="1:100" ht="15.75" customHeight="1" x14ac:dyDescent="0.3">
      <c r="A159" s="399"/>
      <c r="B159" s="398"/>
      <c r="C159"/>
      <c r="D159"/>
      <c r="E159"/>
      <c r="F159"/>
      <c r="G159"/>
      <c r="H159"/>
      <c r="I159"/>
      <c r="J159"/>
      <c r="K159"/>
      <c r="L159"/>
      <c r="M159"/>
      <c r="N159"/>
      <c r="O159"/>
      <c r="Q159"/>
      <c r="R159" s="285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 s="285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 s="285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 s="285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 s="285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S159" s="161" t="s">
        <v>166</v>
      </c>
      <c r="CT159" s="189">
        <f>+BT122</f>
        <v>4.5038050998705576E-3</v>
      </c>
      <c r="CU159" s="189">
        <f>+BZ122</f>
        <v>3.7048053998766629E-2</v>
      </c>
      <c r="CV159" s="190">
        <f>+CD122</f>
        <v>1.8753259579215878E-2</v>
      </c>
    </row>
    <row r="160" spans="1:100" ht="15.75" customHeight="1" thickBot="1" x14ac:dyDescent="0.3">
      <c r="A160" s="400" t="s">
        <v>224</v>
      </c>
      <c r="B160" s="401"/>
      <c r="C160"/>
      <c r="D160"/>
      <c r="E160"/>
      <c r="F160"/>
      <c r="G160"/>
      <c r="H160"/>
      <c r="I160"/>
      <c r="J160"/>
      <c r="K160"/>
      <c r="L160"/>
      <c r="M160"/>
      <c r="N160"/>
      <c r="O160"/>
      <c r="Q160"/>
      <c r="R160" s="285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 s="285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 s="285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 s="285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 s="285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</row>
    <row r="161" spans="1:100" ht="15.75" customHeight="1" x14ac:dyDescent="0.3">
      <c r="A161" s="399">
        <v>2.1</v>
      </c>
      <c r="B161" s="398" t="s">
        <v>206</v>
      </c>
      <c r="C161"/>
      <c r="D161"/>
      <c r="E161"/>
      <c r="F161"/>
      <c r="G161"/>
      <c r="H161"/>
      <c r="I161"/>
      <c r="J161"/>
      <c r="K161"/>
      <c r="L161"/>
      <c r="M161"/>
      <c r="N161"/>
      <c r="O161"/>
      <c r="Q161"/>
      <c r="R161" s="285">
        <f>+R129</f>
        <v>2446502560</v>
      </c>
      <c r="S161"/>
      <c r="T161" s="414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 s="285">
        <f>+AH129</f>
        <v>3996722779.2999992</v>
      </c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 s="285">
        <f>+AX129</f>
        <v>1312133415.6009705</v>
      </c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 s="285">
        <f>+BN129</f>
        <v>5469359143.2658434</v>
      </c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 s="285">
        <f>+CD129</f>
        <v>1618389297.3000002</v>
      </c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S161" s="406" t="s">
        <v>253</v>
      </c>
      <c r="CT161" s="406"/>
      <c r="CU161" s="406"/>
      <c r="CV161" s="407">
        <f>+R152+AH152+AX152+BN152+CD152</f>
        <v>0</v>
      </c>
    </row>
    <row r="162" spans="1:100" ht="15.75" customHeight="1" x14ac:dyDescent="0.4">
      <c r="A162" s="399">
        <f>+A161+0.1</f>
        <v>2.2000000000000002</v>
      </c>
      <c r="B162" s="398" t="s">
        <v>207</v>
      </c>
      <c r="C162"/>
      <c r="D162"/>
      <c r="E162"/>
      <c r="F162"/>
      <c r="G162"/>
      <c r="H162"/>
      <c r="I162"/>
      <c r="J162"/>
      <c r="K162"/>
      <c r="L162"/>
      <c r="M162"/>
      <c r="N162"/>
      <c r="O162"/>
      <c r="Q162"/>
      <c r="R162" s="284">
        <f>+R130</f>
        <v>53897410.081539989</v>
      </c>
      <c r="S162"/>
      <c r="T162" s="414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 s="284">
        <f>+AH130</f>
        <v>77432261.591199026</v>
      </c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 s="284">
        <f>+AX130</f>
        <v>29680410.140218154</v>
      </c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 s="284">
        <f>+BN130</f>
        <v>162464858.9437224</v>
      </c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 s="284">
        <f>+CD130</f>
        <v>35108076.879999995</v>
      </c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S162" s="408" t="s">
        <v>254</v>
      </c>
      <c r="CT162" s="408"/>
      <c r="CU162" s="408"/>
      <c r="CV162" s="409">
        <f>+R180+AH180+AX180+BN180+CD180</f>
        <v>60199046.52567403</v>
      </c>
    </row>
    <row r="163" spans="1:100" ht="15.75" customHeight="1" thickBot="1" x14ac:dyDescent="0.3">
      <c r="A163" s="399">
        <f>+A162+0.1</f>
        <v>2.3000000000000003</v>
      </c>
      <c r="B163" s="398" t="s">
        <v>225</v>
      </c>
      <c r="C163"/>
      <c r="D163"/>
      <c r="E163"/>
      <c r="F163"/>
      <c r="G163"/>
      <c r="H163"/>
      <c r="I163"/>
      <c r="J163"/>
      <c r="K163"/>
      <c r="L163"/>
      <c r="M163"/>
      <c r="N163"/>
      <c r="O163"/>
      <c r="Q163"/>
      <c r="R163" s="285">
        <f>+R161+R162</f>
        <v>2500399970.0815401</v>
      </c>
      <c r="S163"/>
      <c r="T163" s="414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 s="285">
        <f>+AH161+AH162</f>
        <v>4074155040.8911982</v>
      </c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 s="285">
        <f>+AX161+AX162</f>
        <v>1341813825.7411888</v>
      </c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 s="285">
        <f>+BN161+BN162</f>
        <v>5631824002.2095661</v>
      </c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 s="285">
        <f>+CD161+CD162</f>
        <v>1653497374.1800003</v>
      </c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S163" s="410"/>
      <c r="CT163" s="410"/>
      <c r="CU163" s="410"/>
      <c r="CV163" s="411">
        <f>SUM(CV161:CV162)</f>
        <v>60199046.52567403</v>
      </c>
    </row>
    <row r="164" spans="1:100" ht="15.75" customHeight="1" x14ac:dyDescent="0.25">
      <c r="A164" s="399"/>
      <c r="B164" s="398"/>
      <c r="C164"/>
      <c r="D164"/>
      <c r="E164"/>
      <c r="F164"/>
      <c r="G164"/>
      <c r="H164"/>
      <c r="I164"/>
      <c r="J164"/>
      <c r="K164"/>
      <c r="L164"/>
      <c r="M164"/>
      <c r="N164"/>
      <c r="O164"/>
      <c r="Q164"/>
      <c r="R164" s="285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 s="285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 s="285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 s="285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 s="285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</row>
    <row r="165" spans="1:100" x14ac:dyDescent="0.25">
      <c r="A165" s="399" t="s">
        <v>226</v>
      </c>
      <c r="B165" s="398"/>
      <c r="C165"/>
      <c r="D165"/>
      <c r="E165"/>
      <c r="F165"/>
      <c r="G165"/>
      <c r="H165"/>
      <c r="I165"/>
      <c r="J165"/>
      <c r="K165"/>
      <c r="L165"/>
      <c r="M165"/>
      <c r="N165"/>
      <c r="O165"/>
      <c r="Q165"/>
      <c r="R165" s="28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 s="28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 s="28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 s="28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 s="28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T165" s="315"/>
    </row>
    <row r="166" spans="1:100" x14ac:dyDescent="0.25">
      <c r="A166" s="399">
        <v>3.1</v>
      </c>
      <c r="B166" s="398" t="s">
        <v>227</v>
      </c>
      <c r="C166"/>
      <c r="D166"/>
      <c r="E166"/>
      <c r="F166"/>
      <c r="G166"/>
      <c r="H166"/>
      <c r="I166"/>
      <c r="J166"/>
      <c r="K166"/>
      <c r="L166"/>
      <c r="M166"/>
      <c r="N166"/>
      <c r="O166"/>
      <c r="Q166"/>
      <c r="R166" s="285">
        <f>+R96*3+'JUL-SEP 2023'!R96</f>
        <v>162814176.91846001</v>
      </c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 s="285">
        <f>+AH96*3+'JUL-SEP 2023'!AH96</f>
        <v>235397103.06537631</v>
      </c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 s="285">
        <f>+AX96*3+'JUL-SEP 2023'!AX96</f>
        <v>85654049.315618023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 s="285">
        <f>+BN96*3+'JUL-SEP 2023'!BN96</f>
        <v>383174144.15685433</v>
      </c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 s="285">
        <f>+CD96*3+'JUL-SEP 2023'!CD96</f>
        <v>53506460.18999999</v>
      </c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U166" s="1" t="s">
        <v>287</v>
      </c>
      <c r="CV166" s="412">
        <v>56572833.053470224</v>
      </c>
    </row>
    <row r="167" spans="1:100" ht="15" x14ac:dyDescent="0.4">
      <c r="A167" s="399">
        <f>+A166+0.1</f>
        <v>3.2</v>
      </c>
      <c r="B167" s="398" t="s">
        <v>228</v>
      </c>
      <c r="C167"/>
      <c r="D167"/>
      <c r="E167"/>
      <c r="F167"/>
      <c r="G167"/>
      <c r="H167"/>
      <c r="I167"/>
      <c r="J167"/>
      <c r="K167"/>
      <c r="L167"/>
      <c r="M167"/>
      <c r="N167"/>
      <c r="O167"/>
      <c r="Q167"/>
      <c r="R167" s="284">
        <v>0</v>
      </c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 s="284">
        <v>0</v>
      </c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 s="284">
        <v>0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 s="284">
        <v>0</v>
      </c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 s="284">
        <v>0</v>
      </c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U167" s="1" t="s">
        <v>288</v>
      </c>
      <c r="CV167" s="413">
        <v>14069360.6618143</v>
      </c>
    </row>
    <row r="168" spans="1:100" x14ac:dyDescent="0.25">
      <c r="A168" s="399">
        <f>+A167+0.1</f>
        <v>3.3000000000000003</v>
      </c>
      <c r="B168" s="398" t="s">
        <v>229</v>
      </c>
      <c r="C168"/>
      <c r="D168"/>
      <c r="E168"/>
      <c r="F168"/>
      <c r="G168"/>
      <c r="H168"/>
      <c r="I168"/>
      <c r="J168"/>
      <c r="K168"/>
      <c r="L168"/>
      <c r="M168"/>
      <c r="N168"/>
      <c r="O168"/>
      <c r="Q168"/>
      <c r="R168" s="285">
        <f>+R166+R167</f>
        <v>162814176.91846001</v>
      </c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 s="285">
        <f>+AH166+AH167</f>
        <v>235397103.06537631</v>
      </c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 s="285">
        <f>+AX166+AX167</f>
        <v>85654049.315618023</v>
      </c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 s="285">
        <f>+BN166+BN167</f>
        <v>383174144.15685433</v>
      </c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 s="285">
        <f>+CD166+CD167</f>
        <v>53506460.18999999</v>
      </c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U168"/>
      <c r="CV168" s="412">
        <f>SUM(CV166:CV167)</f>
        <v>70642193.715284526</v>
      </c>
    </row>
    <row r="169" spans="1:100" x14ac:dyDescent="0.25">
      <c r="A169" s="399"/>
      <c r="B169" s="398"/>
      <c r="C169"/>
      <c r="D169"/>
      <c r="E169"/>
      <c r="F169"/>
      <c r="G169"/>
      <c r="H169"/>
      <c r="I169"/>
      <c r="J169"/>
      <c r="K169"/>
      <c r="L169"/>
      <c r="M169"/>
      <c r="N169"/>
      <c r="O169"/>
      <c r="Q169"/>
      <c r="R169" s="285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 s="285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 s="285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 s="285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 s="285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T169"/>
      <c r="CU169"/>
      <c r="CV169"/>
    </row>
    <row r="170" spans="1:100" x14ac:dyDescent="0.25">
      <c r="A170" s="399" t="s">
        <v>230</v>
      </c>
      <c r="B170" s="398"/>
      <c r="C170"/>
      <c r="D170"/>
      <c r="E170"/>
      <c r="F170"/>
      <c r="G170"/>
      <c r="H170"/>
      <c r="I170"/>
      <c r="J170"/>
      <c r="K170"/>
      <c r="L170"/>
      <c r="M170"/>
      <c r="N170"/>
      <c r="O170"/>
      <c r="Q170"/>
      <c r="R170" s="285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 s="285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 s="285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 s="285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 s="285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T170"/>
      <c r="CU170"/>
      <c r="CV170"/>
    </row>
    <row r="171" spans="1:100" x14ac:dyDescent="0.25">
      <c r="A171" s="399">
        <v>4.0999999999999996</v>
      </c>
      <c r="B171" s="398" t="s">
        <v>231</v>
      </c>
      <c r="C171"/>
      <c r="D171"/>
      <c r="E171"/>
      <c r="F171"/>
      <c r="G171"/>
      <c r="H171"/>
      <c r="I171"/>
      <c r="J171"/>
      <c r="K171"/>
      <c r="L171"/>
      <c r="M171"/>
      <c r="N171"/>
      <c r="O171"/>
      <c r="Q171"/>
      <c r="R171" s="286">
        <f>+R158-R163-R168</f>
        <v>93810499.805399776</v>
      </c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 s="286">
        <f>+AH158-AH163-AH168</f>
        <v>202690669.9771032</v>
      </c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 s="286">
        <f>+AX158-AX163-AX168</f>
        <v>25668879.701137081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 s="286">
        <f>+BN158-BN163-BN168</f>
        <v>117769956.85357982</v>
      </c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 s="286">
        <f>+CD158-CD163-CD168</f>
        <v>96067074.352698386</v>
      </c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T171"/>
      <c r="CU171"/>
      <c r="CV171"/>
    </row>
    <row r="172" spans="1:100" x14ac:dyDescent="0.25">
      <c r="A172" s="399">
        <f>+A171+0.1</f>
        <v>4.1999999999999993</v>
      </c>
      <c r="B172" s="398" t="s">
        <v>232</v>
      </c>
      <c r="C172"/>
      <c r="D172"/>
      <c r="E172"/>
      <c r="F172"/>
      <c r="G172"/>
      <c r="H172"/>
      <c r="I172"/>
      <c r="J172"/>
      <c r="K172"/>
      <c r="L172"/>
      <c r="M172"/>
      <c r="N172"/>
      <c r="O172"/>
      <c r="Q172"/>
      <c r="R172" s="285">
        <f>-R152</f>
        <v>0</v>
      </c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 s="285">
        <f>-AH152</f>
        <v>0</v>
      </c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 s="285">
        <f>-AX152</f>
        <v>0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 s="285">
        <f>-BN152</f>
        <v>0</v>
      </c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 s="285">
        <f>-CD152</f>
        <v>0</v>
      </c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T172"/>
      <c r="CU172"/>
      <c r="CV172"/>
    </row>
    <row r="173" spans="1:100" ht="13.8" thickBot="1" x14ac:dyDescent="0.3">
      <c r="A173" s="399">
        <f>+A172+0.1</f>
        <v>4.2999999999999989</v>
      </c>
      <c r="B173" s="398" t="s">
        <v>233</v>
      </c>
      <c r="C173"/>
      <c r="D173"/>
      <c r="E173"/>
      <c r="F173"/>
      <c r="G173"/>
      <c r="H173"/>
      <c r="I173"/>
      <c r="J173"/>
      <c r="K173"/>
      <c r="L173"/>
      <c r="M173"/>
      <c r="N173"/>
      <c r="O173"/>
      <c r="Q173"/>
      <c r="R173" s="285">
        <f>SUM(R171+R172)</f>
        <v>93810499.805399776</v>
      </c>
      <c r="S173"/>
      <c r="T173" s="1" t="s">
        <v>286</v>
      </c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 s="285">
        <f>SUM(AH171+AH172)</f>
        <v>202690669.9771032</v>
      </c>
      <c r="AI173"/>
      <c r="AJ173" s="1" t="s">
        <v>286</v>
      </c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 s="285">
        <f>SUM(AX171+AX172)</f>
        <v>25668879.701137081</v>
      </c>
      <c r="AY173"/>
      <c r="AZ173" s="1" t="s">
        <v>286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 s="285">
        <f>SUM(BN171+BN172)</f>
        <v>117769956.85357982</v>
      </c>
      <c r="BO173"/>
      <c r="BP173" s="1" t="s">
        <v>286</v>
      </c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 s="285">
        <f>SUM(CD171+CD172)</f>
        <v>96067074.352698386</v>
      </c>
      <c r="CE173"/>
      <c r="CF173" s="1" t="s">
        <v>286</v>
      </c>
      <c r="CG173"/>
      <c r="CH173"/>
      <c r="CI173"/>
      <c r="CJ173"/>
      <c r="CK173"/>
      <c r="CL173"/>
      <c r="CM173"/>
      <c r="CN173"/>
      <c r="CO173"/>
      <c r="CP173"/>
      <c r="CQ173"/>
      <c r="CT173"/>
      <c r="CU173"/>
      <c r="CV173"/>
    </row>
    <row r="174" spans="1:100" ht="14.4" thickTop="1" thickBot="1" x14ac:dyDescent="0.3">
      <c r="A174" s="399">
        <f>+A173+0.1</f>
        <v>4.3999999999999986</v>
      </c>
      <c r="B174" s="398" t="s">
        <v>234</v>
      </c>
      <c r="C174"/>
      <c r="D174"/>
      <c r="E174"/>
      <c r="F174"/>
      <c r="G174"/>
      <c r="H174"/>
      <c r="I174"/>
      <c r="J174"/>
      <c r="K174"/>
      <c r="L174"/>
      <c r="M174"/>
      <c r="N174"/>
      <c r="O174"/>
      <c r="Q174"/>
      <c r="R174" s="287">
        <f>+R173/MAX(R158,1)</f>
        <v>3.4025992445914192E-2</v>
      </c>
      <c r="S174"/>
      <c r="T174" s="403">
        <f>+R174-0.03</f>
        <v>4.0259924459141935E-3</v>
      </c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 s="287">
        <f>+AH173/MAX(AH158,1)</f>
        <v>4.4920160180919377E-2</v>
      </c>
      <c r="AI174"/>
      <c r="AJ174" s="403">
        <f>+AH174-0.03</f>
        <v>1.4920160180919378E-2</v>
      </c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 s="287">
        <f>+AX173/MAX(AX158,1)</f>
        <v>1.7664462492666681E-2</v>
      </c>
      <c r="AY174"/>
      <c r="AZ174" s="403">
        <f>+AX174-0.03</f>
        <v>-1.2335537507333318E-2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 s="287">
        <f>+BN173/MAX(BN158,1)</f>
        <v>1.9203393128747994E-2</v>
      </c>
      <c r="BO174"/>
      <c r="BP174" s="403">
        <f>+BN174-0.03</f>
        <v>-1.0796606871252005E-2</v>
      </c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 s="287">
        <f>+CD173/MAX(CD158,1)</f>
        <v>5.3279698478831655E-2</v>
      </c>
      <c r="CE174"/>
      <c r="CF174" s="403">
        <f>+CD174-0.03</f>
        <v>2.3279698478831656E-2</v>
      </c>
      <c r="CG174"/>
      <c r="CH174"/>
      <c r="CI174"/>
      <c r="CJ174"/>
      <c r="CK174"/>
      <c r="CL174"/>
      <c r="CM174"/>
      <c r="CN174"/>
      <c r="CO174"/>
      <c r="CP174"/>
      <c r="CQ174"/>
      <c r="CT174"/>
      <c r="CU174"/>
      <c r="CV174"/>
    </row>
    <row r="175" spans="1:100" ht="13.8" thickTop="1" x14ac:dyDescent="0.25">
      <c r="A175" s="399"/>
      <c r="B175" s="398"/>
      <c r="C175"/>
      <c r="D175"/>
      <c r="E175"/>
      <c r="F175"/>
      <c r="G175"/>
      <c r="H175"/>
      <c r="I175"/>
      <c r="J175"/>
      <c r="K175"/>
      <c r="L175"/>
      <c r="M175"/>
      <c r="N175"/>
      <c r="O175"/>
      <c r="Q175"/>
      <c r="R175" s="288"/>
      <c r="S175"/>
      <c r="T175" s="404">
        <f>+T174*0.5</f>
        <v>2.0129962229570968E-3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 s="288"/>
      <c r="AI175"/>
      <c r="AJ175" s="404">
        <f>+AJ174*0.5</f>
        <v>7.4600800904596892E-3</v>
      </c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 s="288"/>
      <c r="AY175"/>
      <c r="AZ175" s="404">
        <f>+AZ174*0.5</f>
        <v>-6.1677687536666592E-3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 s="288"/>
      <c r="BO175"/>
      <c r="BP175" s="404">
        <f>+BP174*0.5</f>
        <v>-5.3983034356260024E-3</v>
      </c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 s="288"/>
      <c r="CE175"/>
      <c r="CF175" s="404">
        <f>+CF174*0.5</f>
        <v>1.1639849239415828E-2</v>
      </c>
      <c r="CG175"/>
      <c r="CH175"/>
      <c r="CI175"/>
      <c r="CJ175"/>
      <c r="CK175"/>
      <c r="CL175"/>
      <c r="CM175"/>
      <c r="CN175"/>
      <c r="CO175"/>
      <c r="CP175"/>
      <c r="CQ175"/>
      <c r="CT175"/>
      <c r="CU175"/>
      <c r="CV175"/>
    </row>
    <row r="176" spans="1:100" x14ac:dyDescent="0.25">
      <c r="A176" s="399" t="s">
        <v>235</v>
      </c>
      <c r="B176" s="398"/>
      <c r="C176"/>
      <c r="D176"/>
      <c r="E176"/>
      <c r="F176"/>
      <c r="G176"/>
      <c r="H176"/>
      <c r="I176"/>
      <c r="J176"/>
      <c r="K176"/>
      <c r="L176"/>
      <c r="M176"/>
      <c r="N176"/>
      <c r="O176"/>
      <c r="Q176"/>
      <c r="R176" s="289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 s="289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 s="289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 s="289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 s="289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T176"/>
      <c r="CU176"/>
      <c r="CV176"/>
    </row>
    <row r="177" spans="1:100" x14ac:dyDescent="0.25">
      <c r="A177" s="399">
        <v>4.0999999999999996</v>
      </c>
      <c r="B177" s="398" t="s">
        <v>236</v>
      </c>
      <c r="C177"/>
      <c r="D177"/>
      <c r="E177"/>
      <c r="F177"/>
      <c r="G177"/>
      <c r="H177"/>
      <c r="I177"/>
      <c r="J177"/>
      <c r="K177"/>
      <c r="L177"/>
      <c r="M177"/>
      <c r="N177"/>
      <c r="O177"/>
      <c r="Q177"/>
      <c r="R177" s="290" t="str">
        <f>IF(R139&gt;119999,"Y","N")</f>
        <v>Y</v>
      </c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 s="290" t="str">
        <f>IF(AH139&gt;119999,"Y","N")</f>
        <v>Y</v>
      </c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 s="290" t="str">
        <f>IF(AX139&gt;119999,"Y","N")</f>
        <v>Y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 s="290" t="str">
        <f>IF(BN139&gt;119999,"Y","N")</f>
        <v>Y</v>
      </c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 s="290" t="str">
        <f>IF(CD139&gt;119999,"Y","N")</f>
        <v>Y</v>
      </c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T177"/>
      <c r="CU177"/>
      <c r="CV177"/>
    </row>
    <row r="178" spans="1:100" x14ac:dyDescent="0.25">
      <c r="A178" s="399">
        <f>+A177+0.1</f>
        <v>4.1999999999999993</v>
      </c>
      <c r="B178" s="398" t="s">
        <v>237</v>
      </c>
      <c r="C178"/>
      <c r="D178"/>
      <c r="E178"/>
      <c r="F178"/>
      <c r="G178"/>
      <c r="H178"/>
      <c r="I178"/>
      <c r="J178"/>
      <c r="K178"/>
      <c r="L178"/>
      <c r="M178"/>
      <c r="N178"/>
      <c r="O178"/>
      <c r="Q178"/>
      <c r="R178" s="290" t="s">
        <v>238</v>
      </c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 s="290" t="s">
        <v>238</v>
      </c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 s="290" t="s">
        <v>238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 s="290" t="s">
        <v>238</v>
      </c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 s="290" t="s">
        <v>238</v>
      </c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T178"/>
      <c r="CU178"/>
      <c r="CV178"/>
    </row>
    <row r="179" spans="1:100" x14ac:dyDescent="0.25">
      <c r="A179" s="399">
        <f>+A178+0.1</f>
        <v>4.2999999999999989</v>
      </c>
      <c r="B179" s="398" t="s">
        <v>239</v>
      </c>
      <c r="C179"/>
      <c r="D179"/>
      <c r="E179"/>
      <c r="F179"/>
      <c r="G179"/>
      <c r="H179"/>
      <c r="I179"/>
      <c r="J179"/>
      <c r="K179"/>
      <c r="L179"/>
      <c r="M179"/>
      <c r="N179"/>
      <c r="O179"/>
      <c r="Q179"/>
      <c r="R179" s="291">
        <f>IF(AND(R177="Y",R178="Y"), IF(AND(R174&gt;0.03, R174&lt;=0.1),((R174-0.03)*0.5), IF(R174&gt;0.1,((R174-0.03)*0.5)+((R174-0.1)*0.5))), "N/A")</f>
        <v>2.0129962229570968E-3</v>
      </c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 s="291">
        <f>IF(AND(AH177="Y",AH178="Y"), IF(AND(AH174&gt;0.03, AH174&lt;=0.1),((AH174-0.03)*0.5), IF(AH174&gt;0.1,((AH174-0.03)*0.5)+((AH174-0.1)*0.5))), "N/A")</f>
        <v>7.4600800904596892E-3</v>
      </c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 s="291" t="b">
        <f>IF(AND(AX177="Y",AX178="Y"), IF(AND(AX174&gt;0.03, AX174&lt;=0.1),((AX174-0.03)*0.5), IF(AX174&gt;0.1,((AX174-0.03)*0.5)+((AX174-0.1)*0.5))), "N/A")</f>
        <v>0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 s="291" t="b">
        <f>IF(AND(BN177="Y",BN178="Y"), IF(AND(BN174&gt;0.03, BN174&lt;=0.1),((BN174-0.03)*0.5), IF(BN174&gt;0.1,((BN174-0.03)*0.5)+((BN174-0.1)*0.5))), "N/A")</f>
        <v>0</v>
      </c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 s="291">
        <f>IF(AND(CD177="Y",CD178="Y"), IF(AND(CD174&gt;0.03, CD174&lt;=0.1),((CD174-0.03)*0.5), IF(CD174&gt;0.1,((CD174-0.03)*0.5)+((CD174-0.1)*0.5))), "N/A")</f>
        <v>1.1639849239415828E-2</v>
      </c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T179"/>
      <c r="CU179"/>
      <c r="CV179"/>
    </row>
    <row r="180" spans="1:100" ht="13.8" thickBot="1" x14ac:dyDescent="0.3">
      <c r="A180" s="399">
        <f>+A179+0.1</f>
        <v>4.3999999999999986</v>
      </c>
      <c r="B180" s="398" t="s">
        <v>240</v>
      </c>
      <c r="C180"/>
      <c r="D180"/>
      <c r="E180"/>
      <c r="F180"/>
      <c r="G180"/>
      <c r="H180"/>
      <c r="I180"/>
      <c r="J180"/>
      <c r="K180"/>
      <c r="L180"/>
      <c r="M180"/>
      <c r="N180"/>
      <c r="O180"/>
      <c r="Q180"/>
      <c r="R180" s="292">
        <f>IFERROR(R179*R158, "N/A")</f>
        <v>5549880.2006188938</v>
      </c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 s="292">
        <f>IFERROR(AH179*AH158, "N/A")</f>
        <v>33661692.779546432</v>
      </c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 s="292">
        <f>IFERROR(AX179*AX158, "N/A")</f>
        <v>0</v>
      </c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 s="292">
        <f>IFERROR(BN179*BN158, "N/A")</f>
        <v>0</v>
      </c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 s="292">
        <f>IFERROR(CD179*CD158, "N/A")</f>
        <v>20987473.545508709</v>
      </c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T180"/>
      <c r="CU180"/>
      <c r="CV180"/>
    </row>
    <row r="181" spans="1:100" ht="13.8" thickTop="1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 t="s">
        <v>289</v>
      </c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T181"/>
      <c r="CU181"/>
      <c r="CV181"/>
    </row>
    <row r="182" spans="1:100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T182"/>
      <c r="CU182"/>
      <c r="CV182"/>
    </row>
    <row r="183" spans="1:100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 s="405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T183"/>
      <c r="CU183"/>
      <c r="CV183"/>
    </row>
    <row r="184" spans="1:100" x14ac:dyDescent="0.25">
      <c r="A184" s="293" t="s">
        <v>241</v>
      </c>
      <c r="B184" s="29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T184"/>
      <c r="CU184"/>
      <c r="CV184"/>
    </row>
    <row r="185" spans="1:100" ht="13.8" x14ac:dyDescent="0.25">
      <c r="A185" s="296"/>
      <c r="B185" s="294"/>
      <c r="C185"/>
      <c r="D185" s="297" t="s">
        <v>242</v>
      </c>
      <c r="E185" s="298"/>
      <c r="F185" s="295"/>
      <c r="G185" s="295"/>
      <c r="H185" s="295"/>
      <c r="I185" s="29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T185"/>
      <c r="CU185"/>
      <c r="CV185"/>
    </row>
    <row r="186" spans="1:100" ht="26.4" x14ac:dyDescent="0.25">
      <c r="A186" s="295"/>
      <c r="B186"/>
      <c r="C186"/>
      <c r="D186" s="299" t="s">
        <v>243</v>
      </c>
      <c r="E186" s="300" t="s">
        <v>213</v>
      </c>
      <c r="F186"/>
      <c r="G186" s="301" t="s">
        <v>244</v>
      </c>
      <c r="H186" s="301"/>
      <c r="I186" s="301"/>
      <c r="J186" s="301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T186"/>
      <c r="CU186"/>
      <c r="CV186"/>
    </row>
    <row r="187" spans="1:100" ht="13.8" x14ac:dyDescent="0.25">
      <c r="A187" s="295"/>
      <c r="B187"/>
      <c r="C187"/>
      <c r="D187" s="302" t="s">
        <v>245</v>
      </c>
      <c r="E187" s="303" t="s">
        <v>246</v>
      </c>
      <c r="F187"/>
      <c r="G187" s="301">
        <v>0</v>
      </c>
      <c r="H187" s="304" t="s">
        <v>247</v>
      </c>
      <c r="I187" s="301"/>
      <c r="J187" s="301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T187"/>
      <c r="CU187"/>
      <c r="CV187"/>
    </row>
    <row r="188" spans="1:100" ht="13.8" x14ac:dyDescent="0.25">
      <c r="A188" s="295"/>
      <c r="B188"/>
      <c r="C188"/>
      <c r="D188" s="305">
        <v>5400</v>
      </c>
      <c r="E188" s="306">
        <v>8.4000000000000005E-2</v>
      </c>
      <c r="F188"/>
      <c r="G188" s="307">
        <f t="shared" ref="G188:H193" si="214">D188</f>
        <v>5400</v>
      </c>
      <c r="H188" s="304">
        <f t="shared" si="214"/>
        <v>8.4000000000000005E-2</v>
      </c>
      <c r="I188" s="308">
        <v>5.7000000000000002E-2</v>
      </c>
      <c r="J188" s="307">
        <v>12000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T188"/>
      <c r="CU188"/>
      <c r="CV188"/>
    </row>
    <row r="189" spans="1:100" ht="13.8" x14ac:dyDescent="0.25">
      <c r="A189" s="295"/>
      <c r="B189"/>
      <c r="C189"/>
      <c r="D189" s="305">
        <v>12000</v>
      </c>
      <c r="E189" s="306">
        <v>5.7000000000000002E-2</v>
      </c>
      <c r="F189"/>
      <c r="G189" s="307">
        <f t="shared" si="214"/>
        <v>12000</v>
      </c>
      <c r="H189" s="304">
        <f t="shared" si="214"/>
        <v>5.7000000000000002E-2</v>
      </c>
      <c r="I189" s="308">
        <v>0.04</v>
      </c>
      <c r="J189" s="307">
        <v>24000</v>
      </c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T189"/>
      <c r="CU189"/>
      <c r="CV189"/>
    </row>
    <row r="190" spans="1:100" ht="13.8" x14ac:dyDescent="0.25">
      <c r="A190" s="295"/>
      <c r="B190"/>
      <c r="C190"/>
      <c r="D190" s="305">
        <v>24000</v>
      </c>
      <c r="E190" s="306">
        <v>0.04</v>
      </c>
      <c r="F190"/>
      <c r="G190" s="307">
        <f t="shared" si="214"/>
        <v>24000</v>
      </c>
      <c r="H190" s="304">
        <f t="shared" si="214"/>
        <v>0.04</v>
      </c>
      <c r="I190" s="308">
        <v>2.9000000000000001E-2</v>
      </c>
      <c r="J190" s="307">
        <v>48000</v>
      </c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T190"/>
      <c r="CU190"/>
      <c r="CV190"/>
    </row>
    <row r="191" spans="1:100" ht="13.8" x14ac:dyDescent="0.25">
      <c r="A191" s="295"/>
      <c r="B191"/>
      <c r="C191"/>
      <c r="D191" s="305">
        <v>48000</v>
      </c>
      <c r="E191" s="306">
        <v>2.9000000000000001E-2</v>
      </c>
      <c r="F191"/>
      <c r="G191" s="307">
        <f t="shared" si="214"/>
        <v>48000</v>
      </c>
      <c r="H191" s="304">
        <f t="shared" si="214"/>
        <v>2.9000000000000001E-2</v>
      </c>
      <c r="I191" s="308">
        <v>0.02</v>
      </c>
      <c r="J191" s="307">
        <v>96000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T191"/>
      <c r="CU191"/>
      <c r="CV191"/>
    </row>
    <row r="192" spans="1:100" ht="13.8" x14ac:dyDescent="0.25">
      <c r="A192" s="295"/>
      <c r="B192"/>
      <c r="C192"/>
      <c r="D192" s="305">
        <v>96000</v>
      </c>
      <c r="E192" s="306">
        <v>0.02</v>
      </c>
      <c r="F192"/>
      <c r="G192" s="307">
        <f t="shared" si="214"/>
        <v>96000</v>
      </c>
      <c r="H192" s="304">
        <f t="shared" si="214"/>
        <v>0.02</v>
      </c>
      <c r="I192" s="308">
        <v>1.4999999999999999E-2</v>
      </c>
      <c r="J192" s="307">
        <v>192000</v>
      </c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T192"/>
      <c r="CU192"/>
      <c r="CV192"/>
    </row>
    <row r="193" spans="1:100" ht="13.8" x14ac:dyDescent="0.25">
      <c r="A193" s="295"/>
      <c r="B193"/>
      <c r="D193" s="305">
        <v>192000</v>
      </c>
      <c r="E193" s="306">
        <v>1.4999999999999999E-2</v>
      </c>
      <c r="F193"/>
      <c r="G193" s="307">
        <f t="shared" si="214"/>
        <v>192000</v>
      </c>
      <c r="H193" s="304">
        <f t="shared" si="214"/>
        <v>1.4999999999999999E-2</v>
      </c>
      <c r="I193" s="308">
        <v>0.01</v>
      </c>
      <c r="J193" s="307">
        <v>380000</v>
      </c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T193"/>
      <c r="CU193"/>
      <c r="CV193"/>
    </row>
    <row r="194" spans="1:100" ht="13.8" x14ac:dyDescent="0.25">
      <c r="A194" s="295"/>
      <c r="B194"/>
      <c r="D194" s="305">
        <v>380000</v>
      </c>
      <c r="E194" s="306">
        <v>0.01</v>
      </c>
      <c r="F194" s="309"/>
      <c r="G194" s="310"/>
      <c r="H194" s="311"/>
      <c r="I194" s="295"/>
      <c r="J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T194"/>
      <c r="CU194"/>
      <c r="CV194"/>
    </row>
    <row r="195" spans="1:100" ht="13.8" x14ac:dyDescent="0.25">
      <c r="A195" s="295"/>
      <c r="B195"/>
      <c r="D195" s="312" t="s">
        <v>248</v>
      </c>
      <c r="E195" s="313" t="s">
        <v>249</v>
      </c>
      <c r="F195" s="314"/>
      <c r="G195" s="310"/>
      <c r="H195" s="295"/>
      <c r="I195" s="295"/>
      <c r="J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T195"/>
      <c r="CU195"/>
      <c r="CV195"/>
    </row>
    <row r="196" spans="1:100" ht="13.8" x14ac:dyDescent="0.25">
      <c r="A196" s="295"/>
      <c r="B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</row>
    <row r="197" spans="1:100" x14ac:dyDescent="0.25"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</row>
    <row r="198" spans="1:100" x14ac:dyDescent="0.25"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</row>
    <row r="199" spans="1:100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198"/>
  <sheetViews>
    <sheetView zoomScale="90" zoomScaleNormal="90" workbookViewId="0">
      <pane xSplit="3" ySplit="5" topLeftCell="CP11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CS144" sqref="CS144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6.7773437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5" width="13.5546875" style="1" customWidth="1"/>
    <col min="66" max="66" width="16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2.1093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style="1" customWidth="1"/>
    <col min="98" max="98" width="49.44140625" customWidth="1"/>
    <col min="99" max="100" width="16" style="1" customWidth="1"/>
    <col min="101" max="101" width="17.44140625" style="1" customWidth="1"/>
    <col min="102" max="102" width="7.88671875" customWidth="1"/>
    <col min="103" max="103" width="13.109375" style="1" customWidth="1"/>
    <col min="104" max="104" width="14" style="1" customWidth="1"/>
    <col min="105" max="16384" width="9.109375" style="1"/>
  </cols>
  <sheetData>
    <row r="1" spans="1:102" ht="18.600000000000001" thickBot="1" x14ac:dyDescent="0.4">
      <c r="A1" s="21" t="s">
        <v>251</v>
      </c>
      <c r="B1" s="22"/>
      <c r="C1" s="417" t="s">
        <v>271</v>
      </c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418"/>
      <c r="BU1" s="418"/>
      <c r="BV1" s="418"/>
      <c r="BW1" s="418"/>
      <c r="BX1" s="418"/>
      <c r="BY1" s="418"/>
      <c r="BZ1" s="418"/>
      <c r="CA1" s="418"/>
      <c r="CB1" s="418"/>
      <c r="CC1" s="418"/>
      <c r="CD1" s="418"/>
      <c r="CE1" s="418"/>
      <c r="CF1" s="418"/>
      <c r="CG1" s="418"/>
      <c r="CH1" s="418"/>
      <c r="CI1" s="418"/>
      <c r="CJ1" s="418"/>
      <c r="CK1" s="418"/>
      <c r="CL1" s="419"/>
    </row>
    <row r="2" spans="1:102" s="20" customFormat="1" ht="21.6" thickBot="1" x14ac:dyDescent="0.45">
      <c r="A2" s="23" t="s">
        <v>14</v>
      </c>
      <c r="B2" s="22"/>
      <c r="D2" s="420" t="s">
        <v>150</v>
      </c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2"/>
      <c r="S2" s="185"/>
      <c r="T2" s="423" t="s">
        <v>151</v>
      </c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2"/>
      <c r="AI2" s="186"/>
      <c r="AJ2" s="423" t="s">
        <v>194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2"/>
      <c r="AY2" s="186"/>
      <c r="AZ2" s="423" t="s">
        <v>155</v>
      </c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2"/>
      <c r="BO2" s="186"/>
      <c r="BP2" s="423" t="s">
        <v>156</v>
      </c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2"/>
      <c r="CE2" s="186"/>
      <c r="CT2"/>
      <c r="CX2"/>
    </row>
    <row r="3" spans="1:102" s="19" customFormat="1" ht="16.2" thickBot="1" x14ac:dyDescent="0.35">
      <c r="A3" s="18" t="s">
        <v>18</v>
      </c>
      <c r="B3" s="24"/>
      <c r="C3" s="109"/>
      <c r="D3" s="427" t="s">
        <v>130</v>
      </c>
      <c r="E3" s="428"/>
      <c r="F3" s="428"/>
      <c r="G3" s="428"/>
      <c r="H3" s="428"/>
      <c r="I3" s="429"/>
      <c r="J3" s="430" t="s">
        <v>129</v>
      </c>
      <c r="K3" s="428"/>
      <c r="L3" s="428"/>
      <c r="M3" s="428"/>
      <c r="N3" s="428"/>
      <c r="O3" s="429"/>
      <c r="P3" s="424" t="s">
        <v>261</v>
      </c>
      <c r="Q3" s="425"/>
      <c r="R3" s="426"/>
      <c r="S3" s="187"/>
      <c r="T3" s="430" t="s">
        <v>128</v>
      </c>
      <c r="U3" s="428"/>
      <c r="V3" s="428"/>
      <c r="W3" s="428"/>
      <c r="X3" s="428"/>
      <c r="Y3" s="429"/>
      <c r="Z3" s="430" t="s">
        <v>127</v>
      </c>
      <c r="AA3" s="428"/>
      <c r="AB3" s="428"/>
      <c r="AC3" s="428"/>
      <c r="AD3" s="428"/>
      <c r="AE3" s="429"/>
      <c r="AF3" s="424" t="s">
        <v>262</v>
      </c>
      <c r="AG3" s="425"/>
      <c r="AH3" s="426"/>
      <c r="AI3" s="188"/>
      <c r="AJ3" s="430" t="s">
        <v>195</v>
      </c>
      <c r="AK3" s="428"/>
      <c r="AL3" s="428"/>
      <c r="AM3" s="428"/>
      <c r="AN3" s="428"/>
      <c r="AO3" s="429"/>
      <c r="AP3" s="430" t="s">
        <v>196</v>
      </c>
      <c r="AQ3" s="428"/>
      <c r="AR3" s="428"/>
      <c r="AS3" s="428"/>
      <c r="AT3" s="428"/>
      <c r="AU3" s="429"/>
      <c r="AV3" s="424" t="s">
        <v>263</v>
      </c>
      <c r="AW3" s="425"/>
      <c r="AX3" s="426"/>
      <c r="AY3" s="188"/>
      <c r="AZ3" s="430" t="s">
        <v>137</v>
      </c>
      <c r="BA3" s="428"/>
      <c r="BB3" s="428"/>
      <c r="BC3" s="428"/>
      <c r="BD3" s="428"/>
      <c r="BE3" s="429"/>
      <c r="BF3" s="430" t="s">
        <v>138</v>
      </c>
      <c r="BG3" s="428"/>
      <c r="BH3" s="428"/>
      <c r="BI3" s="428"/>
      <c r="BJ3" s="428"/>
      <c r="BK3" s="429"/>
      <c r="BL3" s="424" t="s">
        <v>264</v>
      </c>
      <c r="BM3" s="425"/>
      <c r="BN3" s="426"/>
      <c r="BO3" s="188"/>
      <c r="BP3" s="430" t="s">
        <v>135</v>
      </c>
      <c r="BQ3" s="428"/>
      <c r="BR3" s="428"/>
      <c r="BS3" s="428"/>
      <c r="BT3" s="428"/>
      <c r="BU3" s="429"/>
      <c r="BV3" s="430" t="s">
        <v>136</v>
      </c>
      <c r="BW3" s="428"/>
      <c r="BX3" s="428"/>
      <c r="BY3" s="428"/>
      <c r="BZ3" s="428"/>
      <c r="CA3" s="429"/>
      <c r="CB3" s="424" t="s">
        <v>265</v>
      </c>
      <c r="CC3" s="425"/>
      <c r="CD3" s="426"/>
      <c r="CE3" s="188"/>
      <c r="CG3" s="431" t="s">
        <v>141</v>
      </c>
      <c r="CH3" s="432"/>
      <c r="CI3" s="432"/>
      <c r="CJ3" s="432"/>
      <c r="CK3" s="432"/>
      <c r="CL3" s="433"/>
      <c r="CM3" s="434" t="s">
        <v>142</v>
      </c>
      <c r="CN3" s="432"/>
      <c r="CO3" s="432"/>
      <c r="CP3" s="432"/>
      <c r="CQ3" s="432"/>
      <c r="CR3" s="433"/>
      <c r="CS3" s="158"/>
      <c r="CT3" s="435" t="s">
        <v>143</v>
      </c>
      <c r="CU3" s="436"/>
      <c r="CV3" s="436"/>
      <c r="CW3" s="437"/>
      <c r="CX3"/>
    </row>
    <row r="4" spans="1:102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7"/>
      <c r="CG4" s="149"/>
      <c r="CL4" s="14"/>
      <c r="CM4" s="13"/>
      <c r="CR4" s="14"/>
      <c r="CT4" s="438"/>
      <c r="CU4" s="439"/>
      <c r="CV4" s="439"/>
      <c r="CW4" s="440"/>
      <c r="CX4"/>
    </row>
    <row r="5" spans="1:102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32"/>
      <c r="CG5" s="106" t="s">
        <v>121</v>
      </c>
      <c r="CH5" s="107" t="s">
        <v>123</v>
      </c>
      <c r="CI5" s="107" t="s">
        <v>122</v>
      </c>
      <c r="CJ5" s="107" t="s">
        <v>124</v>
      </c>
      <c r="CK5" s="107" t="s">
        <v>96</v>
      </c>
      <c r="CL5" s="108" t="s">
        <v>154</v>
      </c>
      <c r="CM5" s="106" t="s">
        <v>158</v>
      </c>
      <c r="CN5" s="107" t="s">
        <v>98</v>
      </c>
      <c r="CO5" s="107" t="s">
        <v>159</v>
      </c>
      <c r="CP5" s="107" t="s">
        <v>98</v>
      </c>
      <c r="CQ5" s="107" t="s">
        <v>160</v>
      </c>
      <c r="CR5" s="108" t="s">
        <v>161</v>
      </c>
      <c r="CS5" s="159"/>
      <c r="CT5" s="175"/>
      <c r="CU5" s="176" t="s">
        <v>96</v>
      </c>
      <c r="CV5" s="177" t="s">
        <v>160</v>
      </c>
      <c r="CW5" s="178" t="s">
        <v>162</v>
      </c>
      <c r="CX5"/>
    </row>
    <row r="6" spans="1:102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2"/>
      <c r="CG6" s="112"/>
      <c r="CH6" s="29"/>
      <c r="CI6" s="29"/>
      <c r="CJ6" s="29"/>
      <c r="CK6" s="29"/>
      <c r="CL6" s="30"/>
      <c r="CM6" s="31"/>
      <c r="CN6" s="29"/>
      <c r="CO6" s="29"/>
      <c r="CP6" s="29"/>
      <c r="CQ6" s="29"/>
      <c r="CR6" s="30"/>
      <c r="CS6" s="150"/>
      <c r="CT6" s="160" t="s">
        <v>51</v>
      </c>
      <c r="CU6" s="31"/>
      <c r="CV6" s="29"/>
      <c r="CW6" s="30"/>
      <c r="CX6"/>
    </row>
    <row r="7" spans="1:102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2"/>
      <c r="CG7" s="38"/>
      <c r="CH7" s="36"/>
      <c r="CI7" s="36"/>
      <c r="CJ7" s="36"/>
      <c r="CK7" s="36"/>
      <c r="CL7" s="37"/>
      <c r="CM7" s="38"/>
      <c r="CN7" s="36"/>
      <c r="CO7" s="36"/>
      <c r="CP7" s="36"/>
      <c r="CQ7" s="36"/>
      <c r="CR7" s="37"/>
      <c r="CS7" s="151"/>
      <c r="CT7" s="161" t="s">
        <v>0</v>
      </c>
      <c r="CU7" s="38"/>
      <c r="CV7" s="36"/>
      <c r="CW7" s="37"/>
      <c r="CX7"/>
    </row>
    <row r="8" spans="1:102" s="19" customFormat="1" ht="13.2" customHeight="1" x14ac:dyDescent="0.3">
      <c r="A8" s="26"/>
      <c r="B8" s="26" t="s">
        <v>15</v>
      </c>
      <c r="C8" s="34"/>
      <c r="D8" s="35">
        <v>243086933</v>
      </c>
      <c r="E8" s="36"/>
      <c r="F8" s="36">
        <v>90028529</v>
      </c>
      <c r="G8" s="36"/>
      <c r="H8" s="36">
        <v>333115462</v>
      </c>
      <c r="I8" s="37"/>
      <c r="J8" s="38">
        <v>141807468</v>
      </c>
      <c r="K8" s="36"/>
      <c r="L8" s="36">
        <v>214676417</v>
      </c>
      <c r="M8" s="36"/>
      <c r="N8" s="36">
        <v>356483885</v>
      </c>
      <c r="O8" s="37"/>
      <c r="P8" s="116">
        <f>+D8+J8</f>
        <v>384894401</v>
      </c>
      <c r="Q8" s="117">
        <f>+F8+L8</f>
        <v>304704946</v>
      </c>
      <c r="R8" s="118">
        <f>+P8+Q8</f>
        <v>689599347</v>
      </c>
      <c r="S8" s="32"/>
      <c r="T8" s="35">
        <v>454228590.23000002</v>
      </c>
      <c r="U8" s="36"/>
      <c r="V8" s="36">
        <v>142805464.90000001</v>
      </c>
      <c r="W8" s="36"/>
      <c r="X8" s="36">
        <v>597034055.13</v>
      </c>
      <c r="Y8" s="37"/>
      <c r="Z8" s="38">
        <v>298889583.6099996</v>
      </c>
      <c r="AA8" s="36"/>
      <c r="AB8" s="36">
        <v>236689881.64999998</v>
      </c>
      <c r="AC8" s="36"/>
      <c r="AD8" s="36">
        <v>535579465.25999957</v>
      </c>
      <c r="AE8" s="37"/>
      <c r="AF8" s="116">
        <f>+T8+Z8</f>
        <v>753118173.83999968</v>
      </c>
      <c r="AG8" s="117">
        <f>+V8+AB8</f>
        <v>379495346.54999995</v>
      </c>
      <c r="AH8" s="118">
        <f>+AF8+AG8</f>
        <v>1132613520.3899996</v>
      </c>
      <c r="AI8" s="32"/>
      <c r="AJ8" s="35">
        <v>125767921.22999997</v>
      </c>
      <c r="AK8" s="36"/>
      <c r="AL8" s="36">
        <v>57118641.710000001</v>
      </c>
      <c r="AM8" s="36"/>
      <c r="AN8" s="36">
        <v>182886562.93999997</v>
      </c>
      <c r="AO8" s="37"/>
      <c r="AP8" s="38">
        <v>50858890.890000008</v>
      </c>
      <c r="AQ8" s="36"/>
      <c r="AR8" s="36">
        <v>68312134.989999995</v>
      </c>
      <c r="AS8" s="36"/>
      <c r="AT8" s="36">
        <v>119171025.88</v>
      </c>
      <c r="AU8" s="37"/>
      <c r="AV8" s="116">
        <f>+AJ8+AP8</f>
        <v>176626812.11999997</v>
      </c>
      <c r="AW8" s="117">
        <f>+AL8+AR8</f>
        <v>125430776.69999999</v>
      </c>
      <c r="AX8" s="118">
        <f>+AV8+AW8</f>
        <v>302057588.81999993</v>
      </c>
      <c r="AY8" s="32"/>
      <c r="AZ8" s="35">
        <v>499128413.61103189</v>
      </c>
      <c r="BA8" s="36"/>
      <c r="BB8" s="36">
        <v>142299939.41896829</v>
      </c>
      <c r="BC8" s="36"/>
      <c r="BD8" s="36">
        <v>641428353.03000021</v>
      </c>
      <c r="BE8" s="37"/>
      <c r="BF8" s="38">
        <v>353270283.67534769</v>
      </c>
      <c r="BG8" s="36"/>
      <c r="BH8" s="36">
        <v>338920899.83465254</v>
      </c>
      <c r="BI8" s="36"/>
      <c r="BJ8" s="36">
        <v>692191183.51000023</v>
      </c>
      <c r="BK8" s="37"/>
      <c r="BL8" s="116">
        <f>+AZ8+BF8</f>
        <v>852398697.28637958</v>
      </c>
      <c r="BM8" s="117">
        <f>+BB8+BH8</f>
        <v>481220839.25362086</v>
      </c>
      <c r="BN8" s="118">
        <f>+BL8+BM8</f>
        <v>1333619536.5400004</v>
      </c>
      <c r="BO8" s="32"/>
      <c r="BP8" s="35">
        <v>193903713.76000005</v>
      </c>
      <c r="BQ8" s="36"/>
      <c r="BR8" s="36">
        <v>50987530.419999994</v>
      </c>
      <c r="BS8" s="36"/>
      <c r="BT8" s="36">
        <v>244891244.18000004</v>
      </c>
      <c r="BU8" s="37"/>
      <c r="BV8" s="38">
        <v>77760398.609999999</v>
      </c>
      <c r="BW8" s="36"/>
      <c r="BX8" s="36">
        <v>117194164.77999993</v>
      </c>
      <c r="BY8" s="36"/>
      <c r="BZ8" s="36">
        <v>194954563.38999993</v>
      </c>
      <c r="CA8" s="37"/>
      <c r="CB8" s="116">
        <f>+BP8+BV8</f>
        <v>271664112.37000006</v>
      </c>
      <c r="CC8" s="117">
        <f>+BR8+BX8</f>
        <v>168181695.19999993</v>
      </c>
      <c r="CD8" s="118">
        <f>+CB8+CC8</f>
        <v>439845807.56999999</v>
      </c>
      <c r="CE8" s="32"/>
      <c r="CF8" s="32"/>
      <c r="CG8" s="38">
        <f>+D8+T8+AJ8+AZ8+BP8</f>
        <v>1516115571.831032</v>
      </c>
      <c r="CH8" s="36"/>
      <c r="CI8" s="36">
        <f>+F8+V8+AL8+BB8+BR8</f>
        <v>483240105.44896835</v>
      </c>
      <c r="CJ8" s="39"/>
      <c r="CK8" s="36">
        <f>+CG8+CI8</f>
        <v>1999355677.2800004</v>
      </c>
      <c r="CL8" s="40"/>
      <c r="CM8" s="38">
        <f>+J8+Z8+AP8+BF8+BV8</f>
        <v>922586624.78534734</v>
      </c>
      <c r="CN8" s="39"/>
      <c r="CO8" s="36">
        <f>+L8+AB8+AR8+BH8+BX8</f>
        <v>975793498.2546525</v>
      </c>
      <c r="CP8" s="39"/>
      <c r="CQ8" s="36">
        <f>+CM8+CO8</f>
        <v>1898380123.04</v>
      </c>
      <c r="CR8" s="40"/>
      <c r="CS8" s="152"/>
      <c r="CT8" s="161" t="s">
        <v>15</v>
      </c>
      <c r="CU8" s="38">
        <f>+CK8</f>
        <v>1999355677.2800004</v>
      </c>
      <c r="CV8" s="36">
        <f>+CQ8</f>
        <v>1898380123.04</v>
      </c>
      <c r="CW8" s="37">
        <f>+CU8+CV8</f>
        <v>3897735800.3200006</v>
      </c>
      <c r="CX8"/>
    </row>
    <row r="9" spans="1:102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2"/>
      <c r="CG9" s="38">
        <f t="shared" ref="CG9:CG16" si="15">+D9+T9+AJ9+AZ9+BP9</f>
        <v>0</v>
      </c>
      <c r="CH9" s="36"/>
      <c r="CI9" s="36">
        <f t="shared" ref="CI9:CI16" si="16">+F9+V9+AL9+BB9+BR9</f>
        <v>0</v>
      </c>
      <c r="CJ9" s="39"/>
      <c r="CK9" s="36">
        <f t="shared" ref="CK9:CK17" si="17">+CG9+CI9</f>
        <v>0</v>
      </c>
      <c r="CL9" s="40"/>
      <c r="CM9" s="38">
        <f>+J9+Z9+AP9+BF9+BV9</f>
        <v>0</v>
      </c>
      <c r="CN9" s="39"/>
      <c r="CO9" s="36">
        <v>0</v>
      </c>
      <c r="CP9" s="39"/>
      <c r="CQ9" s="36">
        <v>0</v>
      </c>
      <c r="CR9" s="40"/>
      <c r="CS9" s="152"/>
      <c r="CT9" s="161" t="s">
        <v>16</v>
      </c>
      <c r="CU9" s="38">
        <f>+CK9</f>
        <v>0</v>
      </c>
      <c r="CV9" s="36">
        <f>+CQ9</f>
        <v>0</v>
      </c>
      <c r="CW9" s="37">
        <f>+CU9+CV9</f>
        <v>0</v>
      </c>
      <c r="CX9"/>
    </row>
    <row r="10" spans="1:102" s="19" customFormat="1" ht="13.2" customHeight="1" x14ac:dyDescent="0.3">
      <c r="A10" s="26"/>
      <c r="B10" s="26" t="s">
        <v>17</v>
      </c>
      <c r="C10" s="41"/>
      <c r="D10" s="42">
        <v>243086933</v>
      </c>
      <c r="E10" s="43"/>
      <c r="F10" s="43">
        <v>90028529</v>
      </c>
      <c r="G10" s="43"/>
      <c r="H10" s="43">
        <v>333115462</v>
      </c>
      <c r="I10" s="44"/>
      <c r="J10" s="45">
        <v>141807468</v>
      </c>
      <c r="K10" s="43"/>
      <c r="L10" s="43">
        <v>214676417</v>
      </c>
      <c r="M10" s="43"/>
      <c r="N10" s="43">
        <v>356483885</v>
      </c>
      <c r="O10" s="44"/>
      <c r="P10" s="122">
        <f t="shared" si="0"/>
        <v>384894401</v>
      </c>
      <c r="Q10" s="123">
        <f t="shared" si="1"/>
        <v>304704946</v>
      </c>
      <c r="R10" s="124">
        <f t="shared" si="2"/>
        <v>689599347</v>
      </c>
      <c r="S10" s="32"/>
      <c r="T10" s="42">
        <v>454228590.23000002</v>
      </c>
      <c r="U10" s="43"/>
      <c r="V10" s="43">
        <v>142805464.90000001</v>
      </c>
      <c r="W10" s="43"/>
      <c r="X10" s="43">
        <v>597034055.13</v>
      </c>
      <c r="Y10" s="44"/>
      <c r="Z10" s="45">
        <v>298889583.6099996</v>
      </c>
      <c r="AA10" s="43"/>
      <c r="AB10" s="43">
        <v>236689881.64999998</v>
      </c>
      <c r="AC10" s="43"/>
      <c r="AD10" s="43">
        <v>535579465.25999957</v>
      </c>
      <c r="AE10" s="44"/>
      <c r="AF10" s="122">
        <f t="shared" si="3"/>
        <v>753118173.83999968</v>
      </c>
      <c r="AG10" s="123">
        <f t="shared" si="4"/>
        <v>379495346.54999995</v>
      </c>
      <c r="AH10" s="124">
        <f t="shared" si="5"/>
        <v>1132613520.3899996</v>
      </c>
      <c r="AI10" s="32"/>
      <c r="AJ10" s="42">
        <v>125767921.22999997</v>
      </c>
      <c r="AK10" s="43"/>
      <c r="AL10" s="43">
        <v>57118641.710000001</v>
      </c>
      <c r="AM10" s="43"/>
      <c r="AN10" s="43">
        <v>182886562.93999997</v>
      </c>
      <c r="AO10" s="44"/>
      <c r="AP10" s="45">
        <v>50858890.890000008</v>
      </c>
      <c r="AQ10" s="43"/>
      <c r="AR10" s="43">
        <v>68312134.989999995</v>
      </c>
      <c r="AS10" s="43"/>
      <c r="AT10" s="43">
        <v>119171025.88</v>
      </c>
      <c r="AU10" s="44"/>
      <c r="AV10" s="122">
        <f t="shared" si="6"/>
        <v>176626812.11999997</v>
      </c>
      <c r="AW10" s="123">
        <f t="shared" si="7"/>
        <v>125430776.69999999</v>
      </c>
      <c r="AX10" s="124">
        <f t="shared" si="8"/>
        <v>302057588.81999993</v>
      </c>
      <c r="AY10" s="32"/>
      <c r="AZ10" s="42">
        <v>499128413.61103189</v>
      </c>
      <c r="BA10" s="43"/>
      <c r="BB10" s="43">
        <v>142299939.41896829</v>
      </c>
      <c r="BC10" s="43"/>
      <c r="BD10" s="43">
        <v>641428353.03000021</v>
      </c>
      <c r="BE10" s="44"/>
      <c r="BF10" s="45">
        <v>353270283.67534769</v>
      </c>
      <c r="BG10" s="43"/>
      <c r="BH10" s="43">
        <v>338920899.83465254</v>
      </c>
      <c r="BI10" s="43"/>
      <c r="BJ10" s="43">
        <v>692191183.51000023</v>
      </c>
      <c r="BK10" s="44"/>
      <c r="BL10" s="122">
        <f t="shared" si="9"/>
        <v>852398697.28637958</v>
      </c>
      <c r="BM10" s="123">
        <f t="shared" si="10"/>
        <v>481220839.25362086</v>
      </c>
      <c r="BN10" s="124">
        <f t="shared" si="11"/>
        <v>1333619536.5400004</v>
      </c>
      <c r="BO10" s="32"/>
      <c r="BP10" s="42">
        <v>193903713.76000005</v>
      </c>
      <c r="BQ10" s="43"/>
      <c r="BR10" s="43">
        <v>50987530.419999994</v>
      </c>
      <c r="BS10" s="43"/>
      <c r="BT10" s="43">
        <v>244891244.18000004</v>
      </c>
      <c r="BU10" s="44"/>
      <c r="BV10" s="45">
        <v>77760398.609999999</v>
      </c>
      <c r="BW10" s="43"/>
      <c r="BX10" s="43">
        <v>117194164.77999993</v>
      </c>
      <c r="BY10" s="43"/>
      <c r="BZ10" s="43">
        <v>194954563.38999993</v>
      </c>
      <c r="CA10" s="44"/>
      <c r="CB10" s="122">
        <f t="shared" si="12"/>
        <v>271664112.37000006</v>
      </c>
      <c r="CC10" s="123">
        <f t="shared" si="13"/>
        <v>168181695.19999993</v>
      </c>
      <c r="CD10" s="124">
        <f t="shared" si="14"/>
        <v>439845807.56999999</v>
      </c>
      <c r="CE10" s="32"/>
      <c r="CF10" s="32"/>
      <c r="CG10" s="38">
        <f t="shared" si="15"/>
        <v>1516115571.831032</v>
      </c>
      <c r="CH10" s="36"/>
      <c r="CI10" s="36">
        <f t="shared" si="16"/>
        <v>483240105.44896835</v>
      </c>
      <c r="CJ10" s="46"/>
      <c r="CK10" s="36">
        <f t="shared" si="17"/>
        <v>1999355677.2800004</v>
      </c>
      <c r="CL10" s="47"/>
      <c r="CM10" s="45">
        <f>+CM8+CM9</f>
        <v>922586624.78534734</v>
      </c>
      <c r="CN10" s="46"/>
      <c r="CO10" s="43">
        <f>+CO8+CO9</f>
        <v>975793498.2546525</v>
      </c>
      <c r="CP10" s="46"/>
      <c r="CQ10" s="43">
        <f>+CQ8+CQ9</f>
        <v>1898380123.04</v>
      </c>
      <c r="CR10" s="47"/>
      <c r="CS10" s="153"/>
      <c r="CT10" s="161" t="s">
        <v>17</v>
      </c>
      <c r="CU10" s="45">
        <f>+CU8</f>
        <v>1999355677.2800004</v>
      </c>
      <c r="CV10" s="43">
        <f>+CV8</f>
        <v>1898380123.04</v>
      </c>
      <c r="CW10" s="44">
        <f>+CW8</f>
        <v>3897735800.3200006</v>
      </c>
      <c r="CX10"/>
    </row>
    <row r="11" spans="1:102" s="395" customFormat="1" ht="15.6" x14ac:dyDescent="0.3">
      <c r="A11" s="381">
        <v>2</v>
      </c>
      <c r="B11" s="381" t="s">
        <v>272</v>
      </c>
      <c r="C11" s="382"/>
      <c r="D11" s="383">
        <v>803336</v>
      </c>
      <c r="E11" s="384"/>
      <c r="F11" s="384">
        <v>2224205</v>
      </c>
      <c r="G11" s="384"/>
      <c r="H11" s="384">
        <v>3027541</v>
      </c>
      <c r="I11" s="385"/>
      <c r="J11" s="386">
        <v>-5975833</v>
      </c>
      <c r="K11" s="384"/>
      <c r="L11" s="384">
        <v>-23266833</v>
      </c>
      <c r="M11" s="384"/>
      <c r="N11" s="384">
        <v>-29242666</v>
      </c>
      <c r="O11" s="385"/>
      <c r="P11" s="387">
        <f t="shared" si="0"/>
        <v>-5172497</v>
      </c>
      <c r="Q11" s="388">
        <f t="shared" si="1"/>
        <v>-21042628</v>
      </c>
      <c r="R11" s="389">
        <f t="shared" si="2"/>
        <v>-26215125</v>
      </c>
      <c r="S11" s="390"/>
      <c r="T11" s="383">
        <v>-492641.04</v>
      </c>
      <c r="U11" s="384"/>
      <c r="V11" s="384">
        <v>-103082.45000000001</v>
      </c>
      <c r="W11" s="384"/>
      <c r="X11" s="384">
        <v>-595723.49</v>
      </c>
      <c r="Y11" s="385"/>
      <c r="Z11" s="386">
        <v>-515351.11999999988</v>
      </c>
      <c r="AA11" s="384"/>
      <c r="AB11" s="384">
        <v>-220618.71000000002</v>
      </c>
      <c r="AC11" s="384"/>
      <c r="AD11" s="384">
        <v>-735969.82999999984</v>
      </c>
      <c r="AE11" s="385"/>
      <c r="AF11" s="387">
        <f t="shared" si="3"/>
        <v>-1007992.1599999999</v>
      </c>
      <c r="AG11" s="388">
        <f t="shared" si="4"/>
        <v>-323701.16000000003</v>
      </c>
      <c r="AH11" s="389">
        <f t="shared" si="5"/>
        <v>-1331693.3199999998</v>
      </c>
      <c r="AI11" s="390"/>
      <c r="AJ11" s="383">
        <v>-769789.91</v>
      </c>
      <c r="AK11" s="384"/>
      <c r="AL11" s="384">
        <v>-311548.43000000005</v>
      </c>
      <c r="AM11" s="384"/>
      <c r="AN11" s="384">
        <v>-1081338.3400000001</v>
      </c>
      <c r="AO11" s="385"/>
      <c r="AP11" s="386">
        <v>170868.21000000005</v>
      </c>
      <c r="AQ11" s="384"/>
      <c r="AR11" s="384">
        <v>-1126142.3199999996</v>
      </c>
      <c r="AS11" s="384"/>
      <c r="AT11" s="384">
        <v>-955274.10999999952</v>
      </c>
      <c r="AU11" s="385"/>
      <c r="AV11" s="387">
        <f t="shared" si="6"/>
        <v>-598921.69999999995</v>
      </c>
      <c r="AW11" s="388">
        <f t="shared" si="7"/>
        <v>-1437690.7499999995</v>
      </c>
      <c r="AX11" s="389">
        <f t="shared" si="8"/>
        <v>-2036612.4499999995</v>
      </c>
      <c r="AY11" s="390"/>
      <c r="AZ11" s="383">
        <v>-4899003.67</v>
      </c>
      <c r="BA11" s="384"/>
      <c r="BB11" s="384">
        <v>-836074.46</v>
      </c>
      <c r="BC11" s="384"/>
      <c r="BD11" s="384">
        <v>-5735078.1299999999</v>
      </c>
      <c r="BE11" s="385"/>
      <c r="BF11" s="386">
        <v>0</v>
      </c>
      <c r="BG11" s="384"/>
      <c r="BH11" s="384">
        <v>-1838301.4700000004</v>
      </c>
      <c r="BI11" s="384"/>
      <c r="BJ11" s="384">
        <v>-1838301.4700000004</v>
      </c>
      <c r="BK11" s="385"/>
      <c r="BL11" s="387">
        <f t="shared" si="9"/>
        <v>-4899003.67</v>
      </c>
      <c r="BM11" s="388">
        <f t="shared" si="10"/>
        <v>-2674375.9300000006</v>
      </c>
      <c r="BN11" s="389">
        <f t="shared" si="11"/>
        <v>-7573379.6000000006</v>
      </c>
      <c r="BO11" s="390"/>
      <c r="BP11" s="383">
        <v>-290728.28000000259</v>
      </c>
      <c r="BQ11" s="384"/>
      <c r="BR11" s="384">
        <v>-9562472.0500000007</v>
      </c>
      <c r="BS11" s="384"/>
      <c r="BT11" s="384">
        <v>-9853200.3300000038</v>
      </c>
      <c r="BU11" s="385"/>
      <c r="BV11" s="386">
        <v>8268474</v>
      </c>
      <c r="BW11" s="384"/>
      <c r="BX11" s="384">
        <v>0</v>
      </c>
      <c r="BY11" s="384"/>
      <c r="BZ11" s="384">
        <v>8268474</v>
      </c>
      <c r="CA11" s="385"/>
      <c r="CB11" s="387">
        <f t="shared" si="12"/>
        <v>7977745.7199999969</v>
      </c>
      <c r="CC11" s="388">
        <f t="shared" si="13"/>
        <v>-9562472.0500000007</v>
      </c>
      <c r="CD11" s="389">
        <f t="shared" si="14"/>
        <v>-1584726.3300000038</v>
      </c>
      <c r="CE11" s="390"/>
      <c r="CF11" s="390"/>
      <c r="CG11" s="386">
        <f t="shared" si="15"/>
        <v>-5648826.9000000022</v>
      </c>
      <c r="CH11" s="384"/>
      <c r="CI11" s="384">
        <f t="shared" si="16"/>
        <v>-8588972.3900000006</v>
      </c>
      <c r="CJ11" s="391"/>
      <c r="CK11" s="384">
        <f t="shared" si="17"/>
        <v>-14237799.290000003</v>
      </c>
      <c r="CL11" s="392"/>
      <c r="CM11" s="386">
        <f t="shared" ref="CM11:CM16" si="18">+J11+Z11+AP11+BF11+BV11</f>
        <v>1948158.0899999999</v>
      </c>
      <c r="CN11" s="391"/>
      <c r="CO11" s="384">
        <f t="shared" ref="CO11:CO16" si="19">+L11+AB11+AR11+BH11+BX11</f>
        <v>-26451895.5</v>
      </c>
      <c r="CP11" s="391"/>
      <c r="CQ11" s="384">
        <f t="shared" ref="CQ11:CQ16" si="20">+CM11+CO11</f>
        <v>-24503737.41</v>
      </c>
      <c r="CR11" s="392"/>
      <c r="CS11" s="393"/>
      <c r="CT11" s="381" t="s">
        <v>272</v>
      </c>
      <c r="CU11" s="386">
        <f t="shared" ref="CU11:CU16" si="21">+CK11</f>
        <v>-14237799.290000003</v>
      </c>
      <c r="CV11" s="384">
        <f t="shared" ref="CV11:CV16" si="22">+CQ11</f>
        <v>-24503737.41</v>
      </c>
      <c r="CW11" s="385">
        <f t="shared" ref="CW11:CW16" si="23">+CU11+CV11</f>
        <v>-38741536.700000003</v>
      </c>
      <c r="CX11" s="394"/>
    </row>
    <row r="12" spans="1:102" s="395" customFormat="1" ht="15.6" x14ac:dyDescent="0.3">
      <c r="A12" s="381"/>
      <c r="B12" s="381" t="s">
        <v>273</v>
      </c>
      <c r="C12" s="382"/>
      <c r="D12" s="383">
        <v>0</v>
      </c>
      <c r="E12" s="384"/>
      <c r="F12" s="384">
        <v>0</v>
      </c>
      <c r="G12" s="384"/>
      <c r="H12" s="384">
        <v>0</v>
      </c>
      <c r="I12" s="385"/>
      <c r="J12" s="386">
        <v>0</v>
      </c>
      <c r="K12" s="384"/>
      <c r="L12" s="384">
        <v>0</v>
      </c>
      <c r="M12" s="384"/>
      <c r="N12" s="384">
        <v>0</v>
      </c>
      <c r="O12" s="385"/>
      <c r="P12" s="387">
        <f t="shared" ref="P12" si="24">+D12+J12</f>
        <v>0</v>
      </c>
      <c r="Q12" s="388">
        <f t="shared" ref="Q12" si="25">+F12+L12</f>
        <v>0</v>
      </c>
      <c r="R12" s="389">
        <f t="shared" ref="R12" si="26">+P12+Q12</f>
        <v>0</v>
      </c>
      <c r="S12" s="390"/>
      <c r="T12" s="383">
        <v>9000893.4000000134</v>
      </c>
      <c r="U12" s="384"/>
      <c r="V12" s="384">
        <v>-1240831.3900000036</v>
      </c>
      <c r="W12" s="384"/>
      <c r="X12" s="384">
        <v>7760062.01000001</v>
      </c>
      <c r="Y12" s="385"/>
      <c r="Z12" s="386">
        <v>3930718.4699999685</v>
      </c>
      <c r="AA12" s="384"/>
      <c r="AB12" s="384">
        <v>-2284712.8299999954</v>
      </c>
      <c r="AC12" s="384"/>
      <c r="AD12" s="384">
        <v>1646005.6399999731</v>
      </c>
      <c r="AE12" s="385"/>
      <c r="AF12" s="387">
        <f t="shared" ref="AF12" si="27">+T12+Z12</f>
        <v>12931611.869999982</v>
      </c>
      <c r="AG12" s="388">
        <f t="shared" ref="AG12" si="28">+V12+AB12</f>
        <v>-3525544.2199999988</v>
      </c>
      <c r="AH12" s="389">
        <f t="shared" ref="AH12" si="29">+AF12+AG12</f>
        <v>9406067.6499999836</v>
      </c>
      <c r="AI12" s="390"/>
      <c r="AJ12" s="383">
        <v>-495013.77999999991</v>
      </c>
      <c r="AK12" s="384"/>
      <c r="AL12" s="384">
        <v>-1262512.5300000003</v>
      </c>
      <c r="AM12" s="384"/>
      <c r="AN12" s="384">
        <v>-1757526.31</v>
      </c>
      <c r="AO12" s="385"/>
      <c r="AP12" s="386">
        <v>0</v>
      </c>
      <c r="AQ12" s="384"/>
      <c r="AR12" s="384">
        <v>0</v>
      </c>
      <c r="AS12" s="384"/>
      <c r="AT12" s="384">
        <v>0</v>
      </c>
      <c r="AU12" s="385"/>
      <c r="AV12" s="387">
        <f t="shared" ref="AV12" si="30">+AJ12+AP12</f>
        <v>-495013.77999999991</v>
      </c>
      <c r="AW12" s="388">
        <f t="shared" ref="AW12" si="31">+AL12+AR12</f>
        <v>-1262512.5300000003</v>
      </c>
      <c r="AX12" s="389">
        <f t="shared" ref="AX12" si="32">+AV12+AW12</f>
        <v>-1757526.31</v>
      </c>
      <c r="AY12" s="390"/>
      <c r="AZ12" s="383">
        <v>0</v>
      </c>
      <c r="BA12" s="384"/>
      <c r="BB12" s="384">
        <v>0</v>
      </c>
      <c r="BC12" s="384"/>
      <c r="BD12" s="384">
        <v>0</v>
      </c>
      <c r="BE12" s="385"/>
      <c r="BF12" s="386">
        <v>0</v>
      </c>
      <c r="BG12" s="384"/>
      <c r="BH12" s="384">
        <v>0</v>
      </c>
      <c r="BI12" s="384"/>
      <c r="BJ12" s="384">
        <v>0</v>
      </c>
      <c r="BK12" s="385"/>
      <c r="BL12" s="387">
        <f t="shared" ref="BL12" si="33">+AZ12+BF12</f>
        <v>0</v>
      </c>
      <c r="BM12" s="388">
        <f t="shared" ref="BM12" si="34">+BB12+BH12</f>
        <v>0</v>
      </c>
      <c r="BN12" s="389">
        <f t="shared" ref="BN12" si="35">+BL12+BM12</f>
        <v>0</v>
      </c>
      <c r="BO12" s="390"/>
      <c r="BP12" s="383">
        <v>0</v>
      </c>
      <c r="BQ12" s="384"/>
      <c r="BR12" s="384">
        <v>0</v>
      </c>
      <c r="BS12" s="384"/>
      <c r="BT12" s="384">
        <v>0</v>
      </c>
      <c r="BU12" s="385"/>
      <c r="BV12" s="386">
        <v>0</v>
      </c>
      <c r="BW12" s="384"/>
      <c r="BX12" s="384">
        <v>0</v>
      </c>
      <c r="BY12" s="384"/>
      <c r="BZ12" s="384">
        <v>0</v>
      </c>
      <c r="CA12" s="385"/>
      <c r="CB12" s="387">
        <f t="shared" ref="CB12" si="36">+BP12+BV12</f>
        <v>0</v>
      </c>
      <c r="CC12" s="388">
        <f t="shared" ref="CC12" si="37">+BR12+BX12</f>
        <v>0</v>
      </c>
      <c r="CD12" s="389">
        <f t="shared" ref="CD12" si="38">+CB12+CC12</f>
        <v>0</v>
      </c>
      <c r="CE12" s="390"/>
      <c r="CF12" s="390"/>
      <c r="CG12" s="386">
        <f t="shared" ref="CG12" si="39">+D12+T12+AJ12+AZ12+BP12</f>
        <v>8505879.6200000141</v>
      </c>
      <c r="CH12" s="384"/>
      <c r="CI12" s="384">
        <f t="shared" ref="CI12" si="40">+F12+V12+AL12+BB12+BR12</f>
        <v>-2503343.9200000037</v>
      </c>
      <c r="CJ12" s="391"/>
      <c r="CK12" s="384">
        <f t="shared" ref="CK12" si="41">+CG12+CI12</f>
        <v>6002535.7000000104</v>
      </c>
      <c r="CL12" s="392"/>
      <c r="CM12" s="386">
        <f t="shared" ref="CM12" si="42">+J12+Z12+AP12+BF12+BV12</f>
        <v>3930718.4699999685</v>
      </c>
      <c r="CN12" s="391"/>
      <c r="CO12" s="384">
        <f t="shared" ref="CO12" si="43">+L12+AB12+AR12+BH12+BX12</f>
        <v>-2284712.8299999954</v>
      </c>
      <c r="CP12" s="391"/>
      <c r="CQ12" s="384">
        <f t="shared" ref="CQ12" si="44">+CM12+CO12</f>
        <v>1646005.6399999731</v>
      </c>
      <c r="CR12" s="392"/>
      <c r="CS12" s="393"/>
      <c r="CT12" s="381" t="s">
        <v>273</v>
      </c>
      <c r="CU12" s="386">
        <f t="shared" ref="CU12" si="45">+CK12</f>
        <v>6002535.7000000104</v>
      </c>
      <c r="CV12" s="384">
        <f t="shared" ref="CV12" si="46">+CQ12</f>
        <v>1646005.6399999731</v>
      </c>
      <c r="CW12" s="385">
        <f t="shared" ref="CW12" si="47">+CU12+CV12</f>
        <v>7648541.3399999831</v>
      </c>
      <c r="CX12" s="394"/>
    </row>
    <row r="13" spans="1:102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2"/>
      <c r="CG13" s="38">
        <f t="shared" si="15"/>
        <v>0</v>
      </c>
      <c r="CH13" s="36"/>
      <c r="CI13" s="36">
        <f t="shared" si="16"/>
        <v>0</v>
      </c>
      <c r="CJ13" s="39"/>
      <c r="CK13" s="36">
        <f t="shared" si="17"/>
        <v>0</v>
      </c>
      <c r="CL13" s="40"/>
      <c r="CM13" s="38">
        <f t="shared" si="18"/>
        <v>0</v>
      </c>
      <c r="CN13" s="39"/>
      <c r="CO13" s="36">
        <f t="shared" si="19"/>
        <v>0</v>
      </c>
      <c r="CP13" s="39"/>
      <c r="CQ13" s="36">
        <f t="shared" si="20"/>
        <v>0</v>
      </c>
      <c r="CR13" s="40"/>
      <c r="CS13" s="152"/>
      <c r="CT13" s="161" t="s">
        <v>2</v>
      </c>
      <c r="CU13" s="38">
        <f t="shared" si="21"/>
        <v>0</v>
      </c>
      <c r="CV13" s="36">
        <f t="shared" si="22"/>
        <v>0</v>
      </c>
      <c r="CW13" s="37">
        <f t="shared" si="23"/>
        <v>0</v>
      </c>
      <c r="CX13"/>
    </row>
    <row r="14" spans="1:102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2"/>
      <c r="CG14" s="38">
        <f t="shared" si="15"/>
        <v>0</v>
      </c>
      <c r="CH14" s="36"/>
      <c r="CI14" s="36">
        <f t="shared" si="16"/>
        <v>0</v>
      </c>
      <c r="CJ14" s="39"/>
      <c r="CK14" s="36">
        <f t="shared" si="17"/>
        <v>0</v>
      </c>
      <c r="CL14" s="40"/>
      <c r="CM14" s="38">
        <f t="shared" si="18"/>
        <v>0</v>
      </c>
      <c r="CN14" s="39"/>
      <c r="CO14" s="36">
        <f t="shared" si="19"/>
        <v>0</v>
      </c>
      <c r="CP14" s="39"/>
      <c r="CQ14" s="36">
        <f t="shared" si="20"/>
        <v>0</v>
      </c>
      <c r="CR14" s="40"/>
      <c r="CS14" s="152"/>
      <c r="CT14" s="161" t="s">
        <v>3</v>
      </c>
      <c r="CU14" s="38">
        <f t="shared" si="21"/>
        <v>0</v>
      </c>
      <c r="CV14" s="36">
        <f t="shared" si="22"/>
        <v>0</v>
      </c>
      <c r="CW14" s="37">
        <f t="shared" si="23"/>
        <v>0</v>
      </c>
      <c r="CX14"/>
    </row>
    <row r="15" spans="1:102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16091550.51</v>
      </c>
      <c r="AK15" s="36"/>
      <c r="AL15" s="36">
        <v>19783647.440000001</v>
      </c>
      <c r="AM15" s="36"/>
      <c r="AN15" s="36">
        <v>35875197.950000003</v>
      </c>
      <c r="AO15" s="37"/>
      <c r="AP15" s="38">
        <v>21656470.710000001</v>
      </c>
      <c r="AQ15" s="36"/>
      <c r="AR15" s="36">
        <v>30723373.27</v>
      </c>
      <c r="AS15" s="36"/>
      <c r="AT15" s="36">
        <v>52379843.980000004</v>
      </c>
      <c r="AU15" s="37"/>
      <c r="AV15" s="116">
        <f t="shared" si="6"/>
        <v>37748021.219999999</v>
      </c>
      <c r="AW15" s="117">
        <f t="shared" si="7"/>
        <v>50507020.710000001</v>
      </c>
      <c r="AX15" s="118">
        <f t="shared" si="8"/>
        <v>88255041.930000007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1250.5823285213435</v>
      </c>
      <c r="BG15" s="36"/>
      <c r="BH15" s="36">
        <v>1193.2776714786587</v>
      </c>
      <c r="BI15" s="36"/>
      <c r="BJ15" s="36">
        <v>2443.8600000000024</v>
      </c>
      <c r="BK15" s="37"/>
      <c r="BL15" s="116">
        <f t="shared" si="9"/>
        <v>1250.5823285213435</v>
      </c>
      <c r="BM15" s="117">
        <f t="shared" si="10"/>
        <v>1193.2776714786587</v>
      </c>
      <c r="BN15" s="118">
        <f t="shared" si="11"/>
        <v>2443.8600000000024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2"/>
      <c r="CG15" s="38">
        <f t="shared" si="15"/>
        <v>16091550.51</v>
      </c>
      <c r="CH15" s="36"/>
      <c r="CI15" s="36">
        <f t="shared" si="16"/>
        <v>19783647.440000001</v>
      </c>
      <c r="CJ15" s="39"/>
      <c r="CK15" s="36">
        <f t="shared" si="17"/>
        <v>35875197.950000003</v>
      </c>
      <c r="CL15" s="40"/>
      <c r="CM15" s="38">
        <f t="shared" si="18"/>
        <v>21657721.292328522</v>
      </c>
      <c r="CN15" s="39"/>
      <c r="CO15" s="36">
        <f t="shared" si="19"/>
        <v>30724566.547671478</v>
      </c>
      <c r="CP15" s="39"/>
      <c r="CQ15" s="36">
        <f t="shared" si="20"/>
        <v>52382287.840000004</v>
      </c>
      <c r="CR15" s="40"/>
      <c r="CS15" s="152"/>
      <c r="CT15" s="161" t="s">
        <v>4</v>
      </c>
      <c r="CU15" s="38">
        <f t="shared" si="21"/>
        <v>35875197.950000003</v>
      </c>
      <c r="CV15" s="36">
        <f t="shared" si="22"/>
        <v>52382287.840000004</v>
      </c>
      <c r="CW15" s="37">
        <f t="shared" si="23"/>
        <v>88257485.790000007</v>
      </c>
      <c r="CX15"/>
    </row>
    <row r="16" spans="1:102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0</v>
      </c>
      <c r="AK16" s="36"/>
      <c r="AL16" s="36">
        <v>7500</v>
      </c>
      <c r="AM16" s="36"/>
      <c r="AN16" s="36">
        <v>7500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0</v>
      </c>
      <c r="AW16" s="117">
        <f t="shared" si="7"/>
        <v>7500</v>
      </c>
      <c r="AX16" s="118">
        <f t="shared" si="8"/>
        <v>7500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2"/>
      <c r="CG16" s="38">
        <f t="shared" si="15"/>
        <v>0</v>
      </c>
      <c r="CH16" s="36"/>
      <c r="CI16" s="36">
        <f t="shared" si="16"/>
        <v>7500</v>
      </c>
      <c r="CJ16" s="39"/>
      <c r="CK16" s="36">
        <f t="shared" si="17"/>
        <v>7500</v>
      </c>
      <c r="CL16" s="40"/>
      <c r="CM16" s="38">
        <f t="shared" si="18"/>
        <v>0</v>
      </c>
      <c r="CN16" s="39"/>
      <c r="CO16" s="36">
        <f t="shared" si="19"/>
        <v>0</v>
      </c>
      <c r="CP16" s="39"/>
      <c r="CQ16" s="36">
        <f t="shared" si="20"/>
        <v>0</v>
      </c>
      <c r="CR16" s="40"/>
      <c r="CS16" s="152"/>
      <c r="CT16" s="161" t="s">
        <v>5</v>
      </c>
      <c r="CU16" s="38">
        <f t="shared" si="21"/>
        <v>7500</v>
      </c>
      <c r="CV16" s="36">
        <f t="shared" si="22"/>
        <v>0</v>
      </c>
      <c r="CW16" s="37">
        <f t="shared" si="23"/>
        <v>7500</v>
      </c>
      <c r="CX16"/>
    </row>
    <row r="17" spans="1:104" s="19" customFormat="1" ht="15.6" x14ac:dyDescent="0.3">
      <c r="A17" s="26">
        <v>7</v>
      </c>
      <c r="B17" s="26" t="s">
        <v>92</v>
      </c>
      <c r="C17" s="41"/>
      <c r="D17" s="42">
        <v>243890269</v>
      </c>
      <c r="E17" s="46">
        <v>2257.135563103292</v>
      </c>
      <c r="F17" s="43">
        <v>92252734</v>
      </c>
      <c r="G17" s="46">
        <v>2625.5153826450751</v>
      </c>
      <c r="H17" s="43">
        <v>336143003</v>
      </c>
      <c r="I17" s="47">
        <v>2347.5312731335989</v>
      </c>
      <c r="J17" s="45">
        <v>135831635</v>
      </c>
      <c r="K17" s="46">
        <v>376.88610035931799</v>
      </c>
      <c r="L17" s="43">
        <v>191409584</v>
      </c>
      <c r="M17" s="46">
        <v>605.7840427888724</v>
      </c>
      <c r="N17" s="43">
        <v>327241219</v>
      </c>
      <c r="O17" s="47">
        <v>483.81625429680281</v>
      </c>
      <c r="P17" s="122">
        <f>+D17+J17</f>
        <v>379721904</v>
      </c>
      <c r="Q17" s="123">
        <f t="shared" si="1"/>
        <v>283662318</v>
      </c>
      <c r="R17" s="124">
        <f t="shared" si="2"/>
        <v>663384222</v>
      </c>
      <c r="S17" s="32"/>
      <c r="T17" s="42">
        <v>462736842.59000003</v>
      </c>
      <c r="U17" s="46">
        <v>2345.5484891754486</v>
      </c>
      <c r="V17" s="43">
        <v>141461551.06</v>
      </c>
      <c r="W17" s="46">
        <v>2273.2781233528317</v>
      </c>
      <c r="X17" s="43">
        <v>604198393.64999998</v>
      </c>
      <c r="Y17" s="47">
        <v>2328.2188178921124</v>
      </c>
      <c r="Z17" s="45">
        <v>302304950.95999956</v>
      </c>
      <c r="AA17" s="46">
        <v>297.56943103451624</v>
      </c>
      <c r="AB17" s="43">
        <v>234184550.10999998</v>
      </c>
      <c r="AC17" s="46">
        <v>498.93697279527532</v>
      </c>
      <c r="AD17" s="43">
        <v>536489501.06999958</v>
      </c>
      <c r="AE17" s="47">
        <v>361.2040422452045</v>
      </c>
      <c r="AF17" s="122">
        <f t="shared" si="3"/>
        <v>765041793.54999959</v>
      </c>
      <c r="AG17" s="123">
        <f t="shared" si="4"/>
        <v>375646101.16999996</v>
      </c>
      <c r="AH17" s="124">
        <f t="shared" si="5"/>
        <v>1140687894.7199996</v>
      </c>
      <c r="AI17" s="32"/>
      <c r="AJ17" s="42">
        <v>140594668.04999998</v>
      </c>
      <c r="AK17" s="46">
        <v>2418.2505383649527</v>
      </c>
      <c r="AL17" s="43">
        <v>75335728.189999998</v>
      </c>
      <c r="AM17" s="46">
        <v>2612.7394114586946</v>
      </c>
      <c r="AN17" s="43">
        <v>215930396.23999995</v>
      </c>
      <c r="AO17" s="47">
        <v>2482.7290795994154</v>
      </c>
      <c r="AP17" s="45">
        <v>72686229.810000002</v>
      </c>
      <c r="AQ17" s="46">
        <v>437.45248384068179</v>
      </c>
      <c r="AR17" s="43">
        <v>97909365.939999998</v>
      </c>
      <c r="AS17" s="46">
        <v>636.0642236081336</v>
      </c>
      <c r="AT17" s="43">
        <v>170595595.75</v>
      </c>
      <c r="AU17" s="47">
        <v>532.96467143410564</v>
      </c>
      <c r="AV17" s="122">
        <f t="shared" si="6"/>
        <v>213280897.85999998</v>
      </c>
      <c r="AW17" s="123">
        <f t="shared" si="7"/>
        <v>173245094.13</v>
      </c>
      <c r="AX17" s="124">
        <f t="shared" si="8"/>
        <v>386525991.99000001</v>
      </c>
      <c r="AY17" s="32"/>
      <c r="AZ17" s="42">
        <v>494229409.94103187</v>
      </c>
      <c r="BA17" s="46">
        <v>2203.0570386694712</v>
      </c>
      <c r="BB17" s="43">
        <v>141463864.95896828</v>
      </c>
      <c r="BC17" s="46">
        <v>2182.3434167253135</v>
      </c>
      <c r="BD17" s="43">
        <v>635693274.90000021</v>
      </c>
      <c r="BE17" s="47">
        <v>2198.4135942039015</v>
      </c>
      <c r="BF17" s="45">
        <v>353271534.25767618</v>
      </c>
      <c r="BG17" s="46">
        <v>292.40701424299647</v>
      </c>
      <c r="BH17" s="43">
        <v>337083791.64232397</v>
      </c>
      <c r="BI17" s="46">
        <v>528.21617262628035</v>
      </c>
      <c r="BJ17" s="43">
        <v>690355325.90000021</v>
      </c>
      <c r="BK17" s="47">
        <v>373.91185416277386</v>
      </c>
      <c r="BL17" s="122">
        <f t="shared" si="9"/>
        <v>847500944.19870806</v>
      </c>
      <c r="BM17" s="123">
        <f t="shared" si="10"/>
        <v>478547656.60129225</v>
      </c>
      <c r="BN17" s="124">
        <f t="shared" si="11"/>
        <v>1326048600.8000002</v>
      </c>
      <c r="BO17" s="32"/>
      <c r="BP17" s="42">
        <v>193612985.48000005</v>
      </c>
      <c r="BQ17" s="46">
        <v>1940.4376263304541</v>
      </c>
      <c r="BR17" s="43">
        <v>41425058.36999999</v>
      </c>
      <c r="BS17" s="46">
        <v>1797.0266514836019</v>
      </c>
      <c r="BT17" s="43">
        <v>235038043.85000002</v>
      </c>
      <c r="BU17" s="47">
        <v>1913.5231120247499</v>
      </c>
      <c r="BV17" s="45">
        <v>86028872.609999999</v>
      </c>
      <c r="BW17" s="46">
        <v>270.49787167611521</v>
      </c>
      <c r="BX17" s="43">
        <v>117194164.77999993</v>
      </c>
      <c r="BY17" s="46">
        <v>520.0078305896966</v>
      </c>
      <c r="BZ17" s="43">
        <v>203223037.38999993</v>
      </c>
      <c r="CA17" s="47">
        <v>373.97804856010839</v>
      </c>
      <c r="CB17" s="122">
        <f t="shared" si="12"/>
        <v>279641858.09000003</v>
      </c>
      <c r="CC17" s="123">
        <f t="shared" si="13"/>
        <v>158619223.14999992</v>
      </c>
      <c r="CD17" s="124">
        <f t="shared" si="14"/>
        <v>438261081.23999995</v>
      </c>
      <c r="CE17" s="32"/>
      <c r="CF17" s="32"/>
      <c r="CG17" s="45">
        <f>SUM(CG10:CG16)</f>
        <v>1535064175.0610321</v>
      </c>
      <c r="CH17" s="46">
        <f>+CG17/$CG$111</f>
        <v>2232.5251131283453</v>
      </c>
      <c r="CI17" s="43">
        <f>SUM(CI10:CI16)</f>
        <v>491938936.57896835</v>
      </c>
      <c r="CJ17" s="46">
        <f>+CI17/$CI$111</f>
        <v>2297.9961815780989</v>
      </c>
      <c r="CK17" s="43">
        <f t="shared" si="17"/>
        <v>2027003111.6400003</v>
      </c>
      <c r="CL17" s="47">
        <f>+CK17/$CK$111</f>
        <v>2248.0692493434367</v>
      </c>
      <c r="CM17" s="45">
        <f>SUM(CM10:CM16)</f>
        <v>950123222.63767576</v>
      </c>
      <c r="CN17" s="46">
        <f>+CM17/$CM$111</f>
        <v>309.62093060557117</v>
      </c>
      <c r="CO17" s="43">
        <f>SUM(CO10:CO16)</f>
        <v>977781456.47232389</v>
      </c>
      <c r="CP17" s="46">
        <f>+CO17/$CO$111</f>
        <v>542.3706431315004</v>
      </c>
      <c r="CQ17" s="43">
        <f>SUM(CQ10:CQ16)</f>
        <v>1927904679.1099997</v>
      </c>
      <c r="CR17" s="47">
        <f>+CQ17/$CQ$111</f>
        <v>395.75516798256285</v>
      </c>
      <c r="CS17" s="153"/>
      <c r="CT17" s="161" t="s">
        <v>92</v>
      </c>
      <c r="CU17" s="45">
        <f>SUM(CU10:CU16)</f>
        <v>2027003111.6400006</v>
      </c>
      <c r="CV17" s="43">
        <f>SUM(CV10:CV16)</f>
        <v>1927904679.1099997</v>
      </c>
      <c r="CW17" s="44">
        <f>SUM(CW10:CW16)</f>
        <v>3954907790.750001</v>
      </c>
      <c r="CX17"/>
      <c r="CZ17" s="48"/>
    </row>
    <row r="18" spans="1:104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2"/>
      <c r="CG18" s="38"/>
      <c r="CH18" s="36"/>
      <c r="CI18" s="39"/>
      <c r="CJ18" s="39"/>
      <c r="CK18" s="36"/>
      <c r="CL18" s="40"/>
      <c r="CM18" s="49"/>
      <c r="CN18" s="39"/>
      <c r="CO18" s="39"/>
      <c r="CP18" s="39"/>
      <c r="CQ18" s="39"/>
      <c r="CR18" s="40"/>
      <c r="CS18" s="152"/>
      <c r="CT18" s="161"/>
      <c r="CU18" s="38"/>
      <c r="CV18" s="36"/>
      <c r="CW18" s="37"/>
      <c r="CX18"/>
    </row>
    <row r="19" spans="1:104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2"/>
      <c r="CG19" s="38"/>
      <c r="CH19" s="36"/>
      <c r="CI19" s="39"/>
      <c r="CJ19" s="39"/>
      <c r="CK19" s="36"/>
      <c r="CL19" s="40"/>
      <c r="CM19" s="49"/>
      <c r="CN19" s="39"/>
      <c r="CO19" s="39"/>
      <c r="CP19" s="39"/>
      <c r="CQ19" s="39"/>
      <c r="CR19" s="40"/>
      <c r="CS19" s="152"/>
      <c r="CT19" s="160" t="s">
        <v>52</v>
      </c>
      <c r="CU19" s="38"/>
      <c r="CV19" s="36"/>
      <c r="CW19" s="37"/>
      <c r="CX19"/>
    </row>
    <row r="20" spans="1:104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2"/>
      <c r="CG20" s="38"/>
      <c r="CH20" s="36"/>
      <c r="CI20" s="39"/>
      <c r="CJ20" s="39"/>
      <c r="CK20" s="36"/>
      <c r="CL20" s="40"/>
      <c r="CM20" s="49"/>
      <c r="CN20" s="39"/>
      <c r="CO20" s="39"/>
      <c r="CP20" s="39"/>
      <c r="CQ20" s="39"/>
      <c r="CR20" s="40"/>
      <c r="CS20" s="152"/>
      <c r="CT20" s="162" t="s">
        <v>63</v>
      </c>
      <c r="CU20" s="38"/>
      <c r="CV20" s="36"/>
      <c r="CW20" s="37"/>
      <c r="CX20"/>
    </row>
    <row r="21" spans="1:104" s="19" customFormat="1" ht="15.6" x14ac:dyDescent="0.3">
      <c r="A21" s="26">
        <v>8</v>
      </c>
      <c r="B21" s="26" t="s">
        <v>19</v>
      </c>
      <c r="C21" s="34"/>
      <c r="D21" s="35">
        <v>353171.38</v>
      </c>
      <c r="E21" s="39">
        <v>3.2685013835802801</v>
      </c>
      <c r="F21" s="36">
        <v>8893.7099999999991</v>
      </c>
      <c r="G21" s="39">
        <v>0.25311523465292995</v>
      </c>
      <c r="H21" s="36">
        <v>362065.09</v>
      </c>
      <c r="I21" s="40">
        <v>2.5285640757036107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8">+D21+J21</f>
        <v>353171.38</v>
      </c>
      <c r="Q21" s="117">
        <f t="shared" ref="Q21:Q64" si="49">+F21+L21</f>
        <v>8893.7099999999991</v>
      </c>
      <c r="R21" s="118">
        <f t="shared" ref="R21:R64" si="50">+P21+Q21</f>
        <v>362065.09</v>
      </c>
      <c r="S21" s="32"/>
      <c r="T21" s="35">
        <v>57036.109778814331</v>
      </c>
      <c r="U21" s="39">
        <v>0.28910808219063139</v>
      </c>
      <c r="V21" s="36">
        <v>2854.3433292633704</v>
      </c>
      <c r="W21" s="39">
        <v>4.586911565956435E-2</v>
      </c>
      <c r="X21" s="36">
        <v>59890.453108077701</v>
      </c>
      <c r="Y21" s="40">
        <v>0.23078194414910236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51">+T21+Z21</f>
        <v>57036.109778814331</v>
      </c>
      <c r="AG21" s="117">
        <f t="shared" ref="AG21:AG64" si="52">+V21+AB21</f>
        <v>2854.3433292633704</v>
      </c>
      <c r="AH21" s="118">
        <f t="shared" ref="AH21:AH64" si="53">+AF21+AG21</f>
        <v>59890.453108077701</v>
      </c>
      <c r="AI21" s="32"/>
      <c r="AJ21" s="35">
        <v>40576.499780373284</v>
      </c>
      <c r="AK21" s="39">
        <v>0.6979222171068179</v>
      </c>
      <c r="AL21" s="36">
        <v>16985.820602069445</v>
      </c>
      <c r="AM21" s="39">
        <v>0.58908998411838265</v>
      </c>
      <c r="AN21" s="36">
        <v>57562.320382442733</v>
      </c>
      <c r="AO21" s="40">
        <v>0.66184126547828326</v>
      </c>
      <c r="AP21" s="38">
        <v>17698.657635144747</v>
      </c>
      <c r="AQ21" s="39">
        <v>0.10651703580414273</v>
      </c>
      <c r="AR21" s="36">
        <v>28162.571473366723</v>
      </c>
      <c r="AS21" s="39">
        <v>0.18295700301024312</v>
      </c>
      <c r="AT21" s="36">
        <v>45861.22910851147</v>
      </c>
      <c r="AU21" s="40">
        <v>0.14327693980565179</v>
      </c>
      <c r="AV21" s="116">
        <f t="shared" ref="AV21:AV64" si="54">+AJ21+AP21</f>
        <v>58275.157415518028</v>
      </c>
      <c r="AW21" s="117">
        <f t="shared" ref="AW21:AW64" si="55">+AL21+AR21</f>
        <v>45148.392075436168</v>
      </c>
      <c r="AX21" s="118">
        <f t="shared" ref="AX21:AX64" si="56">+AV21+AW21</f>
        <v>103423.5494909542</v>
      </c>
      <c r="AY21" s="32"/>
      <c r="AZ21" s="35">
        <v>340502.54706096312</v>
      </c>
      <c r="BA21" s="39">
        <v>1.5178103890600929</v>
      </c>
      <c r="BB21" s="36">
        <v>14500.171074482532</v>
      </c>
      <c r="BC21" s="39">
        <v>0.22369212727904927</v>
      </c>
      <c r="BD21" s="36">
        <v>355002.71813544567</v>
      </c>
      <c r="BE21" s="40">
        <v>1.2277034103452955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7">+AZ21+BF21</f>
        <v>340502.54706096312</v>
      </c>
      <c r="BM21" s="117">
        <f t="shared" ref="BM21:BM64" si="58">+BB21+BH21</f>
        <v>14500.171074482532</v>
      </c>
      <c r="BN21" s="118">
        <f t="shared" ref="BN21:BN64" si="59">+BL21+BM21</f>
        <v>355002.71813544567</v>
      </c>
      <c r="BO21" s="32"/>
      <c r="BP21" s="35">
        <v>185363.31421075884</v>
      </c>
      <c r="BQ21" s="39">
        <v>1.8577573634544573</v>
      </c>
      <c r="BR21" s="36">
        <v>0</v>
      </c>
      <c r="BS21" s="39">
        <v>0</v>
      </c>
      <c r="BT21" s="36">
        <v>185363.31421075884</v>
      </c>
      <c r="BU21" s="40">
        <v>1.5091045690039797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60">+BP21+BV21</f>
        <v>185363.31421075884</v>
      </c>
      <c r="CC21" s="117">
        <f t="shared" ref="CC21:CC64" si="61">+BR21+BX21</f>
        <v>0</v>
      </c>
      <c r="CD21" s="118">
        <f t="shared" ref="CD21:CD64" si="62">+CB21+CC21</f>
        <v>185363.31421075884</v>
      </c>
      <c r="CE21" s="32"/>
      <c r="CF21" s="32"/>
      <c r="CG21" s="38">
        <f>+D21+T21+AJ21+AZ21+BP21</f>
        <v>976649.85083090956</v>
      </c>
      <c r="CH21" s="39">
        <f t="shared" ref="CH21:CH64" si="63">+CG21/$CG$111</f>
        <v>1.4203935927475921</v>
      </c>
      <c r="CI21" s="36">
        <f t="shared" ref="CI21:CI61" si="64">+F21+V21+AL21+BB21+BR21</f>
        <v>43234.045005815351</v>
      </c>
      <c r="CJ21" s="39">
        <f t="shared" ref="CJ21:CJ64" si="65">+CI21/$CI$111</f>
        <v>0.20195935501354842</v>
      </c>
      <c r="CK21" s="36">
        <f t="shared" ref="CK21:CK64" si="66">+CG21+CI21</f>
        <v>1019883.8958367249</v>
      </c>
      <c r="CL21" s="40">
        <f t="shared" ref="CL21:CL64" si="67">+CK21/$CK$111</f>
        <v>1.131113026400882</v>
      </c>
      <c r="CM21" s="38">
        <f t="shared" ref="CM21:CM61" si="68">+J21+Z21+AP21+BF21+BV21</f>
        <v>17698.657635144747</v>
      </c>
      <c r="CN21" s="39">
        <f t="shared" ref="CN21:CN64" si="69">+CM21/$CM$111</f>
        <v>5.7675412166539944E-3</v>
      </c>
      <c r="CO21" s="36">
        <f t="shared" ref="CO21:CO61" si="70">+L21+AB21+AR21+BH21+BX21</f>
        <v>28162.571473366723</v>
      </c>
      <c r="CP21" s="39">
        <f t="shared" ref="CP21:CP64" si="71">+CO21/$CO$111</f>
        <v>1.5621642138065136E-2</v>
      </c>
      <c r="CQ21" s="36">
        <f t="shared" ref="CQ21:CQ61" si="72">+CM21+CO21</f>
        <v>45861.22910851147</v>
      </c>
      <c r="CR21" s="40">
        <f t="shared" ref="CR21:CR64" si="73">+CQ21/$CQ$111</f>
        <v>9.4142716838596305E-3</v>
      </c>
      <c r="CS21" s="152"/>
      <c r="CT21" s="161" t="s">
        <v>19</v>
      </c>
      <c r="CU21" s="38">
        <f t="shared" ref="CU21:CU61" si="74">+CK21</f>
        <v>1019883.8958367249</v>
      </c>
      <c r="CV21" s="36">
        <f t="shared" ref="CV21:CV61" si="75">+CQ21</f>
        <v>45861.22910851147</v>
      </c>
      <c r="CW21" s="37">
        <f t="shared" ref="CW21:CW63" si="76">+CU21+CV21</f>
        <v>1065745.1249452364</v>
      </c>
      <c r="CX21"/>
    </row>
    <row r="22" spans="1:104" s="19" customFormat="1" ht="15.6" x14ac:dyDescent="0.3">
      <c r="A22" s="26">
        <v>9</v>
      </c>
      <c r="B22" s="26" t="s">
        <v>20</v>
      </c>
      <c r="C22" s="34"/>
      <c r="D22" s="35">
        <v>2097448.9699999997</v>
      </c>
      <c r="E22" s="39">
        <v>19.411297881595139</v>
      </c>
      <c r="F22" s="36">
        <v>3449194.55</v>
      </c>
      <c r="G22" s="39">
        <v>98.16417309388963</v>
      </c>
      <c r="H22" s="36">
        <v>5546643.5199999996</v>
      </c>
      <c r="I22" s="40">
        <v>38.736249179411963</v>
      </c>
      <c r="J22" s="38">
        <v>1893367.5899999999</v>
      </c>
      <c r="K22" s="39">
        <v>5.2534442918383482</v>
      </c>
      <c r="L22" s="36">
        <v>9414265.6199999992</v>
      </c>
      <c r="M22" s="39">
        <v>29.794808431180172</v>
      </c>
      <c r="N22" s="36">
        <v>11307633.209999999</v>
      </c>
      <c r="O22" s="40">
        <v>16.717994026982073</v>
      </c>
      <c r="P22" s="116">
        <f t="shared" si="48"/>
        <v>3990816.5599999996</v>
      </c>
      <c r="Q22" s="117">
        <f t="shared" si="49"/>
        <v>12863460.169999998</v>
      </c>
      <c r="R22" s="118">
        <f t="shared" si="50"/>
        <v>16854276.729999997</v>
      </c>
      <c r="S22" s="32"/>
      <c r="T22" s="35">
        <v>2915445.6066442956</v>
      </c>
      <c r="U22" s="39">
        <v>14.777986986432159</v>
      </c>
      <c r="V22" s="36">
        <v>8180055.5610958887</v>
      </c>
      <c r="W22" s="39">
        <v>131.45297231304056</v>
      </c>
      <c r="X22" s="36">
        <v>11095501.167740185</v>
      </c>
      <c r="Y22" s="40">
        <v>42.755417565113561</v>
      </c>
      <c r="Z22" s="38">
        <v>5280798.8846601518</v>
      </c>
      <c r="AA22" s="39">
        <v>5.1980766921807868</v>
      </c>
      <c r="AB22" s="36">
        <v>11361097.461263988</v>
      </c>
      <c r="AC22" s="39">
        <v>24.205147488562229</v>
      </c>
      <c r="AD22" s="36">
        <v>16641896.345924139</v>
      </c>
      <c r="AE22" s="40">
        <v>11.204544019565414</v>
      </c>
      <c r="AF22" s="116">
        <f t="shared" si="51"/>
        <v>8196244.4913044479</v>
      </c>
      <c r="AG22" s="117">
        <f t="shared" si="52"/>
        <v>19541153.022359878</v>
      </c>
      <c r="AH22" s="118">
        <f t="shared" si="53"/>
        <v>27737397.513664328</v>
      </c>
      <c r="AI22" s="32"/>
      <c r="AJ22" s="35">
        <v>731848.48672247515</v>
      </c>
      <c r="AK22" s="39">
        <v>12.587909780396553</v>
      </c>
      <c r="AL22" s="36">
        <v>2323285.7869920507</v>
      </c>
      <c r="AM22" s="39">
        <v>80.574522681280797</v>
      </c>
      <c r="AN22" s="36">
        <v>3055134.2737145256</v>
      </c>
      <c r="AO22" s="40">
        <v>35.12738750778432</v>
      </c>
      <c r="AP22" s="38">
        <v>740916.37022867985</v>
      </c>
      <c r="AQ22" s="39">
        <v>4.4591074172094025</v>
      </c>
      <c r="AR22" s="36">
        <v>3206556.6305777594</v>
      </c>
      <c r="AS22" s="39">
        <v>20.831265059298119</v>
      </c>
      <c r="AT22" s="36">
        <v>3947473.0008064392</v>
      </c>
      <c r="AU22" s="40">
        <v>12.33246170055247</v>
      </c>
      <c r="AV22" s="116">
        <f t="shared" si="54"/>
        <v>1472764.856951155</v>
      </c>
      <c r="AW22" s="117">
        <f t="shared" si="55"/>
        <v>5529842.4175698105</v>
      </c>
      <c r="AX22" s="118">
        <f t="shared" si="56"/>
        <v>7002607.2745209653</v>
      </c>
      <c r="AY22" s="32"/>
      <c r="AZ22" s="35">
        <v>4724661.9359031664</v>
      </c>
      <c r="BA22" s="39">
        <v>21.060462052363693</v>
      </c>
      <c r="BB22" s="36">
        <v>7069556.0481731901</v>
      </c>
      <c r="BC22" s="39">
        <v>109.06106025999182</v>
      </c>
      <c r="BD22" s="36">
        <v>11794217.984076357</v>
      </c>
      <c r="BE22" s="40">
        <v>40.787861336548474</v>
      </c>
      <c r="BF22" s="38">
        <v>5943877.0977996029</v>
      </c>
      <c r="BG22" s="39">
        <v>4.919817156644128</v>
      </c>
      <c r="BH22" s="36">
        <v>17641559.871687256</v>
      </c>
      <c r="BI22" s="39">
        <v>27.644631589014043</v>
      </c>
      <c r="BJ22" s="36">
        <v>23585436.969486859</v>
      </c>
      <c r="BK22" s="40">
        <v>12.774399121210665</v>
      </c>
      <c r="BL22" s="116">
        <f t="shared" si="57"/>
        <v>10668539.033702768</v>
      </c>
      <c r="BM22" s="117">
        <f t="shared" si="58"/>
        <v>24711115.919860445</v>
      </c>
      <c r="BN22" s="118">
        <f t="shared" si="59"/>
        <v>35379654.953563213</v>
      </c>
      <c r="BO22" s="32"/>
      <c r="BP22" s="35">
        <v>1258030.5136240609</v>
      </c>
      <c r="BQ22" s="39">
        <v>12.608295552366863</v>
      </c>
      <c r="BR22" s="36">
        <v>722574.68904956512</v>
      </c>
      <c r="BS22" s="39">
        <v>31.345422915563297</v>
      </c>
      <c r="BT22" s="36">
        <v>1980605.2026736261</v>
      </c>
      <c r="BU22" s="40">
        <v>16.124767586694016</v>
      </c>
      <c r="BV22" s="38">
        <v>1187307.9743663762</v>
      </c>
      <c r="BW22" s="39">
        <v>3.733215028239858</v>
      </c>
      <c r="BX22" s="36">
        <v>6717439.003401123</v>
      </c>
      <c r="BY22" s="39">
        <v>29.806269704934653</v>
      </c>
      <c r="BZ22" s="36">
        <v>7904746.9777674992</v>
      </c>
      <c r="CA22" s="40">
        <v>14.546588256299581</v>
      </c>
      <c r="CB22" s="116">
        <f t="shared" si="60"/>
        <v>2445338.4879904371</v>
      </c>
      <c r="CC22" s="117">
        <f t="shared" si="61"/>
        <v>7440013.6924506882</v>
      </c>
      <c r="CD22" s="118">
        <f t="shared" si="62"/>
        <v>9885352.1804411262</v>
      </c>
      <c r="CE22" s="32"/>
      <c r="CF22" s="32"/>
      <c r="CG22" s="38">
        <f t="shared" ref="CG22:CG63" si="77">+D22+T22+AJ22+AZ22+BP22</f>
        <v>11727435.512893997</v>
      </c>
      <c r="CH22" s="39">
        <f t="shared" si="63"/>
        <v>17.055830447015737</v>
      </c>
      <c r="CI22" s="36">
        <f t="shared" si="64"/>
        <v>21744666.635310695</v>
      </c>
      <c r="CJ22" s="39">
        <f t="shared" si="65"/>
        <v>101.57594201655834</v>
      </c>
      <c r="CK22" s="36">
        <f t="shared" si="66"/>
        <v>33472102.148204692</v>
      </c>
      <c r="CL22" s="40">
        <f t="shared" si="67"/>
        <v>37.122589066664183</v>
      </c>
      <c r="CM22" s="38">
        <f t="shared" si="68"/>
        <v>15046267.917054811</v>
      </c>
      <c r="CN22" s="39">
        <f t="shared" si="69"/>
        <v>4.9031950420980364</v>
      </c>
      <c r="CO22" s="36">
        <f t="shared" si="70"/>
        <v>48340918.586930126</v>
      </c>
      <c r="CP22" s="39">
        <f t="shared" si="71"/>
        <v>26.814473653605145</v>
      </c>
      <c r="CQ22" s="36">
        <f t="shared" si="72"/>
        <v>63387186.503984936</v>
      </c>
      <c r="CR22" s="40">
        <f t="shared" si="73"/>
        <v>13.011953814234863</v>
      </c>
      <c r="CS22" s="152"/>
      <c r="CT22" s="161" t="s">
        <v>20</v>
      </c>
      <c r="CU22" s="38">
        <f t="shared" si="74"/>
        <v>33472102.148204692</v>
      </c>
      <c r="CV22" s="36">
        <f t="shared" si="75"/>
        <v>63387186.503984936</v>
      </c>
      <c r="CW22" s="37">
        <f t="shared" si="76"/>
        <v>96859288.652189627</v>
      </c>
      <c r="CX22"/>
    </row>
    <row r="23" spans="1:104" s="19" customFormat="1" ht="15.6" x14ac:dyDescent="0.3">
      <c r="A23" s="26">
        <v>10</v>
      </c>
      <c r="B23" s="26" t="s">
        <v>21</v>
      </c>
      <c r="C23" s="34"/>
      <c r="D23" s="35">
        <v>16123.720000000001</v>
      </c>
      <c r="E23" s="39">
        <v>0.14922047513720119</v>
      </c>
      <c r="F23" s="36">
        <v>2741.4</v>
      </c>
      <c r="G23" s="39">
        <v>7.8020320459914055E-2</v>
      </c>
      <c r="H23" s="36">
        <v>18865.120000000003</v>
      </c>
      <c r="I23" s="40">
        <v>0.13174886514421399</v>
      </c>
      <c r="J23" s="38">
        <v>51123.22</v>
      </c>
      <c r="K23" s="39">
        <v>0.14184936391004566</v>
      </c>
      <c r="L23" s="36">
        <v>3824.8300000000004</v>
      </c>
      <c r="M23" s="39">
        <v>1.2105041617875116E-2</v>
      </c>
      <c r="N23" s="36">
        <v>54948.05</v>
      </c>
      <c r="O23" s="40">
        <v>8.1239031602291636E-2</v>
      </c>
      <c r="P23" s="116">
        <f t="shared" si="48"/>
        <v>67246.94</v>
      </c>
      <c r="Q23" s="117">
        <f t="shared" si="49"/>
        <v>6566.2300000000005</v>
      </c>
      <c r="R23" s="118">
        <f t="shared" si="50"/>
        <v>73813.17</v>
      </c>
      <c r="S23" s="32"/>
      <c r="T23" s="35">
        <v>2007.7292229660363</v>
      </c>
      <c r="U23" s="39">
        <v>1.0176899291708036E-2</v>
      </c>
      <c r="V23" s="36">
        <v>254.45550063261626</v>
      </c>
      <c r="W23" s="39">
        <v>4.0890837023946818E-3</v>
      </c>
      <c r="X23" s="36">
        <v>2262.1847235986525</v>
      </c>
      <c r="Y23" s="40">
        <v>8.7171053388821768E-3</v>
      </c>
      <c r="Z23" s="38">
        <v>62191.850975379115</v>
      </c>
      <c r="AA23" s="39">
        <v>6.1217633554985079E-2</v>
      </c>
      <c r="AB23" s="36">
        <v>15903.617833704719</v>
      </c>
      <c r="AC23" s="39">
        <v>3.3883118825364197E-2</v>
      </c>
      <c r="AD23" s="36">
        <v>78095.468809083832</v>
      </c>
      <c r="AE23" s="40">
        <v>5.2579591881323356E-2</v>
      </c>
      <c r="AF23" s="116">
        <f t="shared" si="51"/>
        <v>64199.580198345153</v>
      </c>
      <c r="AG23" s="117">
        <f t="shared" si="52"/>
        <v>16158.073334337334</v>
      </c>
      <c r="AH23" s="118">
        <f t="shared" si="53"/>
        <v>80357.653532682481</v>
      </c>
      <c r="AI23" s="32"/>
      <c r="AJ23" s="35">
        <v>0</v>
      </c>
      <c r="AK23" s="39">
        <v>0</v>
      </c>
      <c r="AL23" s="36">
        <v>365.93967501438016</v>
      </c>
      <c r="AM23" s="39">
        <v>1.2691255983019357E-2</v>
      </c>
      <c r="AN23" s="36">
        <v>365.93967501438016</v>
      </c>
      <c r="AO23" s="40">
        <v>4.2075089397212943E-3</v>
      </c>
      <c r="AP23" s="38">
        <v>8882.4216448342577</v>
      </c>
      <c r="AQ23" s="39">
        <v>5.3457682716656782E-2</v>
      </c>
      <c r="AR23" s="36">
        <v>1036.3076626229404</v>
      </c>
      <c r="AS23" s="39">
        <v>6.7323306868247931E-3</v>
      </c>
      <c r="AT23" s="36">
        <v>9918.7293074571971</v>
      </c>
      <c r="AU23" s="40">
        <v>3.0987507521235403E-2</v>
      </c>
      <c r="AV23" s="116">
        <f t="shared" si="54"/>
        <v>8882.4216448342577</v>
      </c>
      <c r="AW23" s="117">
        <f t="shared" si="55"/>
        <v>1402.2473376373205</v>
      </c>
      <c r="AX23" s="118">
        <f t="shared" si="56"/>
        <v>10284.668982471578</v>
      </c>
      <c r="AY23" s="32"/>
      <c r="AZ23" s="35">
        <v>3932.3922491990329</v>
      </c>
      <c r="BA23" s="39">
        <v>1.7528872724188647E-2</v>
      </c>
      <c r="BB23" s="36">
        <v>647.26900300779005</v>
      </c>
      <c r="BC23" s="39">
        <v>9.9853291013512393E-3</v>
      </c>
      <c r="BD23" s="36">
        <v>4579.6612522068226</v>
      </c>
      <c r="BE23" s="40">
        <v>1.5837810389427383E-2</v>
      </c>
      <c r="BF23" s="38">
        <v>116885.97223898256</v>
      </c>
      <c r="BG23" s="39">
        <v>9.674789739600427E-2</v>
      </c>
      <c r="BH23" s="36">
        <v>6530.3731601991112</v>
      </c>
      <c r="BI23" s="39">
        <v>1.0233208484144309E-2</v>
      </c>
      <c r="BJ23" s="36">
        <v>123416.34539918168</v>
      </c>
      <c r="BK23" s="40">
        <v>6.6845047486293802E-2</v>
      </c>
      <c r="BL23" s="116">
        <f t="shared" si="57"/>
        <v>120818.3644881816</v>
      </c>
      <c r="BM23" s="117">
        <f t="shared" si="58"/>
        <v>7177.6421632069014</v>
      </c>
      <c r="BN23" s="118">
        <f t="shared" si="59"/>
        <v>127996.0066513885</v>
      </c>
      <c r="BO23" s="32"/>
      <c r="BP23" s="35">
        <v>1327.241318218063</v>
      </c>
      <c r="BQ23" s="39">
        <v>1.33019434967434E-2</v>
      </c>
      <c r="BR23" s="36">
        <v>271.69248869255171</v>
      </c>
      <c r="BS23" s="39">
        <v>1.1786070132420255E-2</v>
      </c>
      <c r="BT23" s="36">
        <v>1598.9338069106147</v>
      </c>
      <c r="BU23" s="40">
        <v>1.3017453447127044E-2</v>
      </c>
      <c r="BV23" s="38">
        <v>29466.03677760491</v>
      </c>
      <c r="BW23" s="39">
        <v>9.2649130382138387E-2</v>
      </c>
      <c r="BX23" s="36">
        <v>587.67139886411292</v>
      </c>
      <c r="BY23" s="39">
        <v>2.6075848554116027E-3</v>
      </c>
      <c r="BZ23" s="36">
        <v>30053.708176469023</v>
      </c>
      <c r="CA23" s="40">
        <v>5.5305871224931906E-2</v>
      </c>
      <c r="CB23" s="116">
        <f t="shared" si="60"/>
        <v>30793.278095822974</v>
      </c>
      <c r="CC23" s="117">
        <f t="shared" si="61"/>
        <v>859.36388755666462</v>
      </c>
      <c r="CD23" s="118">
        <f t="shared" si="62"/>
        <v>31652.641983379639</v>
      </c>
      <c r="CE23" s="32"/>
      <c r="CF23" s="32"/>
      <c r="CG23" s="38">
        <f t="shared" si="77"/>
        <v>23391.082790383138</v>
      </c>
      <c r="CH23" s="39">
        <f t="shared" si="63"/>
        <v>3.4018890285624936E-2</v>
      </c>
      <c r="CI23" s="36">
        <f t="shared" si="64"/>
        <v>4280.7566673473384</v>
      </c>
      <c r="CJ23" s="39">
        <f t="shared" si="65"/>
        <v>1.9996714519567336E-2</v>
      </c>
      <c r="CK23" s="36">
        <f t="shared" si="66"/>
        <v>27671.839457730475</v>
      </c>
      <c r="CL23" s="40">
        <f t="shared" si="67"/>
        <v>3.068974635532801E-2</v>
      </c>
      <c r="CM23" s="38">
        <f t="shared" si="68"/>
        <v>268549.50163680082</v>
      </c>
      <c r="CN23" s="39">
        <f t="shared" si="69"/>
        <v>8.7513434709675417E-2</v>
      </c>
      <c r="CO23" s="36">
        <f t="shared" si="70"/>
        <v>27882.800055390886</v>
      </c>
      <c r="CP23" s="39">
        <f t="shared" si="71"/>
        <v>1.5466454286124458E-2</v>
      </c>
      <c r="CQ23" s="36">
        <f t="shared" si="72"/>
        <v>296432.30169219169</v>
      </c>
      <c r="CR23" s="40">
        <f t="shared" si="73"/>
        <v>6.0850838022660093E-2</v>
      </c>
      <c r="CS23" s="152"/>
      <c r="CT23" s="161" t="s">
        <v>21</v>
      </c>
      <c r="CU23" s="38">
        <f t="shared" si="74"/>
        <v>27671.839457730475</v>
      </c>
      <c r="CV23" s="36">
        <f t="shared" si="75"/>
        <v>296432.30169219169</v>
      </c>
      <c r="CW23" s="37">
        <f t="shared" si="76"/>
        <v>324104.14114992216</v>
      </c>
      <c r="CX23"/>
    </row>
    <row r="24" spans="1:104" s="19" customFormat="1" ht="15.6" x14ac:dyDescent="0.3">
      <c r="A24" s="26">
        <v>11</v>
      </c>
      <c r="B24" s="26" t="s">
        <v>22</v>
      </c>
      <c r="C24" s="34"/>
      <c r="D24" s="35">
        <v>10438260.23</v>
      </c>
      <c r="E24" s="39">
        <v>96.603150583509944</v>
      </c>
      <c r="F24" s="36">
        <v>3473876.7300000004</v>
      </c>
      <c r="G24" s="39">
        <v>98.86662862509607</v>
      </c>
      <c r="H24" s="36">
        <v>13912136.960000001</v>
      </c>
      <c r="I24" s="40">
        <v>97.158579230393187</v>
      </c>
      <c r="J24" s="38">
        <v>6174686.4299999997</v>
      </c>
      <c r="K24" s="39">
        <v>17.132632538394304</v>
      </c>
      <c r="L24" s="36">
        <v>5736090.0700000003</v>
      </c>
      <c r="M24" s="39">
        <v>18.153907238028928</v>
      </c>
      <c r="N24" s="36">
        <v>11910776.5</v>
      </c>
      <c r="O24" s="40">
        <v>17.60972315653299</v>
      </c>
      <c r="P24" s="116">
        <f t="shared" si="48"/>
        <v>16612946.66</v>
      </c>
      <c r="Q24" s="117">
        <f t="shared" si="49"/>
        <v>9209966.8000000007</v>
      </c>
      <c r="R24" s="118">
        <f t="shared" si="50"/>
        <v>25822913.460000001</v>
      </c>
      <c r="S24" s="32"/>
      <c r="T24" s="35">
        <v>13526727.830637002</v>
      </c>
      <c r="U24" s="39">
        <v>68.565095982101866</v>
      </c>
      <c r="V24" s="36">
        <v>3963255.0422494481</v>
      </c>
      <c r="W24" s="39">
        <v>63.689256319493609</v>
      </c>
      <c r="X24" s="36">
        <v>17489982.872886449</v>
      </c>
      <c r="Y24" s="40">
        <v>67.395921070345565</v>
      </c>
      <c r="Z24" s="38">
        <v>13475173.134753533</v>
      </c>
      <c r="AA24" s="39">
        <v>13.264088431455352</v>
      </c>
      <c r="AB24" s="36">
        <v>4341673.4950787779</v>
      </c>
      <c r="AC24" s="39">
        <v>9.2500612422236284</v>
      </c>
      <c r="AD24" s="36">
        <v>17816846.629832312</v>
      </c>
      <c r="AE24" s="40">
        <v>11.99560664267052</v>
      </c>
      <c r="AF24" s="116">
        <f t="shared" si="51"/>
        <v>27001900.965390533</v>
      </c>
      <c r="AG24" s="117">
        <f t="shared" si="52"/>
        <v>8304928.5373282265</v>
      </c>
      <c r="AH24" s="118">
        <f t="shared" si="53"/>
        <v>35306829.502718762</v>
      </c>
      <c r="AI24" s="32"/>
      <c r="AJ24" s="35">
        <v>7198150.104551482</v>
      </c>
      <c r="AK24" s="39">
        <v>123.80932084403726</v>
      </c>
      <c r="AL24" s="36">
        <v>4968615.000539748</v>
      </c>
      <c r="AM24" s="39">
        <v>172.31792330372991</v>
      </c>
      <c r="AN24" s="36">
        <v>12166765.105091229</v>
      </c>
      <c r="AO24" s="40">
        <v>139.89128930922504</v>
      </c>
      <c r="AP24" s="38">
        <v>3475096.7114358451</v>
      </c>
      <c r="AQ24" s="39">
        <v>20.914411051143158</v>
      </c>
      <c r="AR24" s="36">
        <v>5875570.942832496</v>
      </c>
      <c r="AS24" s="39">
        <v>38.170408255911752</v>
      </c>
      <c r="AT24" s="36">
        <v>9350667.6542683411</v>
      </c>
      <c r="AU24" s="40">
        <v>29.212802898791399</v>
      </c>
      <c r="AV24" s="116">
        <f t="shared" si="54"/>
        <v>10673246.815987326</v>
      </c>
      <c r="AW24" s="117">
        <f t="shared" si="55"/>
        <v>10844185.943372244</v>
      </c>
      <c r="AX24" s="118">
        <f t="shared" si="56"/>
        <v>21517432.759359568</v>
      </c>
      <c r="AY24" s="32"/>
      <c r="AZ24" s="35">
        <v>23638346.080162115</v>
      </c>
      <c r="BA24" s="39">
        <v>105.36933591349711</v>
      </c>
      <c r="BB24" s="36">
        <v>10554805.068742622</v>
      </c>
      <c r="BC24" s="39">
        <v>162.82751332483758</v>
      </c>
      <c r="BD24" s="36">
        <v>34193151.148904741</v>
      </c>
      <c r="BE24" s="40">
        <v>118.24993480738948</v>
      </c>
      <c r="BF24" s="38">
        <v>31515877.052458122</v>
      </c>
      <c r="BG24" s="39">
        <v>26.086063032287484</v>
      </c>
      <c r="BH24" s="36">
        <v>16607272.494359193</v>
      </c>
      <c r="BI24" s="39">
        <v>26.023885254145455</v>
      </c>
      <c r="BJ24" s="36">
        <v>48123149.546817318</v>
      </c>
      <c r="BK24" s="40">
        <v>26.064571967696192</v>
      </c>
      <c r="BL24" s="116">
        <f t="shared" si="57"/>
        <v>55154223.132620238</v>
      </c>
      <c r="BM24" s="117">
        <f t="shared" si="58"/>
        <v>27162077.563101813</v>
      </c>
      <c r="BN24" s="118">
        <f t="shared" si="59"/>
        <v>82316300.695722044</v>
      </c>
      <c r="BO24" s="32"/>
      <c r="BP24" s="35">
        <v>9212848.4035621248</v>
      </c>
      <c r="BQ24" s="39">
        <v>92.333464326425911</v>
      </c>
      <c r="BR24" s="36">
        <v>990478.54313785338</v>
      </c>
      <c r="BS24" s="39">
        <v>42.967141381999539</v>
      </c>
      <c r="BT24" s="36">
        <v>10203326.946699979</v>
      </c>
      <c r="BU24" s="40">
        <v>83.068687997231777</v>
      </c>
      <c r="BV24" s="38">
        <v>4084633.7462057453</v>
      </c>
      <c r="BW24" s="39">
        <v>12.843185100587492</v>
      </c>
      <c r="BX24" s="36">
        <v>6363642.575012424</v>
      </c>
      <c r="BY24" s="39">
        <v>28.236422660568948</v>
      </c>
      <c r="BZ24" s="36">
        <v>10448276.32121817</v>
      </c>
      <c r="CA24" s="40">
        <v>19.227278755446026</v>
      </c>
      <c r="CB24" s="116">
        <f t="shared" si="60"/>
        <v>13297482.14976787</v>
      </c>
      <c r="CC24" s="117">
        <f t="shared" si="61"/>
        <v>7354121.1181502771</v>
      </c>
      <c r="CD24" s="118">
        <f t="shared" si="62"/>
        <v>20651603.267918147</v>
      </c>
      <c r="CE24" s="32"/>
      <c r="CF24" s="32"/>
      <c r="CG24" s="38">
        <f t="shared" si="77"/>
        <v>64014332.648912728</v>
      </c>
      <c r="CH24" s="39">
        <f t="shared" si="63"/>
        <v>93.099433600661911</v>
      </c>
      <c r="CI24" s="36">
        <f t="shared" si="64"/>
        <v>23951030.384669673</v>
      </c>
      <c r="CJ24" s="39">
        <f t="shared" si="65"/>
        <v>111.88253719371276</v>
      </c>
      <c r="CK24" s="36">
        <f t="shared" si="66"/>
        <v>87965363.033582404</v>
      </c>
      <c r="CL24" s="40">
        <f t="shared" si="67"/>
        <v>97.558916662506661</v>
      </c>
      <c r="CM24" s="38">
        <f t="shared" si="68"/>
        <v>58725467.074853249</v>
      </c>
      <c r="CN24" s="39">
        <f t="shared" si="69"/>
        <v>19.137132250578347</v>
      </c>
      <c r="CO24" s="36">
        <f t="shared" si="70"/>
        <v>38924249.577282891</v>
      </c>
      <c r="CP24" s="39">
        <f t="shared" si="71"/>
        <v>21.591092914369984</v>
      </c>
      <c r="CQ24" s="36">
        <f t="shared" si="72"/>
        <v>97649716.652136147</v>
      </c>
      <c r="CR24" s="40">
        <f t="shared" si="73"/>
        <v>20.04527528557901</v>
      </c>
      <c r="CS24" s="152"/>
      <c r="CT24" s="161" t="s">
        <v>22</v>
      </c>
      <c r="CU24" s="38">
        <f t="shared" si="74"/>
        <v>87965363.033582404</v>
      </c>
      <c r="CV24" s="36">
        <f t="shared" si="75"/>
        <v>97649716.652136147</v>
      </c>
      <c r="CW24" s="37">
        <f t="shared" si="76"/>
        <v>185615079.68571854</v>
      </c>
      <c r="CX24"/>
    </row>
    <row r="25" spans="1:104" s="19" customFormat="1" ht="15.6" x14ac:dyDescent="0.3">
      <c r="A25" s="26">
        <v>12</v>
      </c>
      <c r="B25" s="26" t="s">
        <v>23</v>
      </c>
      <c r="C25" s="34"/>
      <c r="D25" s="35">
        <v>27365517.07</v>
      </c>
      <c r="E25" s="39">
        <v>253.26013224991439</v>
      </c>
      <c r="F25" s="36">
        <v>0</v>
      </c>
      <c r="G25" s="39">
        <v>0</v>
      </c>
      <c r="H25" s="36">
        <v>27365517.07</v>
      </c>
      <c r="I25" s="40">
        <v>191.1133254417208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8"/>
        <v>27365517.07</v>
      </c>
      <c r="Q25" s="117">
        <f t="shared" si="49"/>
        <v>0</v>
      </c>
      <c r="R25" s="118">
        <f t="shared" si="50"/>
        <v>27365517.07</v>
      </c>
      <c r="S25" s="32"/>
      <c r="T25" s="35">
        <v>38925003.984885737</v>
      </c>
      <c r="U25" s="39">
        <v>197.30541397325536</v>
      </c>
      <c r="V25" s="36">
        <v>2965180.2864578003</v>
      </c>
      <c r="W25" s="39">
        <v>47.650258508353161</v>
      </c>
      <c r="X25" s="36">
        <v>41890184.271343537</v>
      </c>
      <c r="Y25" s="40">
        <v>161.4196865309892</v>
      </c>
      <c r="Z25" s="38">
        <v>-32122.517477273796</v>
      </c>
      <c r="AA25" s="39">
        <v>-3.161932749944759E-2</v>
      </c>
      <c r="AB25" s="36">
        <v>1902.1896327464644</v>
      </c>
      <c r="AC25" s="39">
        <v>4.0526701552228098E-3</v>
      </c>
      <c r="AD25" s="36">
        <v>-30220.327844527332</v>
      </c>
      <c r="AE25" s="40">
        <v>-2.0346539035056215E-2</v>
      </c>
      <c r="AF25" s="116">
        <f t="shared" si="51"/>
        <v>38892881.467408463</v>
      </c>
      <c r="AG25" s="117">
        <f t="shared" si="52"/>
        <v>2967082.4760905467</v>
      </c>
      <c r="AH25" s="118">
        <f t="shared" si="53"/>
        <v>41859963.943499014</v>
      </c>
      <c r="AI25" s="32"/>
      <c r="AJ25" s="35">
        <v>7426113.0084486576</v>
      </c>
      <c r="AK25" s="39">
        <v>127.73031886425046</v>
      </c>
      <c r="AL25" s="36">
        <v>689427.6262073369</v>
      </c>
      <c r="AM25" s="39">
        <v>23.910231886222409</v>
      </c>
      <c r="AN25" s="36">
        <v>8115540.6346559944</v>
      </c>
      <c r="AO25" s="40">
        <v>93.311034857438457</v>
      </c>
      <c r="AP25" s="38">
        <v>23973.747330000013</v>
      </c>
      <c r="AQ25" s="39">
        <v>0.14428283519300913</v>
      </c>
      <c r="AR25" s="36">
        <v>0</v>
      </c>
      <c r="AS25" s="39">
        <v>0</v>
      </c>
      <c r="AT25" s="36">
        <v>23973.747330000013</v>
      </c>
      <c r="AU25" s="40">
        <v>7.4897363631251448E-2</v>
      </c>
      <c r="AV25" s="116">
        <f t="shared" si="54"/>
        <v>7450086.7557786573</v>
      </c>
      <c r="AW25" s="117">
        <f t="shared" si="55"/>
        <v>689427.6262073369</v>
      </c>
      <c r="AX25" s="118">
        <f t="shared" si="56"/>
        <v>8139514.3819859941</v>
      </c>
      <c r="AY25" s="32"/>
      <c r="AZ25" s="35">
        <v>40515436.857515536</v>
      </c>
      <c r="BA25" s="39">
        <v>180.59997351102149</v>
      </c>
      <c r="BB25" s="36">
        <v>5403068.8825000161</v>
      </c>
      <c r="BC25" s="39">
        <v>83.352393978896302</v>
      </c>
      <c r="BD25" s="36">
        <v>45918505.740015551</v>
      </c>
      <c r="BE25" s="40">
        <v>158.79964635501298</v>
      </c>
      <c r="BF25" s="38">
        <v>467819.76250000007</v>
      </c>
      <c r="BG25" s="39">
        <v>0.38721993336920091</v>
      </c>
      <c r="BH25" s="36">
        <v>0</v>
      </c>
      <c r="BI25" s="39">
        <v>0</v>
      </c>
      <c r="BJ25" s="36">
        <v>467819.76250000007</v>
      </c>
      <c r="BK25" s="40">
        <v>0.25338162573355977</v>
      </c>
      <c r="BL25" s="116">
        <f t="shared" si="57"/>
        <v>40983256.620015539</v>
      </c>
      <c r="BM25" s="117">
        <f t="shared" si="58"/>
        <v>5403068.8825000161</v>
      </c>
      <c r="BN25" s="118">
        <f t="shared" si="59"/>
        <v>46386325.502515554</v>
      </c>
      <c r="BO25" s="32"/>
      <c r="BP25" s="35">
        <v>13440357.892998826</v>
      </c>
      <c r="BQ25" s="39">
        <v>134.70261874359906</v>
      </c>
      <c r="BR25" s="36">
        <v>879891.11894758965</v>
      </c>
      <c r="BS25" s="39">
        <v>38.16983858006202</v>
      </c>
      <c r="BT25" s="36">
        <v>14320249.011946416</v>
      </c>
      <c r="BU25" s="40">
        <v>116.58592373155105</v>
      </c>
      <c r="BV25" s="38">
        <v>0</v>
      </c>
      <c r="BW25" s="39">
        <v>0</v>
      </c>
      <c r="BX25" s="36">
        <v>0</v>
      </c>
      <c r="BY25" s="39">
        <v>0</v>
      </c>
      <c r="BZ25" s="36">
        <v>0</v>
      </c>
      <c r="CA25" s="40">
        <v>0</v>
      </c>
      <c r="CB25" s="116">
        <f t="shared" si="60"/>
        <v>13440357.892998826</v>
      </c>
      <c r="CC25" s="117">
        <f t="shared" si="61"/>
        <v>879891.11894758965</v>
      </c>
      <c r="CD25" s="118">
        <f t="shared" si="62"/>
        <v>14320249.011946416</v>
      </c>
      <c r="CE25" s="32"/>
      <c r="CF25" s="32"/>
      <c r="CG25" s="38">
        <f t="shared" si="77"/>
        <v>127672428.81384875</v>
      </c>
      <c r="CH25" s="39">
        <f t="shared" si="63"/>
        <v>185.68077361956273</v>
      </c>
      <c r="CI25" s="36">
        <f t="shared" si="64"/>
        <v>9937567.914112743</v>
      </c>
      <c r="CJ25" s="39">
        <f t="shared" si="65"/>
        <v>46.421397906848334</v>
      </c>
      <c r="CK25" s="36">
        <f t="shared" si="66"/>
        <v>137609996.72796148</v>
      </c>
      <c r="CL25" s="40">
        <f t="shared" si="67"/>
        <v>152.61782296727105</v>
      </c>
      <c r="CM25" s="38">
        <f t="shared" si="68"/>
        <v>459670.99235272629</v>
      </c>
      <c r="CN25" s="39">
        <f t="shared" si="69"/>
        <v>0.14979505503457408</v>
      </c>
      <c r="CO25" s="36">
        <f t="shared" si="70"/>
        <v>1902.1896327464644</v>
      </c>
      <c r="CP25" s="39">
        <f t="shared" si="71"/>
        <v>1.0551353859715733E-3</v>
      </c>
      <c r="CQ25" s="36">
        <f t="shared" si="72"/>
        <v>461573.18198547274</v>
      </c>
      <c r="CR25" s="40">
        <f t="shared" si="73"/>
        <v>9.4750520683021949E-2</v>
      </c>
      <c r="CS25" s="152"/>
      <c r="CT25" s="161" t="s">
        <v>23</v>
      </c>
      <c r="CU25" s="38">
        <f t="shared" si="74"/>
        <v>137609996.72796148</v>
      </c>
      <c r="CV25" s="36">
        <f t="shared" si="75"/>
        <v>461573.18198547274</v>
      </c>
      <c r="CW25" s="37">
        <f t="shared" si="76"/>
        <v>138071569.90994695</v>
      </c>
      <c r="CX25"/>
    </row>
    <row r="26" spans="1:104" s="19" customFormat="1" ht="15.6" x14ac:dyDescent="0.3">
      <c r="A26" s="26">
        <v>13</v>
      </c>
      <c r="B26" s="26" t="s">
        <v>24</v>
      </c>
      <c r="C26" s="34"/>
      <c r="D26" s="35">
        <v>313318.11</v>
      </c>
      <c r="E26" s="39">
        <v>2.8996706246008901</v>
      </c>
      <c r="F26" s="36">
        <v>0</v>
      </c>
      <c r="G26" s="39">
        <v>0</v>
      </c>
      <c r="H26" s="36">
        <v>313318.11</v>
      </c>
      <c r="I26" s="40">
        <v>2.1881284307563376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8"/>
        <v>313318.11</v>
      </c>
      <c r="Q26" s="117">
        <f t="shared" si="49"/>
        <v>0</v>
      </c>
      <c r="R26" s="118">
        <f t="shared" si="50"/>
        <v>313318.11</v>
      </c>
      <c r="S26" s="32"/>
      <c r="T26" s="35">
        <v>6433483.2442302946</v>
      </c>
      <c r="U26" s="39">
        <v>32.610428897727097</v>
      </c>
      <c r="V26" s="36">
        <v>383345.17834498384</v>
      </c>
      <c r="W26" s="39">
        <v>6.1603326210867104</v>
      </c>
      <c r="X26" s="36">
        <v>6816828.4225752782</v>
      </c>
      <c r="Y26" s="40">
        <v>26.267974854920517</v>
      </c>
      <c r="Z26" s="38">
        <v>6819.0821998805814</v>
      </c>
      <c r="AA26" s="39">
        <v>6.7122632426372519E-3</v>
      </c>
      <c r="AB26" s="36">
        <v>0</v>
      </c>
      <c r="AC26" s="39">
        <v>0</v>
      </c>
      <c r="AD26" s="36">
        <v>6819.0821998805814</v>
      </c>
      <c r="AE26" s="40">
        <v>4.5911057906756914E-3</v>
      </c>
      <c r="AF26" s="116">
        <f t="shared" si="51"/>
        <v>6440302.3264301755</v>
      </c>
      <c r="AG26" s="117">
        <f t="shared" si="52"/>
        <v>383345.17834498384</v>
      </c>
      <c r="AH26" s="118">
        <f t="shared" si="53"/>
        <v>6823647.5047751591</v>
      </c>
      <c r="AI26" s="32"/>
      <c r="AJ26" s="35">
        <v>2170307.7192499987</v>
      </c>
      <c r="AK26" s="39">
        <v>37.329636203753054</v>
      </c>
      <c r="AL26" s="36">
        <v>200569.53129399972</v>
      </c>
      <c r="AM26" s="39">
        <v>6.9560078828466301</v>
      </c>
      <c r="AN26" s="36">
        <v>2370877.2505439986</v>
      </c>
      <c r="AO26" s="40">
        <v>27.259922625918371</v>
      </c>
      <c r="AP26" s="38">
        <v>6761.8261700000039</v>
      </c>
      <c r="AQ26" s="39">
        <v>4.0695158644182064E-2</v>
      </c>
      <c r="AR26" s="36">
        <v>0</v>
      </c>
      <c r="AS26" s="39">
        <v>0</v>
      </c>
      <c r="AT26" s="36">
        <v>6761.8261700000039</v>
      </c>
      <c r="AU26" s="40">
        <v>2.1124897434455538E-2</v>
      </c>
      <c r="AV26" s="116">
        <f t="shared" si="54"/>
        <v>2177069.5454199985</v>
      </c>
      <c r="AW26" s="117">
        <f t="shared" si="55"/>
        <v>200569.53129399972</v>
      </c>
      <c r="AX26" s="118">
        <f t="shared" si="56"/>
        <v>2377639.0767139983</v>
      </c>
      <c r="AY26" s="32"/>
      <c r="AZ26" s="35">
        <v>12058063.312500454</v>
      </c>
      <c r="BA26" s="39">
        <v>53.749535578013777</v>
      </c>
      <c r="BB26" s="36">
        <v>1055445.8749999823</v>
      </c>
      <c r="BC26" s="39">
        <v>16.282217071364386</v>
      </c>
      <c r="BD26" s="36">
        <v>13113509.187500436</v>
      </c>
      <c r="BE26" s="40">
        <v>45.35035685260906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7"/>
        <v>12058063.312500454</v>
      </c>
      <c r="BM26" s="117">
        <f t="shared" si="58"/>
        <v>1055445.8749999823</v>
      </c>
      <c r="BN26" s="118">
        <f t="shared" si="59"/>
        <v>13113509.187500436</v>
      </c>
      <c r="BO26" s="32"/>
      <c r="BP26" s="35">
        <v>3662831.8175300346</v>
      </c>
      <c r="BQ26" s="39">
        <v>36.709813962296643</v>
      </c>
      <c r="BR26" s="36">
        <v>218265.79800207954</v>
      </c>
      <c r="BS26" s="39">
        <v>9.4684104633905743</v>
      </c>
      <c r="BT26" s="36">
        <v>3881097.6155321142</v>
      </c>
      <c r="BU26" s="40">
        <v>31.597310229847057</v>
      </c>
      <c r="BV26" s="38">
        <v>55653.872226488813</v>
      </c>
      <c r="BW26" s="39">
        <v>0.17499071568734909</v>
      </c>
      <c r="BX26" s="36">
        <v>9485.11</v>
      </c>
      <c r="BY26" s="39">
        <v>4.2086834982473266E-2</v>
      </c>
      <c r="BZ26" s="36">
        <v>65138.982226488813</v>
      </c>
      <c r="CA26" s="40">
        <v>0.11987100365744552</v>
      </c>
      <c r="CB26" s="116">
        <f t="shared" si="60"/>
        <v>3718485.6897565234</v>
      </c>
      <c r="CC26" s="117">
        <f t="shared" si="61"/>
        <v>227750.90800207952</v>
      </c>
      <c r="CD26" s="118">
        <f t="shared" si="62"/>
        <v>3946236.5977586028</v>
      </c>
      <c r="CE26" s="32"/>
      <c r="CF26" s="32"/>
      <c r="CG26" s="38">
        <f t="shared" si="77"/>
        <v>24638004.203510784</v>
      </c>
      <c r="CH26" s="39">
        <f t="shared" si="63"/>
        <v>35.832354122597273</v>
      </c>
      <c r="CI26" s="36">
        <f t="shared" si="64"/>
        <v>1857626.3826410454</v>
      </c>
      <c r="CJ26" s="39">
        <f t="shared" si="65"/>
        <v>8.6775370207408002</v>
      </c>
      <c r="CK26" s="36">
        <f t="shared" si="66"/>
        <v>26495630.586151831</v>
      </c>
      <c r="CL26" s="40">
        <f t="shared" si="67"/>
        <v>29.385259460455149</v>
      </c>
      <c r="CM26" s="38">
        <f t="shared" si="68"/>
        <v>69234.780596369397</v>
      </c>
      <c r="CN26" s="39">
        <f t="shared" si="69"/>
        <v>2.2561849545166986E-2</v>
      </c>
      <c r="CO26" s="36">
        <f t="shared" si="70"/>
        <v>9485.11</v>
      </c>
      <c r="CP26" s="39">
        <f t="shared" si="71"/>
        <v>5.2613446254476393E-3</v>
      </c>
      <c r="CQ26" s="36">
        <f t="shared" si="72"/>
        <v>78719.890596369398</v>
      </c>
      <c r="CR26" s="40">
        <f t="shared" si="73"/>
        <v>1.6159410713665067E-2</v>
      </c>
      <c r="CS26" s="152"/>
      <c r="CT26" s="161" t="s">
        <v>24</v>
      </c>
      <c r="CU26" s="38">
        <f t="shared" si="74"/>
        <v>26495630.586151831</v>
      </c>
      <c r="CV26" s="36">
        <f t="shared" si="75"/>
        <v>78719.890596369398</v>
      </c>
      <c r="CW26" s="37">
        <f t="shared" si="76"/>
        <v>26574350.476748202</v>
      </c>
      <c r="CX26"/>
    </row>
    <row r="27" spans="1:104" s="19" customFormat="1" ht="15.6" x14ac:dyDescent="0.3">
      <c r="A27" s="26">
        <v>14</v>
      </c>
      <c r="B27" s="26" t="s">
        <v>25</v>
      </c>
      <c r="C27" s="34"/>
      <c r="D27" s="35">
        <v>3495784.7199999997</v>
      </c>
      <c r="E27" s="39">
        <v>32.352500347051908</v>
      </c>
      <c r="F27" s="36">
        <v>1083266.3700000001</v>
      </c>
      <c r="G27" s="39">
        <v>30.829791103395284</v>
      </c>
      <c r="H27" s="36">
        <v>4579051.09</v>
      </c>
      <c r="I27" s="40">
        <v>31.978846916684127</v>
      </c>
      <c r="J27" s="38">
        <v>1126866.8799999999</v>
      </c>
      <c r="K27" s="39">
        <v>3.1266682759673143</v>
      </c>
      <c r="L27" s="36">
        <v>1273592.58</v>
      </c>
      <c r="M27" s="39">
        <v>4.0307389309111628</v>
      </c>
      <c r="N27" s="36">
        <v>2400459.46</v>
      </c>
      <c r="O27" s="40">
        <v>3.5490067787839585</v>
      </c>
      <c r="P27" s="116">
        <f t="shared" si="48"/>
        <v>4622651.5999999996</v>
      </c>
      <c r="Q27" s="117">
        <f t="shared" si="49"/>
        <v>2356858.9500000002</v>
      </c>
      <c r="R27" s="118">
        <f t="shared" si="50"/>
        <v>6979510.5499999998</v>
      </c>
      <c r="S27" s="32"/>
      <c r="T27" s="35">
        <v>7939652.8787409198</v>
      </c>
      <c r="U27" s="39">
        <v>40.244992618425918</v>
      </c>
      <c r="V27" s="36">
        <v>1660736.4021177434</v>
      </c>
      <c r="W27" s="39">
        <v>26.687928297836077</v>
      </c>
      <c r="X27" s="36">
        <v>9600389.2808586638</v>
      </c>
      <c r="Y27" s="40">
        <v>36.994151619232568</v>
      </c>
      <c r="Z27" s="38">
        <v>2685408.8431334686</v>
      </c>
      <c r="AA27" s="39">
        <v>2.6433426876029551</v>
      </c>
      <c r="AB27" s="36">
        <v>1338034.5390128016</v>
      </c>
      <c r="AC27" s="39">
        <v>2.8507213737071453</v>
      </c>
      <c r="AD27" s="36">
        <v>4023443.38214627</v>
      </c>
      <c r="AE27" s="40">
        <v>2.7088768941003556</v>
      </c>
      <c r="AF27" s="116">
        <f t="shared" si="51"/>
        <v>10625061.721874388</v>
      </c>
      <c r="AG27" s="117">
        <f t="shared" si="52"/>
        <v>2998770.941130545</v>
      </c>
      <c r="AH27" s="118">
        <f t="shared" si="53"/>
        <v>13623832.663004933</v>
      </c>
      <c r="AI27" s="32"/>
      <c r="AJ27" s="35">
        <v>738928.28578603466</v>
      </c>
      <c r="AK27" s="39">
        <v>12.709683444607487</v>
      </c>
      <c r="AL27" s="36">
        <v>351367.16838074214</v>
      </c>
      <c r="AM27" s="39">
        <v>12.18586281406472</v>
      </c>
      <c r="AN27" s="36">
        <v>1090295.4541667767</v>
      </c>
      <c r="AO27" s="40">
        <v>12.536022146721129</v>
      </c>
      <c r="AP27" s="38">
        <v>316895.30597538239</v>
      </c>
      <c r="AQ27" s="39">
        <v>1.9071925876297404</v>
      </c>
      <c r="AR27" s="36">
        <v>229072.52756941901</v>
      </c>
      <c r="AS27" s="39">
        <v>1.4881603817931464</v>
      </c>
      <c r="AT27" s="36">
        <v>545967.83354480145</v>
      </c>
      <c r="AU27" s="40">
        <v>1.7056804177126337</v>
      </c>
      <c r="AV27" s="116">
        <f t="shared" si="54"/>
        <v>1055823.591761417</v>
      </c>
      <c r="AW27" s="117">
        <f t="shared" si="55"/>
        <v>580439.6959501612</v>
      </c>
      <c r="AX27" s="118">
        <f t="shared" si="56"/>
        <v>1636263.2877115782</v>
      </c>
      <c r="AY27" s="32"/>
      <c r="AZ27" s="35">
        <v>10974226.853725679</v>
      </c>
      <c r="BA27" s="39">
        <v>48.918269993160671</v>
      </c>
      <c r="BB27" s="36">
        <v>2124711.8692389517</v>
      </c>
      <c r="BC27" s="39">
        <v>32.777635204698278</v>
      </c>
      <c r="BD27" s="36">
        <v>13098938.722964631</v>
      </c>
      <c r="BE27" s="40">
        <v>45.29996791729365</v>
      </c>
      <c r="BF27" s="38">
        <v>3687719.6448956779</v>
      </c>
      <c r="BG27" s="39">
        <v>3.0523690310770002</v>
      </c>
      <c r="BH27" s="36">
        <v>2710808.0807475387</v>
      </c>
      <c r="BI27" s="39">
        <v>4.2478834777562486</v>
      </c>
      <c r="BJ27" s="36">
        <v>6398527.7256432166</v>
      </c>
      <c r="BK27" s="40">
        <v>3.4655854399155159</v>
      </c>
      <c r="BL27" s="116">
        <f t="shared" si="57"/>
        <v>14661946.498621358</v>
      </c>
      <c r="BM27" s="117">
        <f t="shared" si="58"/>
        <v>4835519.9499864904</v>
      </c>
      <c r="BN27" s="118">
        <f t="shared" si="59"/>
        <v>19497466.448607847</v>
      </c>
      <c r="BO27" s="32"/>
      <c r="BP27" s="35">
        <v>875614.75645057147</v>
      </c>
      <c r="BQ27" s="39">
        <v>8.7756294619111568</v>
      </c>
      <c r="BR27" s="36">
        <v>547251.3696950624</v>
      </c>
      <c r="BS27" s="39">
        <v>23.739865074399724</v>
      </c>
      <c r="BT27" s="36">
        <v>1422866.1261456339</v>
      </c>
      <c r="BU27" s="40">
        <v>11.584027730567726</v>
      </c>
      <c r="BV27" s="38">
        <v>720765.68290232611</v>
      </c>
      <c r="BW27" s="39">
        <v>2.2662808111656938</v>
      </c>
      <c r="BX27" s="36">
        <v>744703.48712665529</v>
      </c>
      <c r="BY27" s="39">
        <v>3.3043594405939358</v>
      </c>
      <c r="BZ27" s="36">
        <v>1465469.1700289813</v>
      </c>
      <c r="CA27" s="40">
        <v>2.6968069539315347</v>
      </c>
      <c r="CB27" s="116">
        <f t="shared" si="60"/>
        <v>1596380.4393528975</v>
      </c>
      <c r="CC27" s="117">
        <f t="shared" si="61"/>
        <v>1291954.8568217177</v>
      </c>
      <c r="CD27" s="118">
        <f t="shared" si="62"/>
        <v>2888335.2961746152</v>
      </c>
      <c r="CE27" s="32"/>
      <c r="CF27" s="32"/>
      <c r="CG27" s="38">
        <f t="shared" si="77"/>
        <v>24024207.494703203</v>
      </c>
      <c r="CH27" s="39">
        <f t="shared" si="63"/>
        <v>34.939677067767327</v>
      </c>
      <c r="CI27" s="36">
        <f t="shared" si="64"/>
        <v>5767333.1794324992</v>
      </c>
      <c r="CJ27" s="39">
        <f t="shared" si="65"/>
        <v>26.940964901844229</v>
      </c>
      <c r="CK27" s="36">
        <f t="shared" si="66"/>
        <v>29791540.674135704</v>
      </c>
      <c r="CL27" s="40">
        <f t="shared" si="67"/>
        <v>33.040623418630112</v>
      </c>
      <c r="CM27" s="38">
        <f t="shared" si="68"/>
        <v>8537656.3569068555</v>
      </c>
      <c r="CN27" s="39">
        <f t="shared" si="69"/>
        <v>2.7822045008830729</v>
      </c>
      <c r="CO27" s="36">
        <f t="shared" si="70"/>
        <v>6296211.2144564139</v>
      </c>
      <c r="CP27" s="39">
        <f t="shared" si="71"/>
        <v>3.4924778978697564</v>
      </c>
      <c r="CQ27" s="36">
        <f t="shared" si="72"/>
        <v>14833867.57136327</v>
      </c>
      <c r="CR27" s="40">
        <f t="shared" si="73"/>
        <v>3.0450570591726893</v>
      </c>
      <c r="CS27" s="152"/>
      <c r="CT27" s="161" t="s">
        <v>25</v>
      </c>
      <c r="CU27" s="38">
        <f t="shared" si="74"/>
        <v>29791540.674135704</v>
      </c>
      <c r="CV27" s="36">
        <f t="shared" si="75"/>
        <v>14833867.57136327</v>
      </c>
      <c r="CW27" s="37">
        <f t="shared" si="76"/>
        <v>44625408.24549897</v>
      </c>
      <c r="CX27"/>
    </row>
    <row r="28" spans="1:104" s="19" customFormat="1" ht="15.6" x14ac:dyDescent="0.3">
      <c r="A28" s="26">
        <v>15</v>
      </c>
      <c r="B28" s="26" t="s">
        <v>26</v>
      </c>
      <c r="C28" s="34"/>
      <c r="D28" s="35">
        <v>144207.72</v>
      </c>
      <c r="E28" s="39">
        <v>1.3346017232284157</v>
      </c>
      <c r="F28" s="36">
        <v>0</v>
      </c>
      <c r="G28" s="39">
        <v>0</v>
      </c>
      <c r="H28" s="36">
        <v>144207.72</v>
      </c>
      <c r="I28" s="40">
        <v>1.0071074795725958</v>
      </c>
      <c r="J28" s="38">
        <v>1087351.8900000001</v>
      </c>
      <c r="K28" s="39">
        <v>3.0170277604361764</v>
      </c>
      <c r="L28" s="36">
        <v>0</v>
      </c>
      <c r="M28" s="39">
        <v>0</v>
      </c>
      <c r="N28" s="36">
        <v>1087351.8900000001</v>
      </c>
      <c r="O28" s="40">
        <v>1.6076169136943266</v>
      </c>
      <c r="P28" s="116">
        <f t="shared" si="48"/>
        <v>1231559.6100000001</v>
      </c>
      <c r="Q28" s="117">
        <f t="shared" si="49"/>
        <v>0</v>
      </c>
      <c r="R28" s="118">
        <f t="shared" si="50"/>
        <v>1231559.6100000001</v>
      </c>
      <c r="S28" s="32"/>
      <c r="T28" s="35">
        <v>318128.766469842</v>
      </c>
      <c r="U28" s="39">
        <v>1.6125503285627347</v>
      </c>
      <c r="V28" s="36">
        <v>-289.95392520567123</v>
      </c>
      <c r="W28" s="39">
        <v>-4.6595411262722762E-3</v>
      </c>
      <c r="X28" s="36">
        <v>317838.81254463631</v>
      </c>
      <c r="Y28" s="40">
        <v>1.2247604631196223</v>
      </c>
      <c r="Z28" s="38">
        <v>2421092.2399184941</v>
      </c>
      <c r="AA28" s="39">
        <v>2.3831665277951619</v>
      </c>
      <c r="AB28" s="36">
        <v>0</v>
      </c>
      <c r="AC28" s="39">
        <v>0</v>
      </c>
      <c r="AD28" s="36">
        <v>2421092.2399184941</v>
      </c>
      <c r="AE28" s="40">
        <v>1.6300566962874325</v>
      </c>
      <c r="AF28" s="116">
        <f t="shared" si="51"/>
        <v>2739221.006388336</v>
      </c>
      <c r="AG28" s="117">
        <f t="shared" si="52"/>
        <v>-289.95392520567123</v>
      </c>
      <c r="AH28" s="118">
        <f t="shared" si="53"/>
        <v>2738931.0524631301</v>
      </c>
      <c r="AI28" s="32"/>
      <c r="AJ28" s="35">
        <v>33071.562362292818</v>
      </c>
      <c r="AK28" s="39">
        <v>0.568836105923611</v>
      </c>
      <c r="AL28" s="36">
        <v>0</v>
      </c>
      <c r="AM28" s="39">
        <v>0</v>
      </c>
      <c r="AN28" s="36">
        <v>33071.562362292818</v>
      </c>
      <c r="AO28" s="40">
        <v>0.3802509096189946</v>
      </c>
      <c r="AP28" s="38">
        <v>464367.51592837856</v>
      </c>
      <c r="AQ28" s="39">
        <v>2.7947346256477483</v>
      </c>
      <c r="AR28" s="36">
        <v>0</v>
      </c>
      <c r="AS28" s="39">
        <v>0</v>
      </c>
      <c r="AT28" s="36">
        <v>464367.51592837856</v>
      </c>
      <c r="AU28" s="40">
        <v>1.4507495311551153</v>
      </c>
      <c r="AV28" s="116">
        <f t="shared" si="54"/>
        <v>497439.0782906714</v>
      </c>
      <c r="AW28" s="117">
        <f t="shared" si="55"/>
        <v>0</v>
      </c>
      <c r="AX28" s="118">
        <f t="shared" si="56"/>
        <v>497439.0782906714</v>
      </c>
      <c r="AY28" s="32"/>
      <c r="AZ28" s="35">
        <v>378309.30108061922</v>
      </c>
      <c r="BA28" s="39">
        <v>1.6863362474508072</v>
      </c>
      <c r="BB28" s="36">
        <v>0</v>
      </c>
      <c r="BC28" s="39">
        <v>0</v>
      </c>
      <c r="BD28" s="36">
        <v>378309.30108061922</v>
      </c>
      <c r="BE28" s="40">
        <v>1.3083044026857769</v>
      </c>
      <c r="BF28" s="38">
        <v>3194865.2291595154</v>
      </c>
      <c r="BG28" s="39">
        <v>2.6444276200467782</v>
      </c>
      <c r="BH28" s="36">
        <v>368.64264686542151</v>
      </c>
      <c r="BI28" s="39">
        <v>5.7766944843403486E-4</v>
      </c>
      <c r="BJ28" s="36">
        <v>3195233.8718063808</v>
      </c>
      <c r="BK28" s="40">
        <v>1.7306099868691147</v>
      </c>
      <c r="BL28" s="116">
        <f t="shared" si="57"/>
        <v>3573174.5302401343</v>
      </c>
      <c r="BM28" s="117">
        <f t="shared" si="58"/>
        <v>368.64264686542151</v>
      </c>
      <c r="BN28" s="118">
        <f t="shared" si="59"/>
        <v>3573543.1728869998</v>
      </c>
      <c r="BO28" s="32"/>
      <c r="BP28" s="35">
        <v>138110.56870322948</v>
      </c>
      <c r="BQ28" s="39">
        <v>1.3841785634431385</v>
      </c>
      <c r="BR28" s="36">
        <v>0</v>
      </c>
      <c r="BS28" s="39">
        <v>0</v>
      </c>
      <c r="BT28" s="36">
        <v>138110.56870322948</v>
      </c>
      <c r="BU28" s="40">
        <v>1.1244042066533377</v>
      </c>
      <c r="BV28" s="38">
        <v>854740.67612355761</v>
      </c>
      <c r="BW28" s="39">
        <v>2.6875341581490244</v>
      </c>
      <c r="BX28" s="36">
        <v>8.7644881873508886</v>
      </c>
      <c r="BY28" s="39">
        <v>3.8889329490841234E-5</v>
      </c>
      <c r="BZ28" s="36">
        <v>854749.440611745</v>
      </c>
      <c r="CA28" s="40">
        <v>1.5729394261260763</v>
      </c>
      <c r="CB28" s="116">
        <f t="shared" si="60"/>
        <v>992851.24482678715</v>
      </c>
      <c r="CC28" s="117">
        <f t="shared" si="61"/>
        <v>8.7644881873508886</v>
      </c>
      <c r="CD28" s="118">
        <f t="shared" si="62"/>
        <v>992860.00931497454</v>
      </c>
      <c r="CE28" s="32"/>
      <c r="CF28" s="32"/>
      <c r="CG28" s="38">
        <f t="shared" si="77"/>
        <v>1011827.9186159836</v>
      </c>
      <c r="CH28" s="39">
        <f t="shared" si="63"/>
        <v>1.4715549194448205</v>
      </c>
      <c r="CI28" s="36">
        <f t="shared" si="64"/>
        <v>-289.95392520567123</v>
      </c>
      <c r="CJ28" s="39">
        <f t="shared" si="65"/>
        <v>-1.3544628477466622E-3</v>
      </c>
      <c r="CK28" s="36">
        <f t="shared" si="66"/>
        <v>1011537.9646907779</v>
      </c>
      <c r="CL28" s="40">
        <f t="shared" si="67"/>
        <v>1.121856883152458</v>
      </c>
      <c r="CM28" s="38">
        <f t="shared" si="68"/>
        <v>8022417.5511299456</v>
      </c>
      <c r="CN28" s="39">
        <f t="shared" si="69"/>
        <v>2.6143013124041343</v>
      </c>
      <c r="CO28" s="36">
        <f t="shared" si="70"/>
        <v>377.40713505277239</v>
      </c>
      <c r="CP28" s="39">
        <f t="shared" si="71"/>
        <v>2.0934591181499162E-4</v>
      </c>
      <c r="CQ28" s="36">
        <f t="shared" si="72"/>
        <v>8022794.9582649982</v>
      </c>
      <c r="CR28" s="40">
        <f t="shared" si="73"/>
        <v>1.6468981069455999</v>
      </c>
      <c r="CS28" s="152"/>
      <c r="CT28" s="161" t="s">
        <v>26</v>
      </c>
      <c r="CU28" s="38">
        <f t="shared" si="74"/>
        <v>1011537.9646907779</v>
      </c>
      <c r="CV28" s="36">
        <f t="shared" si="75"/>
        <v>8022794.9582649982</v>
      </c>
      <c r="CW28" s="37">
        <f t="shared" si="76"/>
        <v>9034332.9229557756</v>
      </c>
      <c r="CX28"/>
    </row>
    <row r="29" spans="1:104" s="19" customFormat="1" ht="15.6" x14ac:dyDescent="0.3">
      <c r="A29" s="26">
        <v>16</v>
      </c>
      <c r="B29" s="26" t="s">
        <v>27</v>
      </c>
      <c r="C29" s="34"/>
      <c r="D29" s="35">
        <v>60779.189999999995</v>
      </c>
      <c r="E29" s="39">
        <v>0.56249423893829875</v>
      </c>
      <c r="F29" s="36">
        <v>10442.65</v>
      </c>
      <c r="G29" s="39">
        <v>0.29719811025414805</v>
      </c>
      <c r="H29" s="36">
        <v>71221.84</v>
      </c>
      <c r="I29" s="40">
        <v>0.49739395209162651</v>
      </c>
      <c r="J29" s="38">
        <v>6906.08</v>
      </c>
      <c r="K29" s="39">
        <v>1.9161998307459665E-2</v>
      </c>
      <c r="L29" s="36">
        <v>10564.69</v>
      </c>
      <c r="M29" s="39">
        <v>3.3435737570022474E-2</v>
      </c>
      <c r="N29" s="36">
        <v>17470.77</v>
      </c>
      <c r="O29" s="40">
        <v>2.5830005544261691E-2</v>
      </c>
      <c r="P29" s="116">
        <f t="shared" si="48"/>
        <v>67685.26999999999</v>
      </c>
      <c r="Q29" s="117">
        <f t="shared" si="49"/>
        <v>21007.34</v>
      </c>
      <c r="R29" s="118">
        <f t="shared" si="50"/>
        <v>88692.609999999986</v>
      </c>
      <c r="S29" s="32"/>
      <c r="T29" s="35">
        <v>239358.34612267592</v>
      </c>
      <c r="U29" s="39">
        <v>1.2132740587008304</v>
      </c>
      <c r="V29" s="36">
        <v>190833.19400675915</v>
      </c>
      <c r="W29" s="39">
        <v>3.0666772836465763</v>
      </c>
      <c r="X29" s="36">
        <v>430191.54012943507</v>
      </c>
      <c r="Y29" s="40">
        <v>1.6577005989319724</v>
      </c>
      <c r="Z29" s="38">
        <v>1568242.7822364776</v>
      </c>
      <c r="AA29" s="39">
        <v>1.5436767110567209</v>
      </c>
      <c r="AB29" s="36">
        <v>730789.48830112687</v>
      </c>
      <c r="AC29" s="39">
        <v>1.5569681897132241</v>
      </c>
      <c r="AD29" s="36">
        <v>2299032.2705376046</v>
      </c>
      <c r="AE29" s="40">
        <v>1.5478769812160826</v>
      </c>
      <c r="AF29" s="116">
        <f t="shared" si="51"/>
        <v>1807601.1283591534</v>
      </c>
      <c r="AG29" s="117">
        <f t="shared" si="52"/>
        <v>921622.68230788596</v>
      </c>
      <c r="AH29" s="118">
        <f t="shared" si="53"/>
        <v>2729223.8106670394</v>
      </c>
      <c r="AI29" s="32"/>
      <c r="AJ29" s="35">
        <v>47483.726389709416</v>
      </c>
      <c r="AK29" s="39">
        <v>0.81672760779699372</v>
      </c>
      <c r="AL29" s="36">
        <v>59415.594907386061</v>
      </c>
      <c r="AM29" s="39">
        <v>2.0606088266416753</v>
      </c>
      <c r="AN29" s="36">
        <v>106899.32129709548</v>
      </c>
      <c r="AO29" s="40">
        <v>1.2291092787082827</v>
      </c>
      <c r="AP29" s="38">
        <v>105174.0013432101</v>
      </c>
      <c r="AQ29" s="39">
        <v>0.63297585035454262</v>
      </c>
      <c r="AR29" s="36">
        <v>116965.5603954057</v>
      </c>
      <c r="AS29" s="39">
        <v>0.75986201777045215</v>
      </c>
      <c r="AT29" s="36">
        <v>222139.5617386158</v>
      </c>
      <c r="AU29" s="40">
        <v>0.69399528173069847</v>
      </c>
      <c r="AV29" s="116">
        <f t="shared" si="54"/>
        <v>152657.72773291951</v>
      </c>
      <c r="AW29" s="117">
        <f t="shared" si="55"/>
        <v>176381.15530279177</v>
      </c>
      <c r="AX29" s="118">
        <f t="shared" si="56"/>
        <v>329038.88303571125</v>
      </c>
      <c r="AY29" s="32"/>
      <c r="AZ29" s="35">
        <v>298411.94798920216</v>
      </c>
      <c r="BA29" s="39">
        <v>1.3301890361383366</v>
      </c>
      <c r="BB29" s="36">
        <v>150283.27419496348</v>
      </c>
      <c r="BC29" s="39">
        <v>2.3183992193231231</v>
      </c>
      <c r="BD29" s="36">
        <v>448695.22218416561</v>
      </c>
      <c r="BE29" s="40">
        <v>1.5517195399922727</v>
      </c>
      <c r="BF29" s="38">
        <v>1250424.7056135985</v>
      </c>
      <c r="BG29" s="39">
        <v>1.0349912722870491</v>
      </c>
      <c r="BH29" s="36">
        <v>627804.85459287721</v>
      </c>
      <c r="BI29" s="39">
        <v>0.98378114187443055</v>
      </c>
      <c r="BJ29" s="36">
        <v>1878229.5602064757</v>
      </c>
      <c r="BK29" s="40">
        <v>1.0172910544067615</v>
      </c>
      <c r="BL29" s="116">
        <f t="shared" si="57"/>
        <v>1548836.6536028006</v>
      </c>
      <c r="BM29" s="117">
        <f t="shared" si="58"/>
        <v>778088.12878784072</v>
      </c>
      <c r="BN29" s="118">
        <f t="shared" si="59"/>
        <v>2326924.782390641</v>
      </c>
      <c r="BO29" s="32"/>
      <c r="BP29" s="35">
        <v>31509.699661264898</v>
      </c>
      <c r="BQ29" s="39">
        <v>0.315798068324329</v>
      </c>
      <c r="BR29" s="36">
        <v>29119.76262861288</v>
      </c>
      <c r="BS29" s="39">
        <v>1.2632206588848205</v>
      </c>
      <c r="BT29" s="36">
        <v>60629.462289877774</v>
      </c>
      <c r="BU29" s="40">
        <v>0.49360467548544962</v>
      </c>
      <c r="BV29" s="38">
        <v>202377.15357882754</v>
      </c>
      <c r="BW29" s="39">
        <v>0.63632810309058807</v>
      </c>
      <c r="BX29" s="36">
        <v>126041.92059064424</v>
      </c>
      <c r="BY29" s="39">
        <v>0.55926663083216155</v>
      </c>
      <c r="BZ29" s="36">
        <v>328419.07416947174</v>
      </c>
      <c r="CA29" s="40">
        <v>0.60436811714467698</v>
      </c>
      <c r="CB29" s="116">
        <f t="shared" si="60"/>
        <v>233886.85324009243</v>
      </c>
      <c r="CC29" s="117">
        <f t="shared" si="61"/>
        <v>155161.6832192571</v>
      </c>
      <c r="CD29" s="118">
        <f t="shared" si="62"/>
        <v>389048.53645934956</v>
      </c>
      <c r="CE29" s="32"/>
      <c r="CF29" s="32"/>
      <c r="CG29" s="38">
        <f t="shared" si="77"/>
        <v>677542.91016285238</v>
      </c>
      <c r="CH29" s="39">
        <f t="shared" si="63"/>
        <v>0.98538653089242356</v>
      </c>
      <c r="CI29" s="36">
        <f t="shared" si="64"/>
        <v>440094.47573772154</v>
      </c>
      <c r="CJ29" s="39">
        <f t="shared" si="65"/>
        <v>2.0558149590920927</v>
      </c>
      <c r="CK29" s="36">
        <f t="shared" si="66"/>
        <v>1117637.3859005738</v>
      </c>
      <c r="CL29" s="40">
        <f t="shared" si="67"/>
        <v>1.2395275689176608</v>
      </c>
      <c r="CM29" s="38">
        <f t="shared" si="68"/>
        <v>3133124.7227721135</v>
      </c>
      <c r="CN29" s="39">
        <f t="shared" si="69"/>
        <v>1.0210054540872526</v>
      </c>
      <c r="CO29" s="36">
        <f t="shared" si="70"/>
        <v>1612166.513880054</v>
      </c>
      <c r="CP29" s="39">
        <f t="shared" si="71"/>
        <v>0.89426096514742359</v>
      </c>
      <c r="CQ29" s="36">
        <f t="shared" si="72"/>
        <v>4745291.2366521675</v>
      </c>
      <c r="CR29" s="40">
        <f t="shared" si="73"/>
        <v>0.97410082087378513</v>
      </c>
      <c r="CS29" s="152"/>
      <c r="CT29" s="161" t="s">
        <v>27</v>
      </c>
      <c r="CU29" s="38">
        <f t="shared" si="74"/>
        <v>1117637.3859005738</v>
      </c>
      <c r="CV29" s="36">
        <f t="shared" si="75"/>
        <v>4745291.2366521675</v>
      </c>
      <c r="CW29" s="37">
        <f t="shared" si="76"/>
        <v>5862928.6225527413</v>
      </c>
      <c r="CX29"/>
    </row>
    <row r="30" spans="1:104" s="19" customFormat="1" ht="15.6" x14ac:dyDescent="0.3">
      <c r="A30" s="26">
        <v>17</v>
      </c>
      <c r="B30" s="26" t="s">
        <v>28</v>
      </c>
      <c r="C30" s="34"/>
      <c r="D30" s="35">
        <v>77902.990000000005</v>
      </c>
      <c r="E30" s="39">
        <v>0.72097017204520009</v>
      </c>
      <c r="F30" s="36">
        <v>58669.66</v>
      </c>
      <c r="G30" s="39">
        <v>1.6697401599453567</v>
      </c>
      <c r="H30" s="36">
        <v>136572.65000000002</v>
      </c>
      <c r="I30" s="40">
        <v>0.95378622808855384</v>
      </c>
      <c r="J30" s="38">
        <v>7933.6</v>
      </c>
      <c r="K30" s="39">
        <v>2.2013013137997531E-2</v>
      </c>
      <c r="L30" s="36">
        <v>52217.7</v>
      </c>
      <c r="M30" s="39">
        <v>0.16526157546602524</v>
      </c>
      <c r="N30" s="36">
        <v>60151.299999999996</v>
      </c>
      <c r="O30" s="40">
        <v>8.893187950471261E-2</v>
      </c>
      <c r="P30" s="116">
        <f t="shared" si="48"/>
        <v>85836.590000000011</v>
      </c>
      <c r="Q30" s="117">
        <f t="shared" si="49"/>
        <v>110887.36</v>
      </c>
      <c r="R30" s="118">
        <f t="shared" si="50"/>
        <v>196723.95</v>
      </c>
      <c r="S30" s="32"/>
      <c r="T30" s="35">
        <v>1585302.9454215341</v>
      </c>
      <c r="U30" s="39">
        <v>8.0356794321940264</v>
      </c>
      <c r="V30" s="36">
        <v>399003.68763598293</v>
      </c>
      <c r="W30" s="39">
        <v>6.4119638689333245</v>
      </c>
      <c r="X30" s="36">
        <v>1984306.633057517</v>
      </c>
      <c r="Y30" s="40">
        <v>7.6463295700664595</v>
      </c>
      <c r="Z30" s="38">
        <v>91974.845145339888</v>
      </c>
      <c r="AA30" s="39">
        <v>9.0534085705423775E-2</v>
      </c>
      <c r="AB30" s="36">
        <v>237337.23227726418</v>
      </c>
      <c r="AC30" s="39">
        <v>0.50565385354586956</v>
      </c>
      <c r="AD30" s="36">
        <v>329312.07742260408</v>
      </c>
      <c r="AE30" s="40">
        <v>0.22171702016157488</v>
      </c>
      <c r="AF30" s="116">
        <f t="shared" si="51"/>
        <v>1677277.790566874</v>
      </c>
      <c r="AG30" s="117">
        <f t="shared" si="52"/>
        <v>636340.91991324711</v>
      </c>
      <c r="AH30" s="118">
        <f t="shared" si="53"/>
        <v>2313618.710480121</v>
      </c>
      <c r="AI30" s="32"/>
      <c r="AJ30" s="35">
        <v>120516.4882634846</v>
      </c>
      <c r="AK30" s="39">
        <v>2.0729026688364884</v>
      </c>
      <c r="AL30" s="36">
        <v>161644.02408237266</v>
      </c>
      <c r="AM30" s="39">
        <v>5.6060215052497977</v>
      </c>
      <c r="AN30" s="36">
        <v>282160.51234585728</v>
      </c>
      <c r="AO30" s="40">
        <v>3.2442311101819792</v>
      </c>
      <c r="AP30" s="38">
        <v>24049.09270913641</v>
      </c>
      <c r="AQ30" s="39">
        <v>0.14473629141622077</v>
      </c>
      <c r="AR30" s="36">
        <v>54687.435796130645</v>
      </c>
      <c r="AS30" s="39">
        <v>0.3552747079590115</v>
      </c>
      <c r="AT30" s="36">
        <v>78736.528505267052</v>
      </c>
      <c r="AU30" s="40">
        <v>0.24598400597731576</v>
      </c>
      <c r="AV30" s="116">
        <f t="shared" si="54"/>
        <v>144565.58097262101</v>
      </c>
      <c r="AW30" s="117">
        <f t="shared" si="55"/>
        <v>216331.45987850332</v>
      </c>
      <c r="AX30" s="118">
        <f t="shared" si="56"/>
        <v>360897.04085112433</v>
      </c>
      <c r="AY30" s="32"/>
      <c r="AZ30" s="35">
        <v>533060.90553429967</v>
      </c>
      <c r="BA30" s="39">
        <v>2.3761507436738301</v>
      </c>
      <c r="BB30" s="36">
        <v>260309.46707799929</v>
      </c>
      <c r="BC30" s="39">
        <v>4.0157580308845651</v>
      </c>
      <c r="BD30" s="36">
        <v>793370.37261229893</v>
      </c>
      <c r="BE30" s="40">
        <v>2.743707195366921</v>
      </c>
      <c r="BF30" s="38">
        <v>64786.516136117149</v>
      </c>
      <c r="BG30" s="39">
        <v>5.3624563287768198E-2</v>
      </c>
      <c r="BH30" s="36">
        <v>240105.92111288721</v>
      </c>
      <c r="BI30" s="39">
        <v>0.37625016040442716</v>
      </c>
      <c r="BJ30" s="36">
        <v>304892.43724900438</v>
      </c>
      <c r="BK30" s="40">
        <v>0.16513654962154378</v>
      </c>
      <c r="BL30" s="116">
        <f t="shared" si="57"/>
        <v>597847.42167041684</v>
      </c>
      <c r="BM30" s="117">
        <f t="shared" si="58"/>
        <v>500415.38819088647</v>
      </c>
      <c r="BN30" s="118">
        <f t="shared" si="59"/>
        <v>1098262.8098613033</v>
      </c>
      <c r="BO30" s="32"/>
      <c r="BP30" s="35">
        <v>329434.7459594172</v>
      </c>
      <c r="BQ30" s="39">
        <v>3.3016771829402995</v>
      </c>
      <c r="BR30" s="36">
        <v>1030769.5953017352</v>
      </c>
      <c r="BS30" s="39">
        <v>44.714974635681727</v>
      </c>
      <c r="BT30" s="36">
        <v>1360204.3412611524</v>
      </c>
      <c r="BU30" s="40">
        <v>11.073877238957522</v>
      </c>
      <c r="BV30" s="38">
        <v>41514.774626016224</v>
      </c>
      <c r="BW30" s="39">
        <v>0.13053359690483313</v>
      </c>
      <c r="BX30" s="36">
        <v>189007.04119506726</v>
      </c>
      <c r="BY30" s="39">
        <v>0.83865217728653885</v>
      </c>
      <c r="BZ30" s="36">
        <v>230521.8158210835</v>
      </c>
      <c r="CA30" s="40">
        <v>0.42421420296881995</v>
      </c>
      <c r="CB30" s="116">
        <f t="shared" si="60"/>
        <v>370949.52058543341</v>
      </c>
      <c r="CC30" s="117">
        <f t="shared" si="61"/>
        <v>1219776.6364968026</v>
      </c>
      <c r="CD30" s="118">
        <f t="shared" si="62"/>
        <v>1590726.1570822359</v>
      </c>
      <c r="CE30" s="32"/>
      <c r="CF30" s="32"/>
      <c r="CG30" s="38">
        <f t="shared" si="77"/>
        <v>2646218.0751787359</v>
      </c>
      <c r="CH30" s="39">
        <f t="shared" si="63"/>
        <v>3.8485350668911256</v>
      </c>
      <c r="CI30" s="36">
        <f t="shared" si="64"/>
        <v>1910396.43409809</v>
      </c>
      <c r="CJ30" s="39">
        <f t="shared" si="65"/>
        <v>8.9240419581081696</v>
      </c>
      <c r="CK30" s="36">
        <f t="shared" si="66"/>
        <v>4556614.5092768259</v>
      </c>
      <c r="CL30" s="40">
        <f t="shared" si="67"/>
        <v>5.0535615365333717</v>
      </c>
      <c r="CM30" s="38">
        <f t="shared" si="68"/>
        <v>230258.82861660968</v>
      </c>
      <c r="CN30" s="39">
        <f t="shared" si="69"/>
        <v>7.5035480764804541E-2</v>
      </c>
      <c r="CO30" s="36">
        <f t="shared" si="70"/>
        <v>773355.33038134931</v>
      </c>
      <c r="CP30" s="39">
        <f t="shared" si="71"/>
        <v>0.42897646005825923</v>
      </c>
      <c r="CQ30" s="36">
        <f t="shared" si="72"/>
        <v>1003614.158997959</v>
      </c>
      <c r="CR30" s="40">
        <f t="shared" si="73"/>
        <v>0.20601925727327608</v>
      </c>
      <c r="CS30" s="152"/>
      <c r="CT30" s="161" t="s">
        <v>28</v>
      </c>
      <c r="CU30" s="38">
        <f t="shared" si="74"/>
        <v>4556614.5092768259</v>
      </c>
      <c r="CV30" s="36">
        <f t="shared" si="75"/>
        <v>1003614.158997959</v>
      </c>
      <c r="CW30" s="37">
        <f t="shared" si="76"/>
        <v>5560228.6682747845</v>
      </c>
      <c r="CX30"/>
    </row>
    <row r="31" spans="1:104" s="19" customFormat="1" ht="15.6" x14ac:dyDescent="0.3">
      <c r="A31" s="26">
        <v>18</v>
      </c>
      <c r="B31" s="26" t="s">
        <v>29</v>
      </c>
      <c r="C31" s="34"/>
      <c r="D31" s="35">
        <v>193455</v>
      </c>
      <c r="E31" s="39">
        <v>1.7903713918169788</v>
      </c>
      <c r="F31" s="36">
        <v>108801.39000000001</v>
      </c>
      <c r="G31" s="39">
        <v>3.0964905939607825</v>
      </c>
      <c r="H31" s="36">
        <v>302256.39</v>
      </c>
      <c r="I31" s="40">
        <v>2.1108763880159231</v>
      </c>
      <c r="J31" s="38">
        <v>3933.1699999999996</v>
      </c>
      <c r="K31" s="39">
        <v>1.0913194877984488E-2</v>
      </c>
      <c r="L31" s="36">
        <v>18813.25</v>
      </c>
      <c r="M31" s="39">
        <v>5.9541253916511064E-2</v>
      </c>
      <c r="N31" s="36">
        <v>22746.42</v>
      </c>
      <c r="O31" s="40">
        <v>3.3629894659027902E-2</v>
      </c>
      <c r="P31" s="116">
        <f t="shared" si="48"/>
        <v>197388.17</v>
      </c>
      <c r="Q31" s="117">
        <f t="shared" si="49"/>
        <v>127614.64000000001</v>
      </c>
      <c r="R31" s="118">
        <f t="shared" si="50"/>
        <v>325002.81000000006</v>
      </c>
      <c r="S31" s="32"/>
      <c r="T31" s="35">
        <v>956746.29579531739</v>
      </c>
      <c r="U31" s="39">
        <v>4.849613478076253</v>
      </c>
      <c r="V31" s="36">
        <v>343028.22102964518</v>
      </c>
      <c r="W31" s="39">
        <v>5.512441682677335</v>
      </c>
      <c r="X31" s="36">
        <v>1299774.5168249626</v>
      </c>
      <c r="Y31" s="40">
        <v>5.0085526888068816</v>
      </c>
      <c r="Z31" s="38">
        <v>8650.3379416427615</v>
      </c>
      <c r="AA31" s="39">
        <v>8.514832891015147E-3</v>
      </c>
      <c r="AB31" s="36">
        <v>6873.5827624591166</v>
      </c>
      <c r="AC31" s="39">
        <v>1.4644367334003278E-2</v>
      </c>
      <c r="AD31" s="36">
        <v>15523.920704101878</v>
      </c>
      <c r="AE31" s="40">
        <v>1.0451840900208027E-2</v>
      </c>
      <c r="AF31" s="116">
        <f t="shared" si="51"/>
        <v>965396.63373696012</v>
      </c>
      <c r="AG31" s="117">
        <f t="shared" si="52"/>
        <v>349901.8037921043</v>
      </c>
      <c r="AH31" s="118">
        <f t="shared" si="53"/>
        <v>1315298.4375290645</v>
      </c>
      <c r="AI31" s="32"/>
      <c r="AJ31" s="35">
        <v>84719.745074994062</v>
      </c>
      <c r="AK31" s="39">
        <v>1.4571930214656954</v>
      </c>
      <c r="AL31" s="36">
        <v>9525.7071474273289</v>
      </c>
      <c r="AM31" s="39">
        <v>0.33036370768631923</v>
      </c>
      <c r="AN31" s="36">
        <v>94245.452222421387</v>
      </c>
      <c r="AO31" s="40">
        <v>1.0836173550690604</v>
      </c>
      <c r="AP31" s="38">
        <v>713.19971295992036</v>
      </c>
      <c r="AQ31" s="39">
        <v>4.2922983723920624E-3</v>
      </c>
      <c r="AR31" s="36">
        <v>4888.8737644145922</v>
      </c>
      <c r="AS31" s="39">
        <v>3.1760370067008332E-2</v>
      </c>
      <c r="AT31" s="36">
        <v>5602.0734773745125</v>
      </c>
      <c r="AU31" s="40">
        <v>1.7501666658464275E-2</v>
      </c>
      <c r="AV31" s="116">
        <f t="shared" si="54"/>
        <v>85432.94478795398</v>
      </c>
      <c r="AW31" s="117">
        <f t="shared" si="55"/>
        <v>14414.58091184192</v>
      </c>
      <c r="AX31" s="118">
        <f t="shared" si="56"/>
        <v>99847.525699795893</v>
      </c>
      <c r="AY31" s="32"/>
      <c r="AZ31" s="35">
        <v>1033691.4635573522</v>
      </c>
      <c r="BA31" s="39">
        <v>4.6077412812691216</v>
      </c>
      <c r="BB31" s="36">
        <v>331192.80531008076</v>
      </c>
      <c r="BC31" s="39">
        <v>5.109265454785116</v>
      </c>
      <c r="BD31" s="36">
        <v>1364884.2688674331</v>
      </c>
      <c r="BE31" s="40">
        <v>4.720169694520103</v>
      </c>
      <c r="BF31" s="38">
        <v>18650.513384667509</v>
      </c>
      <c r="BG31" s="39">
        <v>1.5437249832113156E-2</v>
      </c>
      <c r="BH31" s="36">
        <v>22647.595783022451</v>
      </c>
      <c r="BI31" s="39">
        <v>3.5489177054199135E-2</v>
      </c>
      <c r="BJ31" s="36">
        <v>41298.10916768996</v>
      </c>
      <c r="BK31" s="40">
        <v>2.2367977754320093E-2</v>
      </c>
      <c r="BL31" s="116">
        <f t="shared" si="57"/>
        <v>1052341.9769420198</v>
      </c>
      <c r="BM31" s="117">
        <f t="shared" si="58"/>
        <v>353840.40109310322</v>
      </c>
      <c r="BN31" s="118">
        <f t="shared" si="59"/>
        <v>1406182.378035123</v>
      </c>
      <c r="BO31" s="32"/>
      <c r="BP31" s="35">
        <v>270506.54668917379</v>
      </c>
      <c r="BQ31" s="39">
        <v>2.7110840735349857</v>
      </c>
      <c r="BR31" s="36">
        <v>121490.43378695195</v>
      </c>
      <c r="BS31" s="39">
        <v>5.2702773636539977</v>
      </c>
      <c r="BT31" s="36">
        <v>391996.98047612573</v>
      </c>
      <c r="BU31" s="40">
        <v>3.1913781688197163</v>
      </c>
      <c r="BV31" s="38">
        <v>56422.246329824804</v>
      </c>
      <c r="BW31" s="39">
        <v>0.17740669015380128</v>
      </c>
      <c r="BX31" s="36">
        <v>5507.8479414826752</v>
      </c>
      <c r="BY31" s="39">
        <v>2.4439135383958269E-2</v>
      </c>
      <c r="BZ31" s="36">
        <v>61930.094271307476</v>
      </c>
      <c r="CA31" s="40">
        <v>0.11396589727315425</v>
      </c>
      <c r="CB31" s="116">
        <f t="shared" si="60"/>
        <v>326928.79301899858</v>
      </c>
      <c r="CC31" s="117">
        <f t="shared" si="61"/>
        <v>126998.28172843462</v>
      </c>
      <c r="CD31" s="118">
        <f t="shared" si="62"/>
        <v>453927.07474743319</v>
      </c>
      <c r="CE31" s="32"/>
      <c r="CF31" s="32"/>
      <c r="CG31" s="38">
        <f t="shared" si="77"/>
        <v>2539119.0511168372</v>
      </c>
      <c r="CH31" s="39">
        <f t="shared" si="63"/>
        <v>3.6927752851867419</v>
      </c>
      <c r="CI31" s="36">
        <f t="shared" si="64"/>
        <v>914038.55727410526</v>
      </c>
      <c r="CJ31" s="39">
        <f t="shared" si="65"/>
        <v>4.2697517074741107</v>
      </c>
      <c r="CK31" s="36">
        <f t="shared" si="66"/>
        <v>3453157.6083909422</v>
      </c>
      <c r="CL31" s="40">
        <f t="shared" si="67"/>
        <v>3.8297609845695759</v>
      </c>
      <c r="CM31" s="38">
        <f t="shared" si="68"/>
        <v>88369.467369094986</v>
      </c>
      <c r="CN31" s="39">
        <f t="shared" si="69"/>
        <v>2.8797356039756358E-2</v>
      </c>
      <c r="CO31" s="36">
        <f t="shared" si="70"/>
        <v>58731.150251378829</v>
      </c>
      <c r="CP31" s="39">
        <f t="shared" si="71"/>
        <v>3.2577884887096696E-2</v>
      </c>
      <c r="CQ31" s="36">
        <f t="shared" si="72"/>
        <v>147100.61762047381</v>
      </c>
      <c r="CR31" s="40">
        <f t="shared" si="73"/>
        <v>3.0196425304390147E-2</v>
      </c>
      <c r="CS31" s="152"/>
      <c r="CT31" s="161" t="s">
        <v>29</v>
      </c>
      <c r="CU31" s="38">
        <f t="shared" si="74"/>
        <v>3453157.6083909422</v>
      </c>
      <c r="CV31" s="36">
        <f t="shared" si="75"/>
        <v>147100.61762047381</v>
      </c>
      <c r="CW31" s="37">
        <f t="shared" si="76"/>
        <v>3600258.2260114159</v>
      </c>
      <c r="CX31"/>
    </row>
    <row r="32" spans="1:104" s="19" customFormat="1" ht="15.6" x14ac:dyDescent="0.3">
      <c r="A32" s="26">
        <v>19</v>
      </c>
      <c r="B32" s="26" t="s">
        <v>59</v>
      </c>
      <c r="C32" s="34"/>
      <c r="D32" s="35">
        <v>87427.390000000014</v>
      </c>
      <c r="E32" s="39">
        <v>0.80911580428123253</v>
      </c>
      <c r="F32" s="36">
        <v>45599.32</v>
      </c>
      <c r="G32" s="39">
        <v>1.2977579190027606</v>
      </c>
      <c r="H32" s="36">
        <v>133026.71000000002</v>
      </c>
      <c r="I32" s="40">
        <v>0.92902234792932481</v>
      </c>
      <c r="J32" s="38">
        <v>5555472.1200000001</v>
      </c>
      <c r="K32" s="39">
        <v>15.414525658634037</v>
      </c>
      <c r="L32" s="36">
        <v>1408926.9300000002</v>
      </c>
      <c r="M32" s="39">
        <v>4.4590528531189673</v>
      </c>
      <c r="N32" s="36">
        <v>6964399.0500000007</v>
      </c>
      <c r="O32" s="40">
        <v>10.296653557567918</v>
      </c>
      <c r="P32" s="116">
        <f t="shared" si="48"/>
        <v>5642899.5099999998</v>
      </c>
      <c r="Q32" s="117">
        <f t="shared" si="49"/>
        <v>1454526.2500000002</v>
      </c>
      <c r="R32" s="118">
        <f t="shared" si="50"/>
        <v>7097425.7599999998</v>
      </c>
      <c r="S32" s="32"/>
      <c r="T32" s="35">
        <v>163850.93041678044</v>
      </c>
      <c r="U32" s="39">
        <v>0.83053750407678528</v>
      </c>
      <c r="V32" s="36">
        <v>165218.53462316521</v>
      </c>
      <c r="W32" s="39">
        <v>2.6550513373909688</v>
      </c>
      <c r="X32" s="36">
        <v>329069.46503994567</v>
      </c>
      <c r="Y32" s="40">
        <v>1.2680366729731907</v>
      </c>
      <c r="Z32" s="38">
        <v>8990826.7400275543</v>
      </c>
      <c r="AA32" s="39">
        <v>8.8499880305100174</v>
      </c>
      <c r="AB32" s="36">
        <v>2524361.2612350569</v>
      </c>
      <c r="AC32" s="39">
        <v>5.3782248458776545</v>
      </c>
      <c r="AD32" s="36">
        <v>11515188.001262611</v>
      </c>
      <c r="AE32" s="40">
        <v>7.752868313310822</v>
      </c>
      <c r="AF32" s="116">
        <f t="shared" si="51"/>
        <v>9154677.6704443339</v>
      </c>
      <c r="AG32" s="117">
        <f t="shared" si="52"/>
        <v>2689579.7958582221</v>
      </c>
      <c r="AH32" s="118">
        <f t="shared" si="53"/>
        <v>11844257.466302555</v>
      </c>
      <c r="AI32" s="32"/>
      <c r="AJ32" s="35">
        <v>37254.813841362273</v>
      </c>
      <c r="AK32" s="39">
        <v>0.64078869332740973</v>
      </c>
      <c r="AL32" s="36">
        <v>67424.73532482874</v>
      </c>
      <c r="AM32" s="39">
        <v>2.3383760603741672</v>
      </c>
      <c r="AN32" s="36">
        <v>104679.54916619102</v>
      </c>
      <c r="AO32" s="40">
        <v>1.2035867357247769</v>
      </c>
      <c r="AP32" s="38">
        <v>4964184.7428495148</v>
      </c>
      <c r="AQ32" s="39">
        <v>29.876290896914472</v>
      </c>
      <c r="AR32" s="36">
        <v>1006866.7734865104</v>
      </c>
      <c r="AS32" s="39">
        <v>6.5410691449783043</v>
      </c>
      <c r="AT32" s="36">
        <v>5971051.5163360257</v>
      </c>
      <c r="AU32" s="40">
        <v>18.654406026892683</v>
      </c>
      <c r="AV32" s="116">
        <f t="shared" si="54"/>
        <v>5001439.5566908773</v>
      </c>
      <c r="AW32" s="117">
        <f t="shared" si="55"/>
        <v>1074291.508811339</v>
      </c>
      <c r="AX32" s="118">
        <f t="shared" si="56"/>
        <v>6075731.0655022161</v>
      </c>
      <c r="AY32" s="32"/>
      <c r="AZ32" s="35">
        <v>305672.04790481168</v>
      </c>
      <c r="BA32" s="39">
        <v>1.3625513640346785</v>
      </c>
      <c r="BB32" s="36">
        <v>209812.21961305599</v>
      </c>
      <c r="BC32" s="39">
        <v>3.2367440006950723</v>
      </c>
      <c r="BD32" s="36">
        <v>515484.26751786767</v>
      </c>
      <c r="BE32" s="40">
        <v>1.78269562705031</v>
      </c>
      <c r="BF32" s="38">
        <v>11314919.438744048</v>
      </c>
      <c r="BG32" s="39">
        <v>9.3654922308852768</v>
      </c>
      <c r="BH32" s="36">
        <v>3542684.5356491487</v>
      </c>
      <c r="BI32" s="39">
        <v>5.551448371710868</v>
      </c>
      <c r="BJ32" s="36">
        <v>14857603.974393196</v>
      </c>
      <c r="BK32" s="40">
        <v>8.047209954147986</v>
      </c>
      <c r="BL32" s="116">
        <f t="shared" si="57"/>
        <v>11620591.486648859</v>
      </c>
      <c r="BM32" s="117">
        <f t="shared" si="58"/>
        <v>3752496.7552622049</v>
      </c>
      <c r="BN32" s="118">
        <f t="shared" si="59"/>
        <v>15373088.241911065</v>
      </c>
      <c r="BO32" s="32"/>
      <c r="BP32" s="35">
        <v>58057.502923599073</v>
      </c>
      <c r="BQ32" s="39">
        <v>0.58186677347310101</v>
      </c>
      <c r="BR32" s="36">
        <v>35418.42357912998</v>
      </c>
      <c r="BS32" s="39">
        <v>1.5364577294434314</v>
      </c>
      <c r="BT32" s="36">
        <v>93475.926502729053</v>
      </c>
      <c r="BU32" s="40">
        <v>0.76101869659471666</v>
      </c>
      <c r="BV32" s="38">
        <v>4743973.4299546983</v>
      </c>
      <c r="BW32" s="39">
        <v>14.916326079363532</v>
      </c>
      <c r="BX32" s="36">
        <v>916781.43993007601</v>
      </c>
      <c r="BY32" s="39">
        <v>4.0678947505438883</v>
      </c>
      <c r="BZ32" s="36">
        <v>5660754.8698847741</v>
      </c>
      <c r="CA32" s="40">
        <v>10.417116517917028</v>
      </c>
      <c r="CB32" s="116">
        <f t="shared" si="60"/>
        <v>4802030.9328782978</v>
      </c>
      <c r="CC32" s="117">
        <f t="shared" si="61"/>
        <v>952199.86350920598</v>
      </c>
      <c r="CD32" s="118">
        <f t="shared" si="62"/>
        <v>5754230.7963875039</v>
      </c>
      <c r="CE32" s="32"/>
      <c r="CF32" s="32"/>
      <c r="CG32" s="38">
        <f t="shared" si="77"/>
        <v>652262.68508655357</v>
      </c>
      <c r="CH32" s="39">
        <f t="shared" si="63"/>
        <v>0.94862016094822876</v>
      </c>
      <c r="CI32" s="36">
        <f t="shared" si="64"/>
        <v>523473.23314017995</v>
      </c>
      <c r="CJ32" s="39">
        <f t="shared" si="65"/>
        <v>2.4453024582277072</v>
      </c>
      <c r="CK32" s="36">
        <f t="shared" si="66"/>
        <v>1175735.9182267336</v>
      </c>
      <c r="CL32" s="40">
        <f t="shared" si="67"/>
        <v>1.3039623609534523</v>
      </c>
      <c r="CM32" s="38">
        <f t="shared" si="68"/>
        <v>35569376.471575819</v>
      </c>
      <c r="CN32" s="39">
        <f t="shared" si="69"/>
        <v>11.591152791335329</v>
      </c>
      <c r="CO32" s="36">
        <f t="shared" si="70"/>
        <v>9399620.9403007925</v>
      </c>
      <c r="CP32" s="39">
        <f t="shared" si="71"/>
        <v>5.2139242576519047</v>
      </c>
      <c r="CQ32" s="36">
        <f t="shared" si="72"/>
        <v>44968997.411876611</v>
      </c>
      <c r="CR32" s="40">
        <f t="shared" si="73"/>
        <v>9.2311167235510627</v>
      </c>
      <c r="CS32" s="152"/>
      <c r="CT32" s="161" t="s">
        <v>59</v>
      </c>
      <c r="CU32" s="38">
        <f t="shared" si="74"/>
        <v>1175735.9182267336</v>
      </c>
      <c r="CV32" s="36">
        <f t="shared" si="75"/>
        <v>44968997.411876611</v>
      </c>
      <c r="CW32" s="37">
        <f t="shared" si="76"/>
        <v>46144733.330103345</v>
      </c>
      <c r="CX32"/>
    </row>
    <row r="33" spans="1:102" s="19" customFormat="1" ht="15.6" x14ac:dyDescent="0.3">
      <c r="A33" s="26">
        <v>20</v>
      </c>
      <c r="B33" s="26" t="s">
        <v>30</v>
      </c>
      <c r="C33" s="34"/>
      <c r="D33" s="35">
        <v>13398013.799999999</v>
      </c>
      <c r="E33" s="39">
        <v>123.99483401663997</v>
      </c>
      <c r="F33" s="36">
        <v>8146650.459999999</v>
      </c>
      <c r="G33" s="39">
        <v>231.85389930842129</v>
      </c>
      <c r="H33" s="36">
        <v>21544664.259999998</v>
      </c>
      <c r="I33" s="40">
        <v>150.46207318946853</v>
      </c>
      <c r="J33" s="38">
        <v>14019426.65</v>
      </c>
      <c r="K33" s="39">
        <v>38.899090328935507</v>
      </c>
      <c r="L33" s="36">
        <v>13167764.41</v>
      </c>
      <c r="M33" s="39">
        <v>41.674096939582874</v>
      </c>
      <c r="N33" s="36">
        <v>27187191.060000002</v>
      </c>
      <c r="O33" s="40">
        <v>40.195440487895034</v>
      </c>
      <c r="P33" s="116">
        <f t="shared" si="48"/>
        <v>27417440.449999999</v>
      </c>
      <c r="Q33" s="117">
        <f t="shared" si="49"/>
        <v>21314414.869999997</v>
      </c>
      <c r="R33" s="118">
        <f t="shared" si="50"/>
        <v>48731855.319999993</v>
      </c>
      <c r="S33" s="32"/>
      <c r="T33" s="35">
        <v>27003352.96393048</v>
      </c>
      <c r="U33" s="39">
        <v>136.87622838222492</v>
      </c>
      <c r="V33" s="36">
        <v>16988450.882807534</v>
      </c>
      <c r="W33" s="39">
        <v>273.00332459355167</v>
      </c>
      <c r="X33" s="36">
        <v>43991803.846738011</v>
      </c>
      <c r="Y33" s="40">
        <v>169.51806993436892</v>
      </c>
      <c r="Z33" s="38">
        <v>34767500.412108272</v>
      </c>
      <c r="AA33" s="39">
        <v>34.222877538953369</v>
      </c>
      <c r="AB33" s="36">
        <v>21491352.167889223</v>
      </c>
      <c r="AC33" s="39">
        <v>45.787948807413436</v>
      </c>
      <c r="AD33" s="36">
        <v>56258852.579997495</v>
      </c>
      <c r="AE33" s="40">
        <v>37.87758180438415</v>
      </c>
      <c r="AF33" s="116">
        <f t="shared" si="51"/>
        <v>61770853.376038752</v>
      </c>
      <c r="AG33" s="117">
        <f t="shared" si="52"/>
        <v>38479803.05069676</v>
      </c>
      <c r="AH33" s="118">
        <f t="shared" si="53"/>
        <v>100250656.42673552</v>
      </c>
      <c r="AI33" s="32"/>
      <c r="AJ33" s="35">
        <v>12735255.391193725</v>
      </c>
      <c r="AK33" s="39">
        <v>219.04840797388545</v>
      </c>
      <c r="AL33" s="36">
        <v>11523899.324609019</v>
      </c>
      <c r="AM33" s="39">
        <v>399.66356816983489</v>
      </c>
      <c r="AN33" s="36">
        <v>24259154.715802744</v>
      </c>
      <c r="AO33" s="40">
        <v>278.92742248517061</v>
      </c>
      <c r="AP33" s="38">
        <v>10060034.888497366</v>
      </c>
      <c r="AQ33" s="39">
        <v>60.544992648547563</v>
      </c>
      <c r="AR33" s="36">
        <v>9162112.9149438962</v>
      </c>
      <c r="AS33" s="39">
        <v>59.521294841446739</v>
      </c>
      <c r="AT33" s="36">
        <v>19222147.803441264</v>
      </c>
      <c r="AU33" s="40">
        <v>60.052697393970604</v>
      </c>
      <c r="AV33" s="116">
        <f t="shared" si="54"/>
        <v>22795290.279691093</v>
      </c>
      <c r="AW33" s="117">
        <f t="shared" si="55"/>
        <v>20686012.239552915</v>
      </c>
      <c r="AX33" s="118">
        <f t="shared" si="56"/>
        <v>43481302.519244008</v>
      </c>
      <c r="AY33" s="32"/>
      <c r="AZ33" s="35">
        <v>37621925.970638119</v>
      </c>
      <c r="BA33" s="39">
        <v>167.70197635103335</v>
      </c>
      <c r="BB33" s="36">
        <v>18974329.801221512</v>
      </c>
      <c r="BC33" s="39">
        <v>292.71435317055187</v>
      </c>
      <c r="BD33" s="36">
        <v>56596255.771859631</v>
      </c>
      <c r="BE33" s="40">
        <v>195.72643440261319</v>
      </c>
      <c r="BF33" s="38">
        <v>40239719.760689706</v>
      </c>
      <c r="BG33" s="39">
        <v>33.306890502578078</v>
      </c>
      <c r="BH33" s="36">
        <v>35608324.99756968</v>
      </c>
      <c r="BI33" s="39">
        <v>55.798865475581451</v>
      </c>
      <c r="BJ33" s="36">
        <v>75848044.758259386</v>
      </c>
      <c r="BK33" s="40">
        <v>41.080994071000937</v>
      </c>
      <c r="BL33" s="116">
        <f t="shared" si="57"/>
        <v>77861645.731327832</v>
      </c>
      <c r="BM33" s="117">
        <f t="shared" si="58"/>
        <v>54582654.798791192</v>
      </c>
      <c r="BN33" s="118">
        <f t="shared" si="59"/>
        <v>132444300.53011903</v>
      </c>
      <c r="BO33" s="32"/>
      <c r="BP33" s="35">
        <v>7544180.1274007093</v>
      </c>
      <c r="BQ33" s="39">
        <v>75.609654707457651</v>
      </c>
      <c r="BR33" s="36">
        <v>6148686.7020310722</v>
      </c>
      <c r="BS33" s="39">
        <v>266.73116007422664</v>
      </c>
      <c r="BT33" s="36">
        <v>13692866.829431782</v>
      </c>
      <c r="BU33" s="40">
        <v>111.47819612009917</v>
      </c>
      <c r="BV33" s="38">
        <v>13737576.409422208</v>
      </c>
      <c r="BW33" s="39">
        <v>43.194628361371429</v>
      </c>
      <c r="BX33" s="36">
        <v>11992405.795823285</v>
      </c>
      <c r="BY33" s="39">
        <v>53.212077010353134</v>
      </c>
      <c r="BZ33" s="36">
        <v>25729982.205245495</v>
      </c>
      <c r="CA33" s="40">
        <v>47.34920143988321</v>
      </c>
      <c r="CB33" s="116">
        <f t="shared" si="60"/>
        <v>21281756.536822915</v>
      </c>
      <c r="CC33" s="117">
        <f t="shared" si="61"/>
        <v>18141092.497854359</v>
      </c>
      <c r="CD33" s="118">
        <f t="shared" si="62"/>
        <v>39422849.034677275</v>
      </c>
      <c r="CE33" s="32"/>
      <c r="CF33" s="32"/>
      <c r="CG33" s="38">
        <f t="shared" si="77"/>
        <v>98302728.253163025</v>
      </c>
      <c r="CH33" s="39">
        <f t="shared" si="63"/>
        <v>142.96686293619757</v>
      </c>
      <c r="CI33" s="36">
        <f t="shared" si="64"/>
        <v>61782017.170669138</v>
      </c>
      <c r="CJ33" s="39">
        <f t="shared" si="65"/>
        <v>288.60256627724721</v>
      </c>
      <c r="CK33" s="36">
        <f t="shared" si="66"/>
        <v>160084745.42383218</v>
      </c>
      <c r="CL33" s="40">
        <f t="shared" si="67"/>
        <v>177.54368082105105</v>
      </c>
      <c r="CM33" s="38">
        <f t="shared" si="68"/>
        <v>112824258.12071754</v>
      </c>
      <c r="CN33" s="39">
        <f t="shared" si="69"/>
        <v>36.766548761161218</v>
      </c>
      <c r="CO33" s="36">
        <f t="shared" si="70"/>
        <v>91421960.286226079</v>
      </c>
      <c r="CP33" s="39">
        <f t="shared" si="71"/>
        <v>50.711319046360359</v>
      </c>
      <c r="CQ33" s="36">
        <f t="shared" si="72"/>
        <v>204246218.40694362</v>
      </c>
      <c r="CR33" s="40">
        <f t="shared" si="73"/>
        <v>41.927122928483342</v>
      </c>
      <c r="CS33" s="152"/>
      <c r="CT33" s="161" t="s">
        <v>30</v>
      </c>
      <c r="CU33" s="38">
        <f t="shared" si="74"/>
        <v>160084745.42383218</v>
      </c>
      <c r="CV33" s="36">
        <f t="shared" si="75"/>
        <v>204246218.40694362</v>
      </c>
      <c r="CW33" s="37">
        <f t="shared" si="76"/>
        <v>364330963.8307758</v>
      </c>
      <c r="CX33"/>
    </row>
    <row r="34" spans="1:102" s="19" customFormat="1" ht="15.6" x14ac:dyDescent="0.3">
      <c r="A34" s="26">
        <v>21</v>
      </c>
      <c r="B34" s="26" t="s">
        <v>31</v>
      </c>
      <c r="C34" s="34"/>
      <c r="D34" s="35">
        <v>89735.13</v>
      </c>
      <c r="E34" s="39">
        <v>0.83047328625766992</v>
      </c>
      <c r="F34" s="36">
        <v>10862.419999999998</v>
      </c>
      <c r="G34" s="39">
        <v>0.30914477616188057</v>
      </c>
      <c r="H34" s="36">
        <v>100597.55</v>
      </c>
      <c r="I34" s="40">
        <v>0.70254591801103428</v>
      </c>
      <c r="J34" s="38">
        <v>1748603.02</v>
      </c>
      <c r="K34" s="39">
        <v>4.8517723671980137</v>
      </c>
      <c r="L34" s="36">
        <v>3159808.64</v>
      </c>
      <c r="M34" s="39">
        <v>10.000343830110454</v>
      </c>
      <c r="N34" s="36">
        <v>4908411.66</v>
      </c>
      <c r="O34" s="40">
        <v>7.2569383256329703</v>
      </c>
      <c r="P34" s="116">
        <f t="shared" si="48"/>
        <v>1838338.15</v>
      </c>
      <c r="Q34" s="117">
        <f t="shared" si="49"/>
        <v>3170671.06</v>
      </c>
      <c r="R34" s="118">
        <f t="shared" si="50"/>
        <v>5009009.21</v>
      </c>
      <c r="S34" s="32"/>
      <c r="T34" s="35">
        <v>2910105.7789661903</v>
      </c>
      <c r="U34" s="39">
        <v>14.750920145000787</v>
      </c>
      <c r="V34" s="36">
        <v>2298539.8074147268</v>
      </c>
      <c r="W34" s="39">
        <v>36.937388433096466</v>
      </c>
      <c r="X34" s="36">
        <v>5208645.5863809176</v>
      </c>
      <c r="Y34" s="40">
        <v>20.071001176755196</v>
      </c>
      <c r="Z34" s="38">
        <v>5823885.8994875615</v>
      </c>
      <c r="AA34" s="39">
        <v>5.7326564054512108</v>
      </c>
      <c r="AB34" s="36">
        <v>2561476.2211573846</v>
      </c>
      <c r="AC34" s="39">
        <v>5.4572993439193311</v>
      </c>
      <c r="AD34" s="36">
        <v>8385362.1206449457</v>
      </c>
      <c r="AE34" s="40">
        <v>5.6456401991575635</v>
      </c>
      <c r="AF34" s="116">
        <f t="shared" si="51"/>
        <v>8733991.6784537509</v>
      </c>
      <c r="AG34" s="117">
        <f t="shared" si="52"/>
        <v>4860016.0285721114</v>
      </c>
      <c r="AH34" s="118">
        <f t="shared" si="53"/>
        <v>13594007.707025863</v>
      </c>
      <c r="AI34" s="32"/>
      <c r="AJ34" s="35">
        <v>1267580.4322717933</v>
      </c>
      <c r="AK34" s="39">
        <v>21.802584018847817</v>
      </c>
      <c r="AL34" s="36">
        <v>1500032.1610331621</v>
      </c>
      <c r="AM34" s="39">
        <v>52.02303395412229</v>
      </c>
      <c r="AN34" s="36">
        <v>2767612.5933049554</v>
      </c>
      <c r="AO34" s="40">
        <v>31.821514645981573</v>
      </c>
      <c r="AP34" s="38">
        <v>926135.38315309281</v>
      </c>
      <c r="AQ34" s="39">
        <v>5.5738236085719182</v>
      </c>
      <c r="AR34" s="36">
        <v>2058375.6542780958</v>
      </c>
      <c r="AS34" s="39">
        <v>13.372153928916363</v>
      </c>
      <c r="AT34" s="36">
        <v>2984511.0374311889</v>
      </c>
      <c r="AU34" s="40">
        <v>9.324032882929659</v>
      </c>
      <c r="AV34" s="116">
        <f t="shared" si="54"/>
        <v>2193715.8154248861</v>
      </c>
      <c r="AW34" s="117">
        <f t="shared" si="55"/>
        <v>3558407.8153112577</v>
      </c>
      <c r="AX34" s="118">
        <f t="shared" si="56"/>
        <v>5752123.6307361443</v>
      </c>
      <c r="AY34" s="32"/>
      <c r="AZ34" s="35">
        <v>5173383.2519457173</v>
      </c>
      <c r="BA34" s="39">
        <v>23.06066405132308</v>
      </c>
      <c r="BB34" s="36">
        <v>3267853.2937513571</v>
      </c>
      <c r="BC34" s="39">
        <v>50.412719350704343</v>
      </c>
      <c r="BD34" s="36">
        <v>8441236.5456970744</v>
      </c>
      <c r="BE34" s="40">
        <v>29.192269144062369</v>
      </c>
      <c r="BF34" s="38">
        <v>6552864.7363468939</v>
      </c>
      <c r="BG34" s="39">
        <v>5.4238834054934353</v>
      </c>
      <c r="BH34" s="36">
        <v>6205845.1699578864</v>
      </c>
      <c r="BI34" s="39">
        <v>9.7246674710029488</v>
      </c>
      <c r="BJ34" s="36">
        <v>12758709.90630478</v>
      </c>
      <c r="BK34" s="40">
        <v>6.910402076745056</v>
      </c>
      <c r="BL34" s="116">
        <f t="shared" si="57"/>
        <v>11726247.988292612</v>
      </c>
      <c r="BM34" s="117">
        <f t="shared" si="58"/>
        <v>9473698.4637092426</v>
      </c>
      <c r="BN34" s="118">
        <f t="shared" si="59"/>
        <v>21199946.452001855</v>
      </c>
      <c r="BO34" s="32"/>
      <c r="BP34" s="35">
        <v>1577437.1603625675</v>
      </c>
      <c r="BQ34" s="39">
        <v>15.80946862397089</v>
      </c>
      <c r="BR34" s="36">
        <v>500921.41418265959</v>
      </c>
      <c r="BS34" s="39">
        <v>21.730063082711244</v>
      </c>
      <c r="BT34" s="36">
        <v>2078358.574545227</v>
      </c>
      <c r="BU34" s="40">
        <v>16.920610392780485</v>
      </c>
      <c r="BV34" s="38">
        <v>1056397.9971624906</v>
      </c>
      <c r="BW34" s="39">
        <v>3.3215989144805844</v>
      </c>
      <c r="BX34" s="36">
        <v>2787912.8306439682</v>
      </c>
      <c r="BY34" s="39">
        <v>12.370381286967955</v>
      </c>
      <c r="BZ34" s="36">
        <v>3844310.8278064588</v>
      </c>
      <c r="CA34" s="40">
        <v>7.0744334889677178</v>
      </c>
      <c r="CB34" s="116">
        <f t="shared" si="60"/>
        <v>2633835.1575250579</v>
      </c>
      <c r="CC34" s="117">
        <f t="shared" si="61"/>
        <v>3288834.2448266279</v>
      </c>
      <c r="CD34" s="118">
        <f t="shared" si="62"/>
        <v>5922669.4023516858</v>
      </c>
      <c r="CE34" s="32"/>
      <c r="CF34" s="32"/>
      <c r="CG34" s="38">
        <f t="shared" si="77"/>
        <v>11018241.753546268</v>
      </c>
      <c r="CH34" s="39">
        <f t="shared" si="63"/>
        <v>16.024412410206455</v>
      </c>
      <c r="CI34" s="36">
        <f t="shared" si="64"/>
        <v>7578209.0963819055</v>
      </c>
      <c r="CJ34" s="39">
        <f t="shared" si="65"/>
        <v>35.400116298561265</v>
      </c>
      <c r="CK34" s="36">
        <f t="shared" si="66"/>
        <v>18596450.849928174</v>
      </c>
      <c r="CL34" s="40">
        <f t="shared" si="67"/>
        <v>20.624590590206743</v>
      </c>
      <c r="CM34" s="38">
        <f t="shared" si="68"/>
        <v>16107887.036150038</v>
      </c>
      <c r="CN34" s="39">
        <f t="shared" si="69"/>
        <v>5.2491496422712798</v>
      </c>
      <c r="CO34" s="36">
        <f t="shared" si="70"/>
        <v>16773418.516037336</v>
      </c>
      <c r="CP34" s="39">
        <f t="shared" si="71"/>
        <v>9.304134096466667</v>
      </c>
      <c r="CQ34" s="36">
        <f t="shared" si="72"/>
        <v>32881305.552187376</v>
      </c>
      <c r="CR34" s="40">
        <f t="shared" si="73"/>
        <v>6.749787343375921</v>
      </c>
      <c r="CS34" s="152"/>
      <c r="CT34" s="161" t="s">
        <v>31</v>
      </c>
      <c r="CU34" s="38">
        <f t="shared" si="74"/>
        <v>18596450.849928174</v>
      </c>
      <c r="CV34" s="36">
        <f t="shared" si="75"/>
        <v>32881305.552187376</v>
      </c>
      <c r="CW34" s="37">
        <f t="shared" si="76"/>
        <v>51477756.402115554</v>
      </c>
      <c r="CX34"/>
    </row>
    <row r="35" spans="1:102" s="19" customFormat="1" ht="15.6" x14ac:dyDescent="0.3">
      <c r="A35" s="26">
        <v>22</v>
      </c>
      <c r="B35" s="26" t="s">
        <v>32</v>
      </c>
      <c r="C35" s="34"/>
      <c r="D35" s="35">
        <v>945920.27</v>
      </c>
      <c r="E35" s="39">
        <v>8.7542249636752345</v>
      </c>
      <c r="F35" s="36">
        <v>766849.39999999991</v>
      </c>
      <c r="G35" s="39">
        <v>21.824555312064202</v>
      </c>
      <c r="H35" s="36">
        <v>1712769.67</v>
      </c>
      <c r="I35" s="40">
        <v>11.961517354563865</v>
      </c>
      <c r="J35" s="38">
        <v>2496581.4300000002</v>
      </c>
      <c r="K35" s="39">
        <v>6.9271553668789281</v>
      </c>
      <c r="L35" s="36">
        <v>3602222.26</v>
      </c>
      <c r="M35" s="39">
        <v>11.40051985948033</v>
      </c>
      <c r="N35" s="36">
        <v>6098803.6899999995</v>
      </c>
      <c r="O35" s="40">
        <v>9.0168969728331163</v>
      </c>
      <c r="P35" s="116">
        <f t="shared" si="48"/>
        <v>3442501.7</v>
      </c>
      <c r="Q35" s="117">
        <f t="shared" si="49"/>
        <v>4369071.66</v>
      </c>
      <c r="R35" s="118">
        <f t="shared" si="50"/>
        <v>7811573.3600000003</v>
      </c>
      <c r="S35" s="32"/>
      <c r="T35" s="35">
        <v>1267762.4203759762</v>
      </c>
      <c r="U35" s="39">
        <v>6.4261108173333552</v>
      </c>
      <c r="V35" s="36">
        <v>1002789.8157476533</v>
      </c>
      <c r="W35" s="39">
        <v>16.114768524581429</v>
      </c>
      <c r="X35" s="36">
        <v>2270552.2361236294</v>
      </c>
      <c r="Y35" s="40">
        <v>8.7493487217252035</v>
      </c>
      <c r="Z35" s="38">
        <v>5957499.9812690094</v>
      </c>
      <c r="AA35" s="39">
        <v>5.8641774611522326</v>
      </c>
      <c r="AB35" s="36">
        <v>4054120.7766288039</v>
      </c>
      <c r="AC35" s="39">
        <v>8.6374218396879279</v>
      </c>
      <c r="AD35" s="36">
        <v>10011620.757897813</v>
      </c>
      <c r="AE35" s="40">
        <v>6.7405566743921268</v>
      </c>
      <c r="AF35" s="116">
        <f t="shared" si="51"/>
        <v>7225262.4016449861</v>
      </c>
      <c r="AG35" s="117">
        <f t="shared" si="52"/>
        <v>5056910.5923764575</v>
      </c>
      <c r="AH35" s="118">
        <f t="shared" si="53"/>
        <v>12282172.994021444</v>
      </c>
      <c r="AI35" s="32"/>
      <c r="AJ35" s="35">
        <v>373539.31478546472</v>
      </c>
      <c r="AK35" s="39">
        <v>6.4249353237149718</v>
      </c>
      <c r="AL35" s="36">
        <v>552193.93101603165</v>
      </c>
      <c r="AM35" s="39">
        <v>19.150791808837887</v>
      </c>
      <c r="AN35" s="36">
        <v>925733.24580149632</v>
      </c>
      <c r="AO35" s="40">
        <v>10.643915304766955</v>
      </c>
      <c r="AP35" s="38">
        <v>1217134.8111107638</v>
      </c>
      <c r="AQ35" s="39">
        <v>7.325165271071894</v>
      </c>
      <c r="AR35" s="36">
        <v>1422149.1626766149</v>
      </c>
      <c r="AS35" s="39">
        <v>9.2389343381836877</v>
      </c>
      <c r="AT35" s="36">
        <v>2639283.9737873785</v>
      </c>
      <c r="AU35" s="40">
        <v>8.2454949069861367</v>
      </c>
      <c r="AV35" s="116">
        <f t="shared" si="54"/>
        <v>1590674.1258962285</v>
      </c>
      <c r="AW35" s="117">
        <f t="shared" si="55"/>
        <v>1974343.0936926466</v>
      </c>
      <c r="AX35" s="118">
        <f t="shared" si="56"/>
        <v>3565017.2195888748</v>
      </c>
      <c r="AY35" s="32"/>
      <c r="AZ35" s="35">
        <v>2396470.5643090256</v>
      </c>
      <c r="BA35" s="39">
        <v>10.682410310821286</v>
      </c>
      <c r="BB35" s="36">
        <v>1571404.1233611938</v>
      </c>
      <c r="BC35" s="39">
        <v>24.241833380043715</v>
      </c>
      <c r="BD35" s="36">
        <v>3967874.6876702197</v>
      </c>
      <c r="BE35" s="40">
        <v>13.722073204005463</v>
      </c>
      <c r="BF35" s="38">
        <v>6732299.443823467</v>
      </c>
      <c r="BG35" s="39">
        <v>5.5724036285423724</v>
      </c>
      <c r="BH35" s="36">
        <v>6950031.148087725</v>
      </c>
      <c r="BI35" s="39">
        <v>10.890819860516215</v>
      </c>
      <c r="BJ35" s="36">
        <v>13682330.591911193</v>
      </c>
      <c r="BK35" s="40">
        <v>7.410655656520019</v>
      </c>
      <c r="BL35" s="116">
        <f t="shared" si="57"/>
        <v>9128770.0081324931</v>
      </c>
      <c r="BM35" s="117">
        <f t="shared" si="58"/>
        <v>8521435.2714489195</v>
      </c>
      <c r="BN35" s="118">
        <f t="shared" si="59"/>
        <v>17650205.279581413</v>
      </c>
      <c r="BO35" s="32"/>
      <c r="BP35" s="35">
        <v>563232.93038783176</v>
      </c>
      <c r="BQ35" s="39">
        <v>5.6448608950653627</v>
      </c>
      <c r="BR35" s="36">
        <v>450862.28476185555</v>
      </c>
      <c r="BS35" s="39">
        <v>19.558488840961978</v>
      </c>
      <c r="BT35" s="36">
        <v>1014095.2151496874</v>
      </c>
      <c r="BU35" s="40">
        <v>8.2560873984343193</v>
      </c>
      <c r="BV35" s="38">
        <v>2094967.9643345813</v>
      </c>
      <c r="BW35" s="39">
        <v>6.5871417163762347</v>
      </c>
      <c r="BX35" s="36">
        <v>2328313.6089046733</v>
      </c>
      <c r="BY35" s="39">
        <v>10.331071610705388</v>
      </c>
      <c r="BZ35" s="36">
        <v>4423281.5732392548</v>
      </c>
      <c r="CA35" s="40">
        <v>8.1398754404863638</v>
      </c>
      <c r="CB35" s="116">
        <f t="shared" si="60"/>
        <v>2658200.8947224133</v>
      </c>
      <c r="CC35" s="117">
        <f t="shared" si="61"/>
        <v>2779175.8936665286</v>
      </c>
      <c r="CD35" s="118">
        <f t="shared" si="62"/>
        <v>5437376.7883889414</v>
      </c>
      <c r="CE35" s="32"/>
      <c r="CF35" s="32"/>
      <c r="CG35" s="38">
        <f t="shared" si="77"/>
        <v>5546925.4998582993</v>
      </c>
      <c r="CH35" s="39">
        <f t="shared" si="63"/>
        <v>8.0671874702523727</v>
      </c>
      <c r="CI35" s="36">
        <f t="shared" si="64"/>
        <v>4344099.5548867341</v>
      </c>
      <c r="CJ35" s="39">
        <f t="shared" si="65"/>
        <v>20.292608385395329</v>
      </c>
      <c r="CK35" s="36">
        <f t="shared" si="66"/>
        <v>9891025.0547450334</v>
      </c>
      <c r="CL35" s="40">
        <f t="shared" si="67"/>
        <v>10.969745997117588</v>
      </c>
      <c r="CM35" s="38">
        <f t="shared" si="68"/>
        <v>18498483.630537823</v>
      </c>
      <c r="CN35" s="39">
        <f t="shared" si="69"/>
        <v>6.0281841134023129</v>
      </c>
      <c r="CO35" s="36">
        <f t="shared" si="70"/>
        <v>18356836.956297819</v>
      </c>
      <c r="CP35" s="39">
        <f t="shared" si="71"/>
        <v>10.182448644268344</v>
      </c>
      <c r="CQ35" s="36">
        <f t="shared" si="72"/>
        <v>36855320.586835638</v>
      </c>
      <c r="CR35" s="40">
        <f t="shared" si="73"/>
        <v>7.5655626276231134</v>
      </c>
      <c r="CS35" s="152"/>
      <c r="CT35" s="161" t="s">
        <v>32</v>
      </c>
      <c r="CU35" s="38">
        <f t="shared" si="74"/>
        <v>9891025.0547450334</v>
      </c>
      <c r="CV35" s="36">
        <f t="shared" si="75"/>
        <v>36855320.586835638</v>
      </c>
      <c r="CW35" s="37">
        <f t="shared" si="76"/>
        <v>46746345.641580671</v>
      </c>
      <c r="CX35"/>
    </row>
    <row r="36" spans="1:102" s="19" customFormat="1" ht="15.6" x14ac:dyDescent="0.3">
      <c r="A36" s="26">
        <v>23</v>
      </c>
      <c r="B36" s="26" t="s">
        <v>33</v>
      </c>
      <c r="C36" s="34"/>
      <c r="D36" s="35">
        <v>189277.8</v>
      </c>
      <c r="E36" s="39">
        <v>1.7517125854904536</v>
      </c>
      <c r="F36" s="36">
        <v>0</v>
      </c>
      <c r="G36" s="39">
        <v>0</v>
      </c>
      <c r="H36" s="36">
        <v>189277.8</v>
      </c>
      <c r="I36" s="40">
        <v>1.3218646553530273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8"/>
        <v>189277.8</v>
      </c>
      <c r="Q36" s="117">
        <f t="shared" si="49"/>
        <v>0</v>
      </c>
      <c r="R36" s="118">
        <f t="shared" si="50"/>
        <v>189277.8</v>
      </c>
      <c r="S36" s="32"/>
      <c r="T36" s="35">
        <v>784589.42530296685</v>
      </c>
      <c r="U36" s="39">
        <v>3.9769743226885583</v>
      </c>
      <c r="V36" s="36">
        <v>61516.461183444459</v>
      </c>
      <c r="W36" s="39">
        <v>0.98856561649811114</v>
      </c>
      <c r="X36" s="36">
        <v>846105.88648641133</v>
      </c>
      <c r="Y36" s="40">
        <v>3.2603854421832268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51"/>
        <v>784589.42530296685</v>
      </c>
      <c r="AG36" s="117">
        <f t="shared" si="52"/>
        <v>61516.461183444459</v>
      </c>
      <c r="AH36" s="118">
        <f t="shared" si="53"/>
        <v>846105.88648641133</v>
      </c>
      <c r="AI36" s="32"/>
      <c r="AJ36" s="35">
        <v>631786.85519554466</v>
      </c>
      <c r="AK36" s="39">
        <v>10.866833884235103</v>
      </c>
      <c r="AL36" s="36">
        <v>0</v>
      </c>
      <c r="AM36" s="39">
        <v>0</v>
      </c>
      <c r="AN36" s="36">
        <v>631786.85519554466</v>
      </c>
      <c r="AO36" s="40">
        <v>7.2641722741028207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54"/>
        <v>631786.85519554466</v>
      </c>
      <c r="AW36" s="117">
        <f t="shared" si="55"/>
        <v>0</v>
      </c>
      <c r="AX36" s="118">
        <f t="shared" si="56"/>
        <v>631786.85519554466</v>
      </c>
      <c r="AY36" s="32"/>
      <c r="AZ36" s="35">
        <v>1096002.1156596136</v>
      </c>
      <c r="BA36" s="39">
        <v>4.88549472518973</v>
      </c>
      <c r="BB36" s="36">
        <v>58424.303666407439</v>
      </c>
      <c r="BC36" s="39">
        <v>0.90130362633685224</v>
      </c>
      <c r="BD36" s="36">
        <v>1154426.4193260211</v>
      </c>
      <c r="BE36" s="40">
        <v>3.9923447894799455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7"/>
        <v>1096002.1156596136</v>
      </c>
      <c r="BM36" s="117">
        <f t="shared" si="58"/>
        <v>58424.303666407439</v>
      </c>
      <c r="BN36" s="118">
        <f t="shared" si="59"/>
        <v>1154426.4193260211</v>
      </c>
      <c r="BO36" s="32"/>
      <c r="BP36" s="35">
        <v>1787770.0720044405</v>
      </c>
      <c r="BQ36" s="39">
        <v>17.917477520139112</v>
      </c>
      <c r="BR36" s="36">
        <v>85255.283070891033</v>
      </c>
      <c r="BS36" s="39">
        <v>3.6983898607882626</v>
      </c>
      <c r="BT36" s="36">
        <v>1873025.3550753314</v>
      </c>
      <c r="BU36" s="40">
        <v>15.248924164091276</v>
      </c>
      <c r="BV36" s="38">
        <v>0</v>
      </c>
      <c r="BW36" s="39">
        <v>0</v>
      </c>
      <c r="BX36" s="36">
        <v>10655.46966497189</v>
      </c>
      <c r="BY36" s="39">
        <v>4.7279893796742647E-2</v>
      </c>
      <c r="BZ36" s="36">
        <v>10655.46966497189</v>
      </c>
      <c r="CA36" s="40">
        <v>1.9608563098829593E-2</v>
      </c>
      <c r="CB36" s="116">
        <f t="shared" si="60"/>
        <v>1787770.0720044405</v>
      </c>
      <c r="CC36" s="117">
        <f t="shared" si="61"/>
        <v>95910.752735862916</v>
      </c>
      <c r="CD36" s="118">
        <f t="shared" si="62"/>
        <v>1883680.8247403034</v>
      </c>
      <c r="CE36" s="32"/>
      <c r="CF36" s="32"/>
      <c r="CG36" s="38">
        <f t="shared" si="77"/>
        <v>4489426.2681625653</v>
      </c>
      <c r="CH36" s="39">
        <f t="shared" si="63"/>
        <v>6.5292103418493923</v>
      </c>
      <c r="CI36" s="36">
        <f t="shared" si="64"/>
        <v>205196.04792074295</v>
      </c>
      <c r="CJ36" s="39">
        <f t="shared" si="65"/>
        <v>0.95853306078180311</v>
      </c>
      <c r="CK36" s="36">
        <f t="shared" si="66"/>
        <v>4694622.3160833083</v>
      </c>
      <c r="CL36" s="40">
        <f t="shared" si="67"/>
        <v>5.2066205549775839</v>
      </c>
      <c r="CM36" s="38">
        <f t="shared" si="68"/>
        <v>0</v>
      </c>
      <c r="CN36" s="39">
        <f t="shared" si="69"/>
        <v>0</v>
      </c>
      <c r="CO36" s="36">
        <f t="shared" si="70"/>
        <v>10655.46966497189</v>
      </c>
      <c r="CP36" s="39">
        <f t="shared" si="71"/>
        <v>5.910537469087887E-3</v>
      </c>
      <c r="CQ36" s="36">
        <f t="shared" si="72"/>
        <v>10655.46966497189</v>
      </c>
      <c r="CR36" s="40">
        <f t="shared" si="73"/>
        <v>2.1873266001619825E-3</v>
      </c>
      <c r="CS36" s="152"/>
      <c r="CT36" s="161" t="s">
        <v>33</v>
      </c>
      <c r="CU36" s="38">
        <f t="shared" si="74"/>
        <v>4694622.3160833083</v>
      </c>
      <c r="CV36" s="36">
        <f t="shared" si="75"/>
        <v>10655.46966497189</v>
      </c>
      <c r="CW36" s="37">
        <f t="shared" si="76"/>
        <v>4705277.7857482806</v>
      </c>
      <c r="CX36"/>
    </row>
    <row r="37" spans="1:102" s="19" customFormat="1" ht="15.6" x14ac:dyDescent="0.3">
      <c r="A37" s="26">
        <v>24</v>
      </c>
      <c r="B37" s="26" t="s">
        <v>34</v>
      </c>
      <c r="C37" s="34"/>
      <c r="D37" s="35">
        <v>80720.490000000005</v>
      </c>
      <c r="E37" s="39">
        <v>0.74704533886148472</v>
      </c>
      <c r="F37" s="36">
        <v>1716.63</v>
      </c>
      <c r="G37" s="39">
        <v>4.8855337678230928E-2</v>
      </c>
      <c r="H37" s="36">
        <v>82437.12000000001</v>
      </c>
      <c r="I37" s="40">
        <v>0.57571841609050922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8"/>
        <v>80720.490000000005</v>
      </c>
      <c r="Q37" s="117">
        <f t="shared" si="49"/>
        <v>1716.63</v>
      </c>
      <c r="R37" s="118">
        <f t="shared" si="50"/>
        <v>82437.12000000001</v>
      </c>
      <c r="S37" s="32"/>
      <c r="T37" s="35">
        <v>58579.434514916982</v>
      </c>
      <c r="U37" s="39">
        <v>0.29693097993702944</v>
      </c>
      <c r="V37" s="36">
        <v>218.50426470029367</v>
      </c>
      <c r="W37" s="39">
        <v>3.5113496287891895E-3</v>
      </c>
      <c r="X37" s="36">
        <v>58797.938779617274</v>
      </c>
      <c r="Y37" s="40">
        <v>0.22657204811979945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51"/>
        <v>58579.434514916982</v>
      </c>
      <c r="AG37" s="117">
        <f t="shared" si="52"/>
        <v>218.50426470029367</v>
      </c>
      <c r="AH37" s="118">
        <f t="shared" si="53"/>
        <v>58797.938779617274</v>
      </c>
      <c r="AI37" s="32"/>
      <c r="AJ37" s="35">
        <v>269697.12185719563</v>
      </c>
      <c r="AK37" s="39">
        <v>4.6388331732089583</v>
      </c>
      <c r="AL37" s="36">
        <v>0</v>
      </c>
      <c r="AM37" s="39">
        <v>0</v>
      </c>
      <c r="AN37" s="36">
        <v>269697.12185719563</v>
      </c>
      <c r="AO37" s="40">
        <v>3.1009292752600879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54"/>
        <v>269697.12185719563</v>
      </c>
      <c r="AW37" s="117">
        <f t="shared" si="55"/>
        <v>0</v>
      </c>
      <c r="AX37" s="118">
        <f t="shared" si="56"/>
        <v>269697.12185719563</v>
      </c>
      <c r="AY37" s="32"/>
      <c r="AZ37" s="35">
        <v>332413.84762909252</v>
      </c>
      <c r="BA37" s="39">
        <v>1.481754529455966</v>
      </c>
      <c r="BB37" s="36">
        <v>4853.9829845918402</v>
      </c>
      <c r="BC37" s="39">
        <v>7.4881722017090493E-2</v>
      </c>
      <c r="BD37" s="36">
        <v>337267.83061368437</v>
      </c>
      <c r="BE37" s="40">
        <v>1.1663709732109711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7"/>
        <v>332413.84762909252</v>
      </c>
      <c r="BM37" s="117">
        <f t="shared" si="58"/>
        <v>4853.9829845918402</v>
      </c>
      <c r="BN37" s="118">
        <f t="shared" si="59"/>
        <v>337267.83061368437</v>
      </c>
      <c r="BO37" s="32"/>
      <c r="BP37" s="35">
        <v>359588.35289856419</v>
      </c>
      <c r="BQ37" s="39">
        <v>3.6038841518026437</v>
      </c>
      <c r="BR37" s="36">
        <v>13968.406421290936</v>
      </c>
      <c r="BS37" s="39">
        <v>0.60595203979224954</v>
      </c>
      <c r="BT37" s="36">
        <v>373556.75931985513</v>
      </c>
      <c r="BU37" s="40">
        <v>3.0412501776427185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60"/>
        <v>359588.35289856419</v>
      </c>
      <c r="CC37" s="117">
        <f t="shared" si="61"/>
        <v>13968.406421290936</v>
      </c>
      <c r="CD37" s="118">
        <f t="shared" si="62"/>
        <v>373556.75931985513</v>
      </c>
      <c r="CE37" s="32"/>
      <c r="CF37" s="32"/>
      <c r="CG37" s="38">
        <f t="shared" si="77"/>
        <v>1100999.2468997692</v>
      </c>
      <c r="CH37" s="39">
        <f t="shared" si="63"/>
        <v>1.6012415038878769</v>
      </c>
      <c r="CI37" s="36">
        <f t="shared" si="64"/>
        <v>20757.523670583068</v>
      </c>
      <c r="CJ37" s="39">
        <f t="shared" si="65"/>
        <v>9.6964697419025608E-2</v>
      </c>
      <c r="CK37" s="36">
        <f t="shared" si="66"/>
        <v>1121756.7705703522</v>
      </c>
      <c r="CL37" s="40">
        <f t="shared" si="67"/>
        <v>1.2440962160742275</v>
      </c>
      <c r="CM37" s="38">
        <f t="shared" si="68"/>
        <v>0</v>
      </c>
      <c r="CN37" s="39">
        <f t="shared" si="69"/>
        <v>0</v>
      </c>
      <c r="CO37" s="36">
        <f t="shared" si="70"/>
        <v>0</v>
      </c>
      <c r="CP37" s="39">
        <f t="shared" si="71"/>
        <v>0</v>
      </c>
      <c r="CQ37" s="36">
        <f t="shared" si="72"/>
        <v>0</v>
      </c>
      <c r="CR37" s="40">
        <f t="shared" si="73"/>
        <v>0</v>
      </c>
      <c r="CS37" s="152"/>
      <c r="CT37" s="161" t="s">
        <v>34</v>
      </c>
      <c r="CU37" s="38">
        <f t="shared" si="74"/>
        <v>1121756.7705703522</v>
      </c>
      <c r="CV37" s="36">
        <f t="shared" si="75"/>
        <v>0</v>
      </c>
      <c r="CW37" s="37">
        <f t="shared" si="76"/>
        <v>1121756.7705703522</v>
      </c>
      <c r="CX37"/>
    </row>
    <row r="38" spans="1:102" s="19" customFormat="1" ht="15.6" x14ac:dyDescent="0.3">
      <c r="A38" s="26">
        <v>25</v>
      </c>
      <c r="B38" s="26" t="s">
        <v>35</v>
      </c>
      <c r="C38" s="34"/>
      <c r="D38" s="35">
        <v>22197.040000000001</v>
      </c>
      <c r="E38" s="39">
        <v>0.20542733658482412</v>
      </c>
      <c r="F38" s="36">
        <v>76.47</v>
      </c>
      <c r="G38" s="39">
        <v>2.176338332811566E-3</v>
      </c>
      <c r="H38" s="36">
        <v>22273.510000000002</v>
      </c>
      <c r="I38" s="40">
        <v>0.15555213352887773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8"/>
        <v>22197.040000000001</v>
      </c>
      <c r="Q38" s="117">
        <f t="shared" si="49"/>
        <v>76.47</v>
      </c>
      <c r="R38" s="118">
        <f t="shared" si="50"/>
        <v>22273.510000000002</v>
      </c>
      <c r="S38" s="32"/>
      <c r="T38" s="35">
        <v>250788.65908975605</v>
      </c>
      <c r="U38" s="39">
        <v>1.2712127202534229</v>
      </c>
      <c r="V38" s="36">
        <v>10638.418299227993</v>
      </c>
      <c r="W38" s="39">
        <v>0.17095870507212177</v>
      </c>
      <c r="X38" s="36">
        <v>261427.07738898403</v>
      </c>
      <c r="Y38" s="40">
        <v>1.0073834149187666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51"/>
        <v>250788.65908975605</v>
      </c>
      <c r="AG38" s="117">
        <f t="shared" si="52"/>
        <v>10638.418299227993</v>
      </c>
      <c r="AH38" s="118">
        <f t="shared" si="53"/>
        <v>261427.07738898403</v>
      </c>
      <c r="AI38" s="32"/>
      <c r="AJ38" s="35">
        <v>742135.57772443024</v>
      </c>
      <c r="AK38" s="39">
        <v>12.764849373474437</v>
      </c>
      <c r="AL38" s="36">
        <v>0</v>
      </c>
      <c r="AM38" s="39">
        <v>0</v>
      </c>
      <c r="AN38" s="36">
        <v>742135.57772443024</v>
      </c>
      <c r="AO38" s="40">
        <v>8.5329421512932786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54"/>
        <v>742135.57772443024</v>
      </c>
      <c r="AW38" s="117">
        <f t="shared" si="55"/>
        <v>0</v>
      </c>
      <c r="AX38" s="118">
        <f t="shared" si="56"/>
        <v>742135.57772443024</v>
      </c>
      <c r="AY38" s="32"/>
      <c r="AZ38" s="35">
        <v>1188277.3008267824</v>
      </c>
      <c r="BA38" s="39">
        <v>5.2968168603927213</v>
      </c>
      <c r="BB38" s="36">
        <v>119591.32820617022</v>
      </c>
      <c r="BC38" s="39">
        <v>1.8449188270366577</v>
      </c>
      <c r="BD38" s="36">
        <v>1307868.6290329525</v>
      </c>
      <c r="BE38" s="40">
        <v>4.5229929071550439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7"/>
        <v>1188277.3008267824</v>
      </c>
      <c r="BM38" s="117">
        <f t="shared" si="58"/>
        <v>119591.32820617022</v>
      </c>
      <c r="BN38" s="118">
        <f t="shared" si="59"/>
        <v>1307868.6290329525</v>
      </c>
      <c r="BO38" s="32"/>
      <c r="BP38" s="35">
        <v>1869775.2216466279</v>
      </c>
      <c r="BQ38" s="39">
        <v>18.739353581417024</v>
      </c>
      <c r="BR38" s="36">
        <v>113554.34820975126</v>
      </c>
      <c r="BS38" s="39">
        <v>4.9260085116150991</v>
      </c>
      <c r="BT38" s="36">
        <v>1983329.5698563792</v>
      </c>
      <c r="BU38" s="40">
        <v>16.14694756864267</v>
      </c>
      <c r="BV38" s="38">
        <v>414.49389962184625</v>
      </c>
      <c r="BW38" s="39">
        <v>1.3032800996791156E-3</v>
      </c>
      <c r="BX38" s="36">
        <v>16721.039066582416</v>
      </c>
      <c r="BY38" s="39">
        <v>7.4193721731297055E-2</v>
      </c>
      <c r="BZ38" s="36">
        <v>17135.532966204264</v>
      </c>
      <c r="CA38" s="40">
        <v>3.1533399274219352E-2</v>
      </c>
      <c r="CB38" s="116">
        <f t="shared" si="60"/>
        <v>1870189.7155462496</v>
      </c>
      <c r="CC38" s="117">
        <f t="shared" si="61"/>
        <v>130275.38727633367</v>
      </c>
      <c r="CD38" s="118">
        <f t="shared" si="62"/>
        <v>2000465.1028225834</v>
      </c>
      <c r="CE38" s="32"/>
      <c r="CF38" s="32"/>
      <c r="CG38" s="38">
        <f t="shared" si="77"/>
        <v>4073173.7992875963</v>
      </c>
      <c r="CH38" s="39">
        <f t="shared" si="63"/>
        <v>5.9238323353382984</v>
      </c>
      <c r="CI38" s="36">
        <f t="shared" si="64"/>
        <v>243860.56471514946</v>
      </c>
      <c r="CJ38" s="39">
        <f t="shared" si="65"/>
        <v>1.1391467616894679</v>
      </c>
      <c r="CK38" s="36">
        <f t="shared" si="66"/>
        <v>4317034.3640027456</v>
      </c>
      <c r="CL38" s="40">
        <f t="shared" si="67"/>
        <v>4.7878526413417255</v>
      </c>
      <c r="CM38" s="38">
        <f t="shared" si="68"/>
        <v>414.49389962184625</v>
      </c>
      <c r="CN38" s="39">
        <f t="shared" si="69"/>
        <v>1.3507299250613988E-4</v>
      </c>
      <c r="CO38" s="36">
        <f t="shared" si="70"/>
        <v>16721.039066582416</v>
      </c>
      <c r="CP38" s="39">
        <f t="shared" si="71"/>
        <v>9.2750794692801029E-3</v>
      </c>
      <c r="CQ38" s="36">
        <f t="shared" si="72"/>
        <v>17135.532966204264</v>
      </c>
      <c r="CR38" s="40">
        <f t="shared" si="73"/>
        <v>3.5175368372680755E-3</v>
      </c>
      <c r="CS38" s="152"/>
      <c r="CT38" s="161" t="s">
        <v>35</v>
      </c>
      <c r="CU38" s="38">
        <f t="shared" si="74"/>
        <v>4317034.3640027456</v>
      </c>
      <c r="CV38" s="36">
        <f t="shared" si="75"/>
        <v>17135.532966204264</v>
      </c>
      <c r="CW38" s="37">
        <f t="shared" si="76"/>
        <v>4334169.8969689496</v>
      </c>
      <c r="CX38"/>
    </row>
    <row r="39" spans="1:102" s="19" customFormat="1" ht="15.6" x14ac:dyDescent="0.3">
      <c r="A39" s="26">
        <v>26</v>
      </c>
      <c r="B39" s="26" t="s">
        <v>36</v>
      </c>
      <c r="C39" s="34"/>
      <c r="D39" s="35">
        <v>135816.77000000002</v>
      </c>
      <c r="E39" s="39">
        <v>1.2569458506473676</v>
      </c>
      <c r="F39" s="36">
        <v>3000.75</v>
      </c>
      <c r="G39" s="39">
        <v>8.5401428693400117E-2</v>
      </c>
      <c r="H39" s="36">
        <v>138817.52000000002</v>
      </c>
      <c r="I39" s="40">
        <v>0.96946378937076627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8"/>
        <v>135816.77000000002</v>
      </c>
      <c r="Q39" s="117">
        <f t="shared" si="49"/>
        <v>3000.75</v>
      </c>
      <c r="R39" s="118">
        <f t="shared" si="50"/>
        <v>138817.52000000002</v>
      </c>
      <c r="S39" s="32"/>
      <c r="T39" s="35">
        <v>163819.09964094977</v>
      </c>
      <c r="U39" s="39">
        <v>0.83037615831546441</v>
      </c>
      <c r="V39" s="36">
        <v>8774.8461536971936</v>
      </c>
      <c r="W39" s="39">
        <v>0.14101121928548552</v>
      </c>
      <c r="X39" s="36">
        <v>172593.94579464698</v>
      </c>
      <c r="Y39" s="40">
        <v>0.66507371862713716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51"/>
        <v>163819.09964094977</v>
      </c>
      <c r="AG39" s="117">
        <f t="shared" si="52"/>
        <v>8774.8461536971936</v>
      </c>
      <c r="AH39" s="118">
        <f t="shared" si="53"/>
        <v>172593.94579464698</v>
      </c>
      <c r="AI39" s="32"/>
      <c r="AJ39" s="35">
        <v>127781.2937099706</v>
      </c>
      <c r="AK39" s="39">
        <v>2.1978584721094379</v>
      </c>
      <c r="AL39" s="36">
        <v>0</v>
      </c>
      <c r="AM39" s="39">
        <v>0</v>
      </c>
      <c r="AN39" s="36">
        <v>127781.2937099706</v>
      </c>
      <c r="AO39" s="40">
        <v>1.469206463039916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54"/>
        <v>127781.2937099706</v>
      </c>
      <c r="AW39" s="117">
        <f t="shared" si="55"/>
        <v>0</v>
      </c>
      <c r="AX39" s="118">
        <f t="shared" si="56"/>
        <v>127781.2937099706</v>
      </c>
      <c r="AY39" s="32"/>
      <c r="AZ39" s="35">
        <v>617038.91883590631</v>
      </c>
      <c r="BA39" s="39">
        <v>2.7504877409797106</v>
      </c>
      <c r="BB39" s="36">
        <v>34159.681588670202</v>
      </c>
      <c r="BC39" s="39">
        <v>0.52697666824026101</v>
      </c>
      <c r="BD39" s="36">
        <v>651198.60042457655</v>
      </c>
      <c r="BE39" s="40">
        <v>2.2520355527202121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7"/>
        <v>617038.91883590631</v>
      </c>
      <c r="BM39" s="117">
        <f t="shared" si="58"/>
        <v>34159.681588670202</v>
      </c>
      <c r="BN39" s="118">
        <f t="shared" si="59"/>
        <v>651198.60042457655</v>
      </c>
      <c r="BO39" s="32"/>
      <c r="BP39" s="35">
        <v>388901.95245047635</v>
      </c>
      <c r="BQ39" s="39">
        <v>3.8976723571376088</v>
      </c>
      <c r="BR39" s="36">
        <v>19392.227801766996</v>
      </c>
      <c r="BS39" s="39">
        <v>0.84123840889150603</v>
      </c>
      <c r="BT39" s="36">
        <v>408294.18025224336</v>
      </c>
      <c r="BU39" s="40">
        <v>3.3240591081351734</v>
      </c>
      <c r="BV39" s="38">
        <v>199.64608394931531</v>
      </c>
      <c r="BW39" s="39">
        <v>6.277408869645399E-4</v>
      </c>
      <c r="BX39" s="36">
        <v>4147.4038688982318</v>
      </c>
      <c r="BY39" s="39">
        <v>1.8402643958371708E-2</v>
      </c>
      <c r="BZ39" s="36">
        <v>4347.0499528475475</v>
      </c>
      <c r="CA39" s="40">
        <v>7.9995913811651033E-3</v>
      </c>
      <c r="CB39" s="116">
        <f t="shared" si="60"/>
        <v>389101.59853442566</v>
      </c>
      <c r="CC39" s="117">
        <f t="shared" si="61"/>
        <v>23539.631670665229</v>
      </c>
      <c r="CD39" s="118">
        <f t="shared" si="62"/>
        <v>412641.23020509089</v>
      </c>
      <c r="CE39" s="32"/>
      <c r="CF39" s="32"/>
      <c r="CG39" s="38">
        <f t="shared" si="77"/>
        <v>1433358.0346373031</v>
      </c>
      <c r="CH39" s="39">
        <f t="shared" si="63"/>
        <v>2.0846084876580746</v>
      </c>
      <c r="CI39" s="36">
        <f t="shared" si="64"/>
        <v>65327.505544134394</v>
      </c>
      <c r="CJ39" s="39">
        <f t="shared" si="65"/>
        <v>0.30516461928470379</v>
      </c>
      <c r="CK39" s="36">
        <f t="shared" si="66"/>
        <v>1498685.5401814375</v>
      </c>
      <c r="CL39" s="40">
        <f t="shared" si="67"/>
        <v>1.662133056417288</v>
      </c>
      <c r="CM39" s="38">
        <f t="shared" si="68"/>
        <v>199.64608394931531</v>
      </c>
      <c r="CN39" s="39">
        <f t="shared" si="69"/>
        <v>6.5059567886930448E-5</v>
      </c>
      <c r="CO39" s="36">
        <f t="shared" si="70"/>
        <v>4147.4038688982318</v>
      </c>
      <c r="CP39" s="39">
        <f t="shared" si="71"/>
        <v>2.3005448598053639E-3</v>
      </c>
      <c r="CQ39" s="36">
        <f t="shared" si="72"/>
        <v>4347.0499528475475</v>
      </c>
      <c r="CR39" s="40">
        <f t="shared" si="73"/>
        <v>8.9235090456441326E-4</v>
      </c>
      <c r="CS39" s="152"/>
      <c r="CT39" s="161" t="s">
        <v>36</v>
      </c>
      <c r="CU39" s="38">
        <f t="shared" si="74"/>
        <v>1498685.5401814375</v>
      </c>
      <c r="CV39" s="36">
        <f t="shared" si="75"/>
        <v>4347.0499528475475</v>
      </c>
      <c r="CW39" s="37">
        <f t="shared" si="76"/>
        <v>1503032.5901342852</v>
      </c>
      <c r="CX39"/>
    </row>
    <row r="40" spans="1:102" s="19" customFormat="1" ht="15.6" x14ac:dyDescent="0.3">
      <c r="A40" s="26">
        <v>27</v>
      </c>
      <c r="B40" s="26" t="s">
        <v>37</v>
      </c>
      <c r="C40" s="34"/>
      <c r="D40" s="35">
        <v>174844.27</v>
      </c>
      <c r="E40" s="39">
        <v>1.6181343414805696</v>
      </c>
      <c r="F40" s="36">
        <v>1366.45</v>
      </c>
      <c r="G40" s="39">
        <v>3.8889205111421007E-2</v>
      </c>
      <c r="H40" s="36">
        <v>176210.72</v>
      </c>
      <c r="I40" s="40">
        <v>1.2306077240030728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8"/>
        <v>174844.27</v>
      </c>
      <c r="Q40" s="117">
        <f t="shared" si="49"/>
        <v>1366.45</v>
      </c>
      <c r="R40" s="118">
        <f t="shared" si="50"/>
        <v>176210.72</v>
      </c>
      <c r="S40" s="32"/>
      <c r="T40" s="35">
        <v>272895.14105452684</v>
      </c>
      <c r="U40" s="39">
        <v>1.3832673928038748</v>
      </c>
      <c r="V40" s="36">
        <v>28545.275082499771</v>
      </c>
      <c r="W40" s="39">
        <v>0.4587207540415853</v>
      </c>
      <c r="X40" s="36">
        <v>301440.41613702662</v>
      </c>
      <c r="Y40" s="40">
        <v>1.1615708626494701</v>
      </c>
      <c r="Z40" s="38">
        <v>0</v>
      </c>
      <c r="AA40" s="39">
        <v>0</v>
      </c>
      <c r="AB40" s="36">
        <v>0</v>
      </c>
      <c r="AC40" s="39">
        <v>0</v>
      </c>
      <c r="AD40" s="36">
        <v>0</v>
      </c>
      <c r="AE40" s="40">
        <v>0</v>
      </c>
      <c r="AF40" s="116">
        <f t="shared" si="51"/>
        <v>272895.14105452684</v>
      </c>
      <c r="AG40" s="117">
        <f t="shared" si="52"/>
        <v>28545.275082499771</v>
      </c>
      <c r="AH40" s="118">
        <f t="shared" si="53"/>
        <v>301440.41613702662</v>
      </c>
      <c r="AI40" s="32"/>
      <c r="AJ40" s="35">
        <v>260917.29604415601</v>
      </c>
      <c r="AK40" s="39">
        <v>4.4878187798922582</v>
      </c>
      <c r="AL40" s="36">
        <v>0</v>
      </c>
      <c r="AM40" s="39">
        <v>0</v>
      </c>
      <c r="AN40" s="36">
        <v>260917.29604415601</v>
      </c>
      <c r="AO40" s="40">
        <v>2.9999804082204364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54"/>
        <v>260917.29604415601</v>
      </c>
      <c r="AW40" s="117">
        <f t="shared" si="55"/>
        <v>0</v>
      </c>
      <c r="AX40" s="118">
        <f t="shared" si="56"/>
        <v>260917.29604415601</v>
      </c>
      <c r="AY40" s="32"/>
      <c r="AZ40" s="35">
        <v>592895.36238410685</v>
      </c>
      <c r="BA40" s="39">
        <v>2.6428663997365889</v>
      </c>
      <c r="BB40" s="36">
        <v>30536.057906715167</v>
      </c>
      <c r="BC40" s="39">
        <v>0.4710755284735918</v>
      </c>
      <c r="BD40" s="36">
        <v>623431.42029082205</v>
      </c>
      <c r="BE40" s="40">
        <v>2.1560085084064951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7"/>
        <v>592895.36238410685</v>
      </c>
      <c r="BM40" s="117">
        <f t="shared" si="58"/>
        <v>30536.057906715167</v>
      </c>
      <c r="BN40" s="118">
        <f t="shared" si="59"/>
        <v>623431.42029082205</v>
      </c>
      <c r="BO40" s="32"/>
      <c r="BP40" s="35">
        <v>869881.16495378863</v>
      </c>
      <c r="BQ40" s="39">
        <v>8.7181659780090666</v>
      </c>
      <c r="BR40" s="36">
        <v>62767.666031413173</v>
      </c>
      <c r="BS40" s="39">
        <v>2.7228728974237884</v>
      </c>
      <c r="BT40" s="36">
        <v>932648.83098520176</v>
      </c>
      <c r="BU40" s="40">
        <v>7.5930052184743282</v>
      </c>
      <c r="BV40" s="38">
        <v>8.376781501057522</v>
      </c>
      <c r="BW40" s="39">
        <v>2.6338849955689466E-5</v>
      </c>
      <c r="BX40" s="36">
        <v>1505.4356073300175</v>
      </c>
      <c r="BY40" s="39">
        <v>6.6798402952035207E-3</v>
      </c>
      <c r="BZ40" s="36">
        <v>1513.8123888310752</v>
      </c>
      <c r="CA40" s="40">
        <v>2.7857698139542686E-3</v>
      </c>
      <c r="CB40" s="116">
        <f t="shared" si="60"/>
        <v>869889.54173528973</v>
      </c>
      <c r="CC40" s="117">
        <f t="shared" si="61"/>
        <v>64273.101638743188</v>
      </c>
      <c r="CD40" s="118">
        <f t="shared" si="62"/>
        <v>934162.64337403292</v>
      </c>
      <c r="CE40" s="32"/>
      <c r="CF40" s="32"/>
      <c r="CG40" s="38">
        <f t="shared" si="77"/>
        <v>2171433.2344365786</v>
      </c>
      <c r="CH40" s="39">
        <f t="shared" si="63"/>
        <v>3.1580303326200876</v>
      </c>
      <c r="CI40" s="36">
        <f t="shared" si="64"/>
        <v>123215.44902062812</v>
      </c>
      <c r="CJ40" s="39">
        <f t="shared" si="65"/>
        <v>0.57557678465116158</v>
      </c>
      <c r="CK40" s="36">
        <f t="shared" si="66"/>
        <v>2294648.6834572069</v>
      </c>
      <c r="CL40" s="40">
        <f t="shared" si="67"/>
        <v>2.5449044028121417</v>
      </c>
      <c r="CM40" s="38">
        <f t="shared" si="68"/>
        <v>8.376781501057522</v>
      </c>
      <c r="CN40" s="39">
        <f t="shared" si="69"/>
        <v>2.7297794875876104E-6</v>
      </c>
      <c r="CO40" s="36">
        <f t="shared" si="70"/>
        <v>1505.4356073300175</v>
      </c>
      <c r="CP40" s="39">
        <f t="shared" si="71"/>
        <v>8.3505784767739014E-4</v>
      </c>
      <c r="CQ40" s="36">
        <f t="shared" si="72"/>
        <v>1513.8123888310752</v>
      </c>
      <c r="CR40" s="40">
        <f t="shared" si="73"/>
        <v>3.1075139903311802E-4</v>
      </c>
      <c r="CS40" s="152"/>
      <c r="CT40" s="161" t="s">
        <v>37</v>
      </c>
      <c r="CU40" s="38">
        <f t="shared" si="74"/>
        <v>2294648.6834572069</v>
      </c>
      <c r="CV40" s="36">
        <f t="shared" si="75"/>
        <v>1513.8123888310752</v>
      </c>
      <c r="CW40" s="37">
        <f t="shared" si="76"/>
        <v>2296162.4958460382</v>
      </c>
      <c r="CX40"/>
    </row>
    <row r="41" spans="1:102" s="19" customFormat="1" ht="15.6" x14ac:dyDescent="0.3">
      <c r="A41" s="26">
        <v>28</v>
      </c>
      <c r="B41" s="26" t="s">
        <v>38</v>
      </c>
      <c r="C41" s="34"/>
      <c r="D41" s="35">
        <v>52607875.890000001</v>
      </c>
      <c r="E41" s="39">
        <v>486.87103449233246</v>
      </c>
      <c r="F41" s="36">
        <v>5495913.0700000003</v>
      </c>
      <c r="G41" s="39">
        <v>156.41383925776248</v>
      </c>
      <c r="H41" s="36">
        <v>58103788.960000001</v>
      </c>
      <c r="I41" s="40">
        <v>405.78105286682029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8"/>
        <v>52607875.890000001</v>
      </c>
      <c r="Q41" s="117">
        <f t="shared" si="49"/>
        <v>5495913.0700000003</v>
      </c>
      <c r="R41" s="118">
        <f t="shared" si="50"/>
        <v>58103788.960000001</v>
      </c>
      <c r="S41" s="32"/>
      <c r="T41" s="35">
        <v>83797777.755894378</v>
      </c>
      <c r="U41" s="39">
        <v>424.75924309694386</v>
      </c>
      <c r="V41" s="36">
        <v>6371651.9251279421</v>
      </c>
      <c r="W41" s="39">
        <v>102.39204096432381</v>
      </c>
      <c r="X41" s="36">
        <v>90169429.681022316</v>
      </c>
      <c r="Y41" s="40">
        <v>347.45898894853133</v>
      </c>
      <c r="Z41" s="38">
        <v>77896.534417885428</v>
      </c>
      <c r="AA41" s="39">
        <v>7.6676307657818896E-2</v>
      </c>
      <c r="AB41" s="36">
        <v>85643.329758364955</v>
      </c>
      <c r="AC41" s="39">
        <v>0.18246559676833896</v>
      </c>
      <c r="AD41" s="36">
        <v>163539.86417625038</v>
      </c>
      <c r="AE41" s="40">
        <v>0.11010701959848028</v>
      </c>
      <c r="AF41" s="116">
        <f t="shared" si="51"/>
        <v>83875674.29031226</v>
      </c>
      <c r="AG41" s="117">
        <f t="shared" si="52"/>
        <v>6457295.2548863068</v>
      </c>
      <c r="AH41" s="118">
        <f t="shared" si="53"/>
        <v>90332969.54519856</v>
      </c>
      <c r="AI41" s="32"/>
      <c r="AJ41" s="35">
        <v>51728155.90114025</v>
      </c>
      <c r="AK41" s="39">
        <v>889.7324670383091</v>
      </c>
      <c r="AL41" s="36">
        <v>5702223.8990330463</v>
      </c>
      <c r="AM41" s="39">
        <v>197.76041822269011</v>
      </c>
      <c r="AN41" s="36">
        <v>57430379.800173298</v>
      </c>
      <c r="AO41" s="40">
        <v>660.32423625922183</v>
      </c>
      <c r="AP41" s="38">
        <v>0</v>
      </c>
      <c r="AQ41" s="39">
        <v>0</v>
      </c>
      <c r="AR41" s="36">
        <v>27816.657291511357</v>
      </c>
      <c r="AS41" s="39">
        <v>0.1807097855616927</v>
      </c>
      <c r="AT41" s="36">
        <v>27816.657291511357</v>
      </c>
      <c r="AU41" s="40">
        <v>8.6903155668164242E-2</v>
      </c>
      <c r="AV41" s="116">
        <f t="shared" si="54"/>
        <v>51728155.90114025</v>
      </c>
      <c r="AW41" s="117">
        <f t="shared" si="55"/>
        <v>5730040.5563245574</v>
      </c>
      <c r="AX41" s="118">
        <f t="shared" si="56"/>
        <v>57458196.457464807</v>
      </c>
      <c r="AY41" s="32"/>
      <c r="AZ41" s="35">
        <v>92441288.884440005</v>
      </c>
      <c r="BA41" s="39">
        <v>412.06255241840438</v>
      </c>
      <c r="BB41" s="36">
        <v>10151125.479411768</v>
      </c>
      <c r="BC41" s="39">
        <v>156.60000431044656</v>
      </c>
      <c r="BD41" s="36">
        <v>102592414.36385177</v>
      </c>
      <c r="BE41" s="40">
        <v>354.79462707100487</v>
      </c>
      <c r="BF41" s="38">
        <v>269950.49117991573</v>
      </c>
      <c r="BG41" s="39">
        <v>0.22344120446957391</v>
      </c>
      <c r="BH41" s="36">
        <v>498143.00578427745</v>
      </c>
      <c r="BI41" s="39">
        <v>0.78059876641925152</v>
      </c>
      <c r="BJ41" s="36">
        <v>768093.49696419318</v>
      </c>
      <c r="BK41" s="40">
        <v>0.41601658283121867</v>
      </c>
      <c r="BL41" s="116">
        <f t="shared" si="57"/>
        <v>92711239.375619918</v>
      </c>
      <c r="BM41" s="117">
        <f t="shared" si="58"/>
        <v>10649268.485196045</v>
      </c>
      <c r="BN41" s="118">
        <f t="shared" si="59"/>
        <v>103360507.86081596</v>
      </c>
      <c r="BO41" s="32"/>
      <c r="BP41" s="35">
        <v>65826685.098954171</v>
      </c>
      <c r="BQ41" s="39">
        <v>659.73145481924041</v>
      </c>
      <c r="BR41" s="36">
        <v>5986095.50812029</v>
      </c>
      <c r="BS41" s="39">
        <v>259.67792417665669</v>
      </c>
      <c r="BT41" s="36">
        <v>71812780.607074454</v>
      </c>
      <c r="BU41" s="40">
        <v>584.65180010644349</v>
      </c>
      <c r="BV41" s="38">
        <v>32659.181089209807</v>
      </c>
      <c r="BW41" s="39">
        <v>0.10268923336197701</v>
      </c>
      <c r="BX41" s="36">
        <v>36168.554586650491</v>
      </c>
      <c r="BY41" s="39">
        <v>0.16048522246372848</v>
      </c>
      <c r="BZ41" s="36">
        <v>68827.735675860298</v>
      </c>
      <c r="CA41" s="40">
        <v>0.12665917508885627</v>
      </c>
      <c r="CB41" s="116">
        <f t="shared" si="60"/>
        <v>65859344.280043378</v>
      </c>
      <c r="CC41" s="117">
        <f t="shared" si="61"/>
        <v>6022264.0627069408</v>
      </c>
      <c r="CD41" s="118">
        <f t="shared" si="62"/>
        <v>71881608.342750326</v>
      </c>
      <c r="CE41" s="32"/>
      <c r="CF41" s="32"/>
      <c r="CG41" s="38">
        <f t="shared" si="77"/>
        <v>346401783.53042877</v>
      </c>
      <c r="CH41" s="39">
        <f t="shared" si="63"/>
        <v>503.79045614388315</v>
      </c>
      <c r="CI41" s="36">
        <f t="shared" si="64"/>
        <v>33707009.88169305</v>
      </c>
      <c r="CJ41" s="39">
        <f t="shared" si="65"/>
        <v>157.45568045336427</v>
      </c>
      <c r="CK41" s="36">
        <f t="shared" si="66"/>
        <v>380108793.41212183</v>
      </c>
      <c r="CL41" s="40">
        <f t="shared" si="67"/>
        <v>421.56367938846603</v>
      </c>
      <c r="CM41" s="38">
        <f t="shared" si="68"/>
        <v>380506.20668701094</v>
      </c>
      <c r="CN41" s="39">
        <f t="shared" si="69"/>
        <v>0.12399727004731402</v>
      </c>
      <c r="CO41" s="36">
        <f t="shared" si="70"/>
        <v>647771.54742080427</v>
      </c>
      <c r="CP41" s="39">
        <f t="shared" si="71"/>
        <v>0.35931574325868115</v>
      </c>
      <c r="CQ41" s="36">
        <f t="shared" si="72"/>
        <v>1028277.7541078152</v>
      </c>
      <c r="CR41" s="40">
        <f t="shared" si="73"/>
        <v>0.21108213477521826</v>
      </c>
      <c r="CS41" s="152"/>
      <c r="CT41" s="161" t="s">
        <v>38</v>
      </c>
      <c r="CU41" s="38">
        <f t="shared" si="74"/>
        <v>380108793.41212183</v>
      </c>
      <c r="CV41" s="36">
        <f t="shared" si="75"/>
        <v>1028277.7541078152</v>
      </c>
      <c r="CW41" s="37">
        <f t="shared" si="76"/>
        <v>381137071.16622967</v>
      </c>
      <c r="CX41"/>
    </row>
    <row r="42" spans="1:102" s="19" customFormat="1" ht="15.6" x14ac:dyDescent="0.3">
      <c r="A42" s="26">
        <v>29</v>
      </c>
      <c r="B42" s="26" t="s">
        <v>39</v>
      </c>
      <c r="C42" s="34"/>
      <c r="D42" s="35">
        <v>1714189.36</v>
      </c>
      <c r="E42" s="39">
        <v>15.864338426512916</v>
      </c>
      <c r="F42" s="36">
        <v>140320.68</v>
      </c>
      <c r="G42" s="39">
        <v>3.9935304664598568</v>
      </c>
      <c r="H42" s="36">
        <v>1854510.04</v>
      </c>
      <c r="I42" s="40">
        <v>12.951393533067952</v>
      </c>
      <c r="J42" s="38">
        <v>317218.56</v>
      </c>
      <c r="K42" s="39">
        <v>0.88017247263495235</v>
      </c>
      <c r="L42" s="36">
        <v>115071.51999999999</v>
      </c>
      <c r="M42" s="39">
        <v>0.36418495426781022</v>
      </c>
      <c r="N42" s="36">
        <v>432290.07999999996</v>
      </c>
      <c r="O42" s="40">
        <v>0.63912782110515609</v>
      </c>
      <c r="P42" s="116">
        <f t="shared" si="48"/>
        <v>2031407.9200000002</v>
      </c>
      <c r="Q42" s="117">
        <f t="shared" si="49"/>
        <v>255392.19999999998</v>
      </c>
      <c r="R42" s="118">
        <f t="shared" si="50"/>
        <v>2286800.12</v>
      </c>
      <c r="S42" s="32"/>
      <c r="T42" s="35">
        <v>1858416.192247991</v>
      </c>
      <c r="U42" s="39">
        <v>9.4200523727234025</v>
      </c>
      <c r="V42" s="36">
        <v>147726.18895761709</v>
      </c>
      <c r="W42" s="39">
        <v>2.3739504557051023</v>
      </c>
      <c r="X42" s="36">
        <v>2006142.3812056081</v>
      </c>
      <c r="Y42" s="40">
        <v>7.7304714682830715</v>
      </c>
      <c r="Z42" s="38">
        <v>601313.82322167885</v>
      </c>
      <c r="AA42" s="39">
        <v>0.59189441549351507</v>
      </c>
      <c r="AB42" s="36">
        <v>152738.74053284651</v>
      </c>
      <c r="AC42" s="39">
        <v>0.32541431445509911</v>
      </c>
      <c r="AD42" s="36">
        <v>754052.56375452538</v>
      </c>
      <c r="AE42" s="40">
        <v>0.50768343751419787</v>
      </c>
      <c r="AF42" s="116">
        <f t="shared" si="51"/>
        <v>2459730.0154696698</v>
      </c>
      <c r="AG42" s="117">
        <f t="shared" si="52"/>
        <v>300464.92949046358</v>
      </c>
      <c r="AH42" s="118">
        <f t="shared" si="53"/>
        <v>2760194.9449601332</v>
      </c>
      <c r="AI42" s="32"/>
      <c r="AJ42" s="35">
        <v>398630.88645728352</v>
      </c>
      <c r="AK42" s="39">
        <v>6.8565143269970852</v>
      </c>
      <c r="AL42" s="36">
        <v>69825.557133830313</v>
      </c>
      <c r="AM42" s="39">
        <v>2.4216396314708439</v>
      </c>
      <c r="AN42" s="36">
        <v>468456.44359111384</v>
      </c>
      <c r="AO42" s="40">
        <v>5.3862284110139225</v>
      </c>
      <c r="AP42" s="38">
        <v>143102.52931011963</v>
      </c>
      <c r="AQ42" s="39">
        <v>0.86124369160750391</v>
      </c>
      <c r="AR42" s="36">
        <v>34069.228028948142</v>
      </c>
      <c r="AS42" s="39">
        <v>0.22132935768822284</v>
      </c>
      <c r="AT42" s="36">
        <v>177171.75733906776</v>
      </c>
      <c r="AU42" s="40">
        <v>0.55350952656478147</v>
      </c>
      <c r="AV42" s="116">
        <f t="shared" si="54"/>
        <v>541733.41576740309</v>
      </c>
      <c r="AW42" s="117">
        <f t="shared" si="55"/>
        <v>103894.78516277845</v>
      </c>
      <c r="AX42" s="118">
        <f t="shared" si="56"/>
        <v>645628.20093018154</v>
      </c>
      <c r="AY42" s="32"/>
      <c r="AZ42" s="35">
        <v>3125932.7360208179</v>
      </c>
      <c r="BA42" s="39">
        <v>13.934031399142444</v>
      </c>
      <c r="BB42" s="36">
        <v>315346.47063157003</v>
      </c>
      <c r="BC42" s="39">
        <v>4.8648062483658334</v>
      </c>
      <c r="BD42" s="36">
        <v>3441279.206652388</v>
      </c>
      <c r="BE42" s="40">
        <v>11.900951745235814</v>
      </c>
      <c r="BF42" s="38">
        <v>1585650.4967034883</v>
      </c>
      <c r="BG42" s="39">
        <v>1.3124616121371422</v>
      </c>
      <c r="BH42" s="36">
        <v>321485.62502447097</v>
      </c>
      <c r="BI42" s="39">
        <v>0.50377357385661947</v>
      </c>
      <c r="BJ42" s="36">
        <v>1907136.1217279593</v>
      </c>
      <c r="BK42" s="40">
        <v>1.0329474933599592</v>
      </c>
      <c r="BL42" s="116">
        <f t="shared" si="57"/>
        <v>4711583.2327243062</v>
      </c>
      <c r="BM42" s="117">
        <f t="shared" si="58"/>
        <v>636832.09565604106</v>
      </c>
      <c r="BN42" s="118">
        <f t="shared" si="59"/>
        <v>5348415.3283803472</v>
      </c>
      <c r="BO42" s="32"/>
      <c r="BP42" s="35">
        <v>808174.62302260287</v>
      </c>
      <c r="BQ42" s="39">
        <v>8.0997276255547597</v>
      </c>
      <c r="BR42" s="36">
        <v>59380.831670915039</v>
      </c>
      <c r="BS42" s="39">
        <v>2.57595139991823</v>
      </c>
      <c r="BT42" s="36">
        <v>867555.45469351788</v>
      </c>
      <c r="BU42" s="40">
        <v>7.0630583301597154</v>
      </c>
      <c r="BV42" s="38">
        <v>270230.81166127836</v>
      </c>
      <c r="BW42" s="39">
        <v>0.84967822078826294</v>
      </c>
      <c r="BX42" s="36">
        <v>116089.9996475407</v>
      </c>
      <c r="BY42" s="39">
        <v>0.51510848669983</v>
      </c>
      <c r="BZ42" s="36">
        <v>386320.81130881904</v>
      </c>
      <c r="CA42" s="40">
        <v>0.71092089256677571</v>
      </c>
      <c r="CB42" s="116">
        <f t="shared" si="60"/>
        <v>1078405.4346838812</v>
      </c>
      <c r="CC42" s="117">
        <f t="shared" si="61"/>
        <v>175470.83131845575</v>
      </c>
      <c r="CD42" s="118">
        <f t="shared" si="62"/>
        <v>1253876.266002337</v>
      </c>
      <c r="CE42" s="32"/>
      <c r="CF42" s="32"/>
      <c r="CG42" s="38">
        <f t="shared" si="77"/>
        <v>7905343.7977486951</v>
      </c>
      <c r="CH42" s="39">
        <f t="shared" si="63"/>
        <v>11.497160081718194</v>
      </c>
      <c r="CI42" s="36">
        <f t="shared" si="64"/>
        <v>732599.72839393246</v>
      </c>
      <c r="CJ42" s="39">
        <f t="shared" si="65"/>
        <v>3.422195832234483</v>
      </c>
      <c r="CK42" s="36">
        <f t="shared" si="66"/>
        <v>8637943.526142627</v>
      </c>
      <c r="CL42" s="40">
        <f t="shared" si="67"/>
        <v>9.58000266855794</v>
      </c>
      <c r="CM42" s="38">
        <f t="shared" si="68"/>
        <v>2917516.2208965649</v>
      </c>
      <c r="CN42" s="39">
        <f t="shared" si="69"/>
        <v>0.95074414123158557</v>
      </c>
      <c r="CO42" s="36">
        <f t="shared" si="70"/>
        <v>739455.11323380633</v>
      </c>
      <c r="CP42" s="39">
        <f t="shared" si="71"/>
        <v>0.41017217362502517</v>
      </c>
      <c r="CQ42" s="36">
        <f t="shared" si="72"/>
        <v>3656971.334130371</v>
      </c>
      <c r="CR42" s="40">
        <f t="shared" si="73"/>
        <v>0.7506933928467352</v>
      </c>
      <c r="CS42" s="152"/>
      <c r="CT42" s="161" t="s">
        <v>39</v>
      </c>
      <c r="CU42" s="38">
        <f t="shared" si="74"/>
        <v>8637943.526142627</v>
      </c>
      <c r="CV42" s="36">
        <f t="shared" si="75"/>
        <v>3656971.334130371</v>
      </c>
      <c r="CW42" s="37">
        <f t="shared" si="76"/>
        <v>12294914.860272998</v>
      </c>
      <c r="CX42"/>
    </row>
    <row r="43" spans="1:102" s="19" customFormat="1" ht="15.6" x14ac:dyDescent="0.3">
      <c r="A43" s="26">
        <v>30</v>
      </c>
      <c r="B43" s="26" t="s">
        <v>55</v>
      </c>
      <c r="C43" s="34"/>
      <c r="D43" s="35">
        <v>1150151.9100000001</v>
      </c>
      <c r="E43" s="39">
        <v>10.644331115286018</v>
      </c>
      <c r="F43" s="36">
        <v>889650.57</v>
      </c>
      <c r="G43" s="39">
        <v>25.319480035290432</v>
      </c>
      <c r="H43" s="36">
        <v>2039802.48</v>
      </c>
      <c r="I43" s="40">
        <v>14.245425518541797</v>
      </c>
      <c r="J43" s="38">
        <v>3245810.9</v>
      </c>
      <c r="K43" s="39">
        <v>9.0060096280573241</v>
      </c>
      <c r="L43" s="36">
        <v>4016580.73</v>
      </c>
      <c r="M43" s="39">
        <v>12.711905339114473</v>
      </c>
      <c r="N43" s="36">
        <v>7262391.6299999999</v>
      </c>
      <c r="O43" s="40">
        <v>10.737226582886713</v>
      </c>
      <c r="P43" s="116">
        <f t="shared" si="48"/>
        <v>4395962.8100000005</v>
      </c>
      <c r="Q43" s="117">
        <f t="shared" si="49"/>
        <v>4906231.3</v>
      </c>
      <c r="R43" s="118">
        <f t="shared" si="50"/>
        <v>9302194.1099999994</v>
      </c>
      <c r="S43" s="32"/>
      <c r="T43" s="35">
        <v>4585933.7668378334</v>
      </c>
      <c r="U43" s="39">
        <v>23.245458386367975</v>
      </c>
      <c r="V43" s="36">
        <v>3475909.5243366929</v>
      </c>
      <c r="W43" s="39">
        <v>55.857644859817007</v>
      </c>
      <c r="X43" s="36">
        <v>8061843.2911745263</v>
      </c>
      <c r="Y43" s="40">
        <v>31.065516649292423</v>
      </c>
      <c r="Z43" s="38">
        <v>18486379.121826794</v>
      </c>
      <c r="AA43" s="39">
        <v>18.196795321087016</v>
      </c>
      <c r="AB43" s="36">
        <v>10625113.859008843</v>
      </c>
      <c r="AC43" s="39">
        <v>22.637113088497578</v>
      </c>
      <c r="AD43" s="36">
        <v>29111492.980835639</v>
      </c>
      <c r="AE43" s="40">
        <v>19.599990157307364</v>
      </c>
      <c r="AF43" s="116">
        <f t="shared" si="51"/>
        <v>23072312.888664626</v>
      </c>
      <c r="AG43" s="117">
        <f t="shared" si="52"/>
        <v>14101023.383345537</v>
      </c>
      <c r="AH43" s="118">
        <f t="shared" si="53"/>
        <v>37173336.272010162</v>
      </c>
      <c r="AI43" s="32"/>
      <c r="AJ43" s="35">
        <v>1019197.737468877</v>
      </c>
      <c r="AK43" s="39">
        <v>17.530362363798432</v>
      </c>
      <c r="AL43" s="36">
        <v>1212067.8484214353</v>
      </c>
      <c r="AM43" s="39">
        <v>42.036063273268894</v>
      </c>
      <c r="AN43" s="36">
        <v>2231265.5858903122</v>
      </c>
      <c r="AO43" s="40">
        <v>25.654692673476966</v>
      </c>
      <c r="AP43" s="38">
        <v>2872235.0108549576</v>
      </c>
      <c r="AQ43" s="39">
        <v>17.286167448181597</v>
      </c>
      <c r="AR43" s="36">
        <v>3152627.6293724217</v>
      </c>
      <c r="AS43" s="39">
        <v>20.480917490888206</v>
      </c>
      <c r="AT43" s="36">
        <v>6024862.6402273793</v>
      </c>
      <c r="AU43" s="40">
        <v>18.822519557832155</v>
      </c>
      <c r="AV43" s="116">
        <f t="shared" si="54"/>
        <v>3891432.7483238345</v>
      </c>
      <c r="AW43" s="117">
        <f t="shared" si="55"/>
        <v>4364695.4777938575</v>
      </c>
      <c r="AX43" s="118">
        <f t="shared" si="56"/>
        <v>8256128.226117692</v>
      </c>
      <c r="AY43" s="32"/>
      <c r="AZ43" s="35">
        <v>5132171.2284066929</v>
      </c>
      <c r="BA43" s="39">
        <v>22.876959001179884</v>
      </c>
      <c r="BB43" s="36">
        <v>2887114.337682141</v>
      </c>
      <c r="BC43" s="39">
        <v>44.539112302646338</v>
      </c>
      <c r="BD43" s="36">
        <v>8019285.5660888338</v>
      </c>
      <c r="BE43" s="40">
        <v>27.733039030601859</v>
      </c>
      <c r="BF43" s="38">
        <v>16650416.005370161</v>
      </c>
      <c r="BG43" s="39">
        <v>13.781745648611647</v>
      </c>
      <c r="BH43" s="36">
        <v>12128787.593692882</v>
      </c>
      <c r="BI43" s="39">
        <v>19.006021411244731</v>
      </c>
      <c r="BJ43" s="36">
        <v>28779203.599063043</v>
      </c>
      <c r="BK43" s="40">
        <v>15.587459059615309</v>
      </c>
      <c r="BL43" s="116">
        <f t="shared" si="57"/>
        <v>21782587.233776852</v>
      </c>
      <c r="BM43" s="117">
        <f t="shared" si="58"/>
        <v>15015901.931375023</v>
      </c>
      <c r="BN43" s="118">
        <f t="shared" si="59"/>
        <v>36798489.165151879</v>
      </c>
      <c r="BO43" s="32"/>
      <c r="BP43" s="35">
        <v>1941928.9173456552</v>
      </c>
      <c r="BQ43" s="39">
        <v>19.462495914386491</v>
      </c>
      <c r="BR43" s="36">
        <v>1710662.8577334022</v>
      </c>
      <c r="BS43" s="39">
        <v>74.208869414081306</v>
      </c>
      <c r="BT43" s="36">
        <v>3652591.7750790576</v>
      </c>
      <c r="BU43" s="40">
        <v>29.736967964496113</v>
      </c>
      <c r="BV43" s="38">
        <v>5576466.2357359733</v>
      </c>
      <c r="BW43" s="39">
        <v>17.533906960265796</v>
      </c>
      <c r="BX43" s="36">
        <v>6235078.6593434997</v>
      </c>
      <c r="BY43" s="39">
        <v>27.665965564820073</v>
      </c>
      <c r="BZ43" s="36">
        <v>11811544.895079473</v>
      </c>
      <c r="CA43" s="40">
        <v>21.736012644397633</v>
      </c>
      <c r="CB43" s="116">
        <f t="shared" si="60"/>
        <v>7518395.1530816285</v>
      </c>
      <c r="CC43" s="117">
        <f t="shared" si="61"/>
        <v>7945741.5170769021</v>
      </c>
      <c r="CD43" s="118">
        <f t="shared" si="62"/>
        <v>15464136.670158532</v>
      </c>
      <c r="CE43" s="32"/>
      <c r="CF43" s="32"/>
      <c r="CG43" s="38">
        <f t="shared" si="77"/>
        <v>13829383.560059059</v>
      </c>
      <c r="CH43" s="39">
        <f t="shared" si="63"/>
        <v>20.112804792469738</v>
      </c>
      <c r="CI43" s="36">
        <f t="shared" si="64"/>
        <v>10175405.138173671</v>
      </c>
      <c r="CJ43" s="39">
        <f t="shared" si="65"/>
        <v>47.532407814968124</v>
      </c>
      <c r="CK43" s="36">
        <f t="shared" si="66"/>
        <v>24004788.698232733</v>
      </c>
      <c r="CL43" s="40">
        <f t="shared" si="67"/>
        <v>26.622764908250449</v>
      </c>
      <c r="CM43" s="38">
        <f t="shared" si="68"/>
        <v>46831307.273787886</v>
      </c>
      <c r="CN43" s="39">
        <f t="shared" si="69"/>
        <v>15.261128866350358</v>
      </c>
      <c r="CO43" s="36">
        <f t="shared" si="70"/>
        <v>36158188.471417651</v>
      </c>
      <c r="CP43" s="39">
        <f t="shared" si="71"/>
        <v>20.056772201905517</v>
      </c>
      <c r="CQ43" s="36">
        <f t="shared" si="72"/>
        <v>82989495.745205536</v>
      </c>
      <c r="CR43" s="40">
        <f t="shared" si="73"/>
        <v>17.035863953913907</v>
      </c>
      <c r="CS43" s="152"/>
      <c r="CT43" s="161" t="s">
        <v>55</v>
      </c>
      <c r="CU43" s="38">
        <f t="shared" si="74"/>
        <v>24004788.698232733</v>
      </c>
      <c r="CV43" s="36">
        <f t="shared" si="75"/>
        <v>82989495.745205536</v>
      </c>
      <c r="CW43" s="37">
        <f t="shared" si="76"/>
        <v>106994284.44343826</v>
      </c>
      <c r="CX43"/>
    </row>
    <row r="44" spans="1:102" s="19" customFormat="1" ht="15.6" x14ac:dyDescent="0.3">
      <c r="A44" s="26">
        <v>31</v>
      </c>
      <c r="B44" s="26" t="s">
        <v>56</v>
      </c>
      <c r="C44" s="34"/>
      <c r="D44" s="35">
        <v>25150.54</v>
      </c>
      <c r="E44" s="39">
        <v>0.23276114499366052</v>
      </c>
      <c r="F44" s="36">
        <v>7321.12</v>
      </c>
      <c r="G44" s="39">
        <v>0.20835927939209381</v>
      </c>
      <c r="H44" s="36">
        <v>32471.66</v>
      </c>
      <c r="I44" s="40">
        <v>0.2267732383546337</v>
      </c>
      <c r="J44" s="38">
        <v>580632.06000000006</v>
      </c>
      <c r="K44" s="39">
        <v>1.611054397136555</v>
      </c>
      <c r="L44" s="36">
        <v>268632.56</v>
      </c>
      <c r="M44" s="39">
        <v>0.85018375162198945</v>
      </c>
      <c r="N44" s="36">
        <v>849264.62000000011</v>
      </c>
      <c r="O44" s="40">
        <v>1.2556120790981335</v>
      </c>
      <c r="P44" s="116">
        <f t="shared" si="48"/>
        <v>605782.60000000009</v>
      </c>
      <c r="Q44" s="117">
        <f t="shared" si="49"/>
        <v>275953.68</v>
      </c>
      <c r="R44" s="118">
        <f t="shared" si="50"/>
        <v>881736.28</v>
      </c>
      <c r="S44" s="32"/>
      <c r="T44" s="35">
        <v>23823.670237248152</v>
      </c>
      <c r="U44" s="39">
        <v>0.12075886030346331</v>
      </c>
      <c r="V44" s="36">
        <v>33301.51126807899</v>
      </c>
      <c r="W44" s="39">
        <v>0.53515316687148851</v>
      </c>
      <c r="X44" s="36">
        <v>57125.181505327142</v>
      </c>
      <c r="Y44" s="40">
        <v>0.22012624322409124</v>
      </c>
      <c r="Z44" s="38">
        <v>779349.64872111229</v>
      </c>
      <c r="AA44" s="39">
        <v>0.76714136110055797</v>
      </c>
      <c r="AB44" s="36">
        <v>300884.30047704902</v>
      </c>
      <c r="AC44" s="39">
        <v>0.64104272451418409</v>
      </c>
      <c r="AD44" s="36">
        <v>1080233.9491981613</v>
      </c>
      <c r="AE44" s="40">
        <v>0.72729264644074842</v>
      </c>
      <c r="AF44" s="116">
        <f t="shared" si="51"/>
        <v>803173.31895836047</v>
      </c>
      <c r="AG44" s="117">
        <f t="shared" si="52"/>
        <v>334185.81174512801</v>
      </c>
      <c r="AH44" s="118">
        <f t="shared" si="53"/>
        <v>1137359.1307034884</v>
      </c>
      <c r="AI44" s="32"/>
      <c r="AJ44" s="35">
        <v>21713.513093690319</v>
      </c>
      <c r="AK44" s="39">
        <v>0.37347586118939641</v>
      </c>
      <c r="AL44" s="36">
        <v>13031.047173609248</v>
      </c>
      <c r="AM44" s="39">
        <v>0.45193338328394422</v>
      </c>
      <c r="AN44" s="36">
        <v>34744.560267299566</v>
      </c>
      <c r="AO44" s="40">
        <v>0.39948674033665121</v>
      </c>
      <c r="AP44" s="38">
        <v>410759.23237586673</v>
      </c>
      <c r="AQ44" s="39">
        <v>2.4721002442005005</v>
      </c>
      <c r="AR44" s="36">
        <v>117894.71059029689</v>
      </c>
      <c r="AS44" s="39">
        <v>0.76589820431557776</v>
      </c>
      <c r="AT44" s="36">
        <v>528653.94296616362</v>
      </c>
      <c r="AU44" s="40">
        <v>1.6515893846884719</v>
      </c>
      <c r="AV44" s="116">
        <f t="shared" si="54"/>
        <v>432472.74546955706</v>
      </c>
      <c r="AW44" s="117">
        <f t="shared" si="55"/>
        <v>130925.75776390613</v>
      </c>
      <c r="AX44" s="118">
        <f t="shared" si="56"/>
        <v>563398.50323346315</v>
      </c>
      <c r="AY44" s="32"/>
      <c r="AZ44" s="35">
        <v>67335.009541831663</v>
      </c>
      <c r="BA44" s="39">
        <v>0.3001498165350126</v>
      </c>
      <c r="BB44" s="36">
        <v>54622.033981280692</v>
      </c>
      <c r="BC44" s="39">
        <v>0.84264653946624124</v>
      </c>
      <c r="BD44" s="36">
        <v>121957.04352311236</v>
      </c>
      <c r="BE44" s="40">
        <v>0.42176318828023363</v>
      </c>
      <c r="BF44" s="38">
        <v>1454093.6502578608</v>
      </c>
      <c r="BG44" s="39">
        <v>1.2035704591796224</v>
      </c>
      <c r="BH44" s="36">
        <v>594618.53205316979</v>
      </c>
      <c r="BI44" s="39">
        <v>0.93177759643530145</v>
      </c>
      <c r="BJ44" s="36">
        <v>2048712.1823110306</v>
      </c>
      <c r="BK44" s="40">
        <v>1.1096282479390083</v>
      </c>
      <c r="BL44" s="116">
        <f t="shared" si="57"/>
        <v>1521428.6597996925</v>
      </c>
      <c r="BM44" s="117">
        <f t="shared" si="58"/>
        <v>649240.56603445043</v>
      </c>
      <c r="BN44" s="118">
        <f t="shared" si="59"/>
        <v>2170669.2258341429</v>
      </c>
      <c r="BO44" s="32"/>
      <c r="BP44" s="35">
        <v>9778.8260960772859</v>
      </c>
      <c r="BQ44" s="39">
        <v>9.8005833912057624E-2</v>
      </c>
      <c r="BR44" s="36">
        <v>-5431.255109546154</v>
      </c>
      <c r="BS44" s="39">
        <v>-0.23560884563361764</v>
      </c>
      <c r="BT44" s="36">
        <v>4347.5709865311319</v>
      </c>
      <c r="BU44" s="40">
        <v>3.5395025535546139E-2</v>
      </c>
      <c r="BV44" s="38">
        <v>322231.91254608275</v>
      </c>
      <c r="BW44" s="39">
        <v>1.013183642717034</v>
      </c>
      <c r="BX44" s="36">
        <v>62747.042190847307</v>
      </c>
      <c r="BY44" s="39">
        <v>0.27841790030104852</v>
      </c>
      <c r="BZ44" s="36">
        <v>384978.95473693009</v>
      </c>
      <c r="CA44" s="40">
        <v>0.70845156178298496</v>
      </c>
      <c r="CB44" s="116">
        <f t="shared" si="60"/>
        <v>332010.73864216002</v>
      </c>
      <c r="CC44" s="117">
        <f t="shared" si="61"/>
        <v>57315.787081301154</v>
      </c>
      <c r="CD44" s="118">
        <f t="shared" si="62"/>
        <v>389326.52572346118</v>
      </c>
      <c r="CE44" s="32"/>
      <c r="CF44" s="32"/>
      <c r="CG44" s="38">
        <f t="shared" si="77"/>
        <v>147801.55896884741</v>
      </c>
      <c r="CH44" s="39">
        <f t="shared" si="63"/>
        <v>0.21495563346356689</v>
      </c>
      <c r="CI44" s="36">
        <f t="shared" si="64"/>
        <v>102844.45731342278</v>
      </c>
      <c r="CJ44" s="39">
        <f t="shared" si="65"/>
        <v>0.48041769542830148</v>
      </c>
      <c r="CK44" s="36">
        <f t="shared" si="66"/>
        <v>250646.0162822702</v>
      </c>
      <c r="CL44" s="40">
        <f t="shared" si="67"/>
        <v>0.2779816165248587</v>
      </c>
      <c r="CM44" s="38">
        <f t="shared" si="68"/>
        <v>3547066.5039009228</v>
      </c>
      <c r="CN44" s="39">
        <f t="shared" si="69"/>
        <v>1.1558985252552487</v>
      </c>
      <c r="CO44" s="36">
        <f t="shared" si="70"/>
        <v>1344777.1453113628</v>
      </c>
      <c r="CP44" s="39">
        <f t="shared" si="71"/>
        <v>0.74594137610515399</v>
      </c>
      <c r="CQ44" s="36">
        <f t="shared" si="72"/>
        <v>4891843.6492122859</v>
      </c>
      <c r="CR44" s="40">
        <f t="shared" si="73"/>
        <v>1.004184712094877</v>
      </c>
      <c r="CS44" s="152"/>
      <c r="CT44" s="161" t="s">
        <v>56</v>
      </c>
      <c r="CU44" s="38">
        <f t="shared" si="74"/>
        <v>250646.0162822702</v>
      </c>
      <c r="CV44" s="36">
        <f t="shared" si="75"/>
        <v>4891843.6492122859</v>
      </c>
      <c r="CW44" s="37">
        <f t="shared" si="76"/>
        <v>5142489.6654945556</v>
      </c>
      <c r="CX44"/>
    </row>
    <row r="45" spans="1:102" s="19" customFormat="1" ht="15.6" x14ac:dyDescent="0.3">
      <c r="A45" s="26">
        <v>32</v>
      </c>
      <c r="B45" s="26" t="s">
        <v>60</v>
      </c>
      <c r="C45" s="34"/>
      <c r="D45" s="35">
        <v>11653740.689999999</v>
      </c>
      <c r="E45" s="39">
        <v>107.85207897975992</v>
      </c>
      <c r="F45" s="36">
        <v>6265295.5599999996</v>
      </c>
      <c r="G45" s="39">
        <v>178.31048638187664</v>
      </c>
      <c r="H45" s="36">
        <v>17919036.25</v>
      </c>
      <c r="I45" s="40">
        <v>125.14167365039458</v>
      </c>
      <c r="J45" s="38">
        <v>7830907.3099999996</v>
      </c>
      <c r="K45" s="39">
        <v>21.728076219808269</v>
      </c>
      <c r="L45" s="36">
        <v>15071822.050000001</v>
      </c>
      <c r="M45" s="39">
        <v>47.700167895686299</v>
      </c>
      <c r="N45" s="36">
        <v>22902729.359999999</v>
      </c>
      <c r="O45" s="40">
        <v>33.860993324708929</v>
      </c>
      <c r="P45" s="116">
        <f t="shared" si="48"/>
        <v>19484648</v>
      </c>
      <c r="Q45" s="117">
        <f t="shared" si="49"/>
        <v>21337117.609999999</v>
      </c>
      <c r="R45" s="118">
        <f t="shared" si="50"/>
        <v>40821765.609999999</v>
      </c>
      <c r="S45" s="32"/>
      <c r="T45" s="35">
        <v>15761121.746311715</v>
      </c>
      <c r="U45" s="39">
        <v>79.890926974507252</v>
      </c>
      <c r="V45" s="36">
        <v>11008560.360659132</v>
      </c>
      <c r="W45" s="39">
        <v>176.90686444460906</v>
      </c>
      <c r="X45" s="36">
        <v>26769682.106970847</v>
      </c>
      <c r="Y45" s="40">
        <v>103.15432527704354</v>
      </c>
      <c r="Z45" s="38">
        <v>22480930.508473091</v>
      </c>
      <c r="AA45" s="39">
        <v>22.128773211583944</v>
      </c>
      <c r="AB45" s="36">
        <v>22711123.738767449</v>
      </c>
      <c r="AC45" s="39">
        <v>48.386707499179636</v>
      </c>
      <c r="AD45" s="36">
        <v>45192054.247240543</v>
      </c>
      <c r="AE45" s="40">
        <v>30.426602270708738</v>
      </c>
      <c r="AF45" s="116">
        <f t="shared" si="51"/>
        <v>38242052.254784808</v>
      </c>
      <c r="AG45" s="117">
        <f t="shared" si="52"/>
        <v>33719684.099426582</v>
      </c>
      <c r="AH45" s="118">
        <f t="shared" si="53"/>
        <v>71961736.35421139</v>
      </c>
      <c r="AI45" s="32"/>
      <c r="AJ45" s="35">
        <v>-7256545.2024489157</v>
      </c>
      <c r="AK45" s="39">
        <v>-124.81372576839841</v>
      </c>
      <c r="AL45" s="36">
        <v>1129031.1920835399</v>
      </c>
      <c r="AM45" s="39">
        <v>39.156245823803147</v>
      </c>
      <c r="AN45" s="36">
        <v>-6127514.0103653762</v>
      </c>
      <c r="AO45" s="40">
        <v>-70.453060264281746</v>
      </c>
      <c r="AP45" s="38">
        <v>2756191.9612872438</v>
      </c>
      <c r="AQ45" s="39">
        <v>16.587777665157525</v>
      </c>
      <c r="AR45" s="36">
        <v>7369032.2397177136</v>
      </c>
      <c r="AS45" s="39">
        <v>47.87261898082059</v>
      </c>
      <c r="AT45" s="36">
        <v>10125224.201004958</v>
      </c>
      <c r="AU45" s="40">
        <v>31.632626655810146</v>
      </c>
      <c r="AV45" s="116">
        <f t="shared" si="54"/>
        <v>-4500353.2411616724</v>
      </c>
      <c r="AW45" s="117">
        <f t="shared" si="55"/>
        <v>8498063.4318012539</v>
      </c>
      <c r="AX45" s="118">
        <f t="shared" si="56"/>
        <v>3997710.1906395815</v>
      </c>
      <c r="AY45" s="32"/>
      <c r="AZ45" s="35">
        <v>35048821.404063106</v>
      </c>
      <c r="BA45" s="39">
        <v>156.23220945209061</v>
      </c>
      <c r="BB45" s="36">
        <v>12552609.135148771</v>
      </c>
      <c r="BC45" s="39">
        <v>193.64735946358908</v>
      </c>
      <c r="BD45" s="36">
        <v>47601430.539211877</v>
      </c>
      <c r="BE45" s="40">
        <v>164.61969338501825</v>
      </c>
      <c r="BF45" s="38">
        <v>30978217.847035598</v>
      </c>
      <c r="BG45" s="39">
        <v>25.641036168551587</v>
      </c>
      <c r="BH45" s="36">
        <v>31267565.739499882</v>
      </c>
      <c r="BI45" s="39">
        <v>48.996820113451875</v>
      </c>
      <c r="BJ45" s="36">
        <v>62245783.586535484</v>
      </c>
      <c r="BK45" s="40">
        <v>33.713705799711036</v>
      </c>
      <c r="BL45" s="116">
        <f t="shared" si="57"/>
        <v>66027039.251098707</v>
      </c>
      <c r="BM45" s="117">
        <f t="shared" si="58"/>
        <v>43820174.874648653</v>
      </c>
      <c r="BN45" s="118">
        <f t="shared" si="59"/>
        <v>109847214.12574735</v>
      </c>
      <c r="BO45" s="32"/>
      <c r="BP45" s="35">
        <v>2397655.2546031</v>
      </c>
      <c r="BQ45" s="39">
        <v>24.029898921637034</v>
      </c>
      <c r="BR45" s="36">
        <v>1767238.1671409518</v>
      </c>
      <c r="BS45" s="39">
        <v>76.663116742189473</v>
      </c>
      <c r="BT45" s="36">
        <v>4164893.4217440519</v>
      </c>
      <c r="BU45" s="40">
        <v>33.907786548433215</v>
      </c>
      <c r="BV45" s="38">
        <v>2842724.3213647841</v>
      </c>
      <c r="BW45" s="39">
        <v>8.9382884531921682</v>
      </c>
      <c r="BX45" s="36">
        <v>5529070.1340468517</v>
      </c>
      <c r="BY45" s="39">
        <v>24.533301389035149</v>
      </c>
      <c r="BZ45" s="36">
        <v>8371794.4554116353</v>
      </c>
      <c r="CA45" s="40">
        <v>15.40606514689973</v>
      </c>
      <c r="CB45" s="116">
        <f t="shared" si="60"/>
        <v>5240379.5759678837</v>
      </c>
      <c r="CC45" s="117">
        <f t="shared" si="61"/>
        <v>7296308.301187804</v>
      </c>
      <c r="CD45" s="118">
        <f t="shared" si="62"/>
        <v>12536687.877155688</v>
      </c>
      <c r="CE45" s="32"/>
      <c r="CF45" s="32"/>
      <c r="CG45" s="38">
        <f t="shared" si="77"/>
        <v>57604793.892529011</v>
      </c>
      <c r="CH45" s="39">
        <f t="shared" si="63"/>
        <v>83.777701995123564</v>
      </c>
      <c r="CI45" s="36">
        <f t="shared" si="64"/>
        <v>32722734.415032398</v>
      </c>
      <c r="CJ45" s="39">
        <f t="shared" si="65"/>
        <v>152.85783081020213</v>
      </c>
      <c r="CK45" s="36">
        <f t="shared" si="66"/>
        <v>90327528.307561412</v>
      </c>
      <c r="CL45" s="40">
        <f t="shared" si="67"/>
        <v>100.17870105445201</v>
      </c>
      <c r="CM45" s="38">
        <f t="shared" si="68"/>
        <v>66888971.948160715</v>
      </c>
      <c r="CN45" s="39">
        <f t="shared" si="69"/>
        <v>21.797410323626199</v>
      </c>
      <c r="CO45" s="36">
        <f t="shared" si="70"/>
        <v>81948613.902031898</v>
      </c>
      <c r="CP45" s="39">
        <f t="shared" si="71"/>
        <v>45.456499641684623</v>
      </c>
      <c r="CQ45" s="36">
        <f t="shared" si="72"/>
        <v>148837585.85019261</v>
      </c>
      <c r="CR45" s="40">
        <f t="shared" si="73"/>
        <v>30.55298554358728</v>
      </c>
      <c r="CS45" s="152"/>
      <c r="CT45" s="161" t="s">
        <v>60</v>
      </c>
      <c r="CU45" s="38">
        <f t="shared" si="74"/>
        <v>90327528.307561412</v>
      </c>
      <c r="CV45" s="36">
        <f t="shared" si="75"/>
        <v>148837585.85019261</v>
      </c>
      <c r="CW45" s="37">
        <f t="shared" si="76"/>
        <v>239165114.157754</v>
      </c>
      <c r="CX45"/>
    </row>
    <row r="46" spans="1:102" s="19" customFormat="1" ht="15.6" x14ac:dyDescent="0.3">
      <c r="A46" s="26">
        <v>33</v>
      </c>
      <c r="B46" s="26" t="s">
        <v>61</v>
      </c>
      <c r="C46" s="34"/>
      <c r="D46" s="35">
        <v>235256.44999999998</v>
      </c>
      <c r="E46" s="39">
        <v>2.1772320065153212</v>
      </c>
      <c r="F46" s="36">
        <v>120751.17</v>
      </c>
      <c r="G46" s="39">
        <v>3.4365816660500328</v>
      </c>
      <c r="H46" s="36">
        <v>356007.62</v>
      </c>
      <c r="I46" s="40">
        <v>2.4862603533766325</v>
      </c>
      <c r="J46" s="38">
        <v>750639.96</v>
      </c>
      <c r="K46" s="39">
        <v>2.0827678861281056</v>
      </c>
      <c r="L46" s="36">
        <v>278083.09000000003</v>
      </c>
      <c r="M46" s="39">
        <v>0.88009333164540948</v>
      </c>
      <c r="N46" s="36">
        <v>1028723.05</v>
      </c>
      <c r="O46" s="40">
        <v>1.520935945296618</v>
      </c>
      <c r="P46" s="116">
        <f t="shared" si="48"/>
        <v>985896.40999999992</v>
      </c>
      <c r="Q46" s="117">
        <f t="shared" si="49"/>
        <v>398834.26</v>
      </c>
      <c r="R46" s="118">
        <f t="shared" si="50"/>
        <v>1384730.67</v>
      </c>
      <c r="S46" s="32"/>
      <c r="T46" s="35">
        <v>545877.41538552055</v>
      </c>
      <c r="U46" s="39">
        <v>2.7669764520284086</v>
      </c>
      <c r="V46" s="36">
        <v>257636.76424072281</v>
      </c>
      <c r="W46" s="39">
        <v>4.1402064061310471</v>
      </c>
      <c r="X46" s="36">
        <v>803514.17962624342</v>
      </c>
      <c r="Y46" s="40">
        <v>3.0962625076634263</v>
      </c>
      <c r="Z46" s="38">
        <v>2171146.2590149441</v>
      </c>
      <c r="AA46" s="39">
        <v>2.1371358786422316</v>
      </c>
      <c r="AB46" s="36">
        <v>432270.18983235618</v>
      </c>
      <c r="AC46" s="39">
        <v>0.92096417053682122</v>
      </c>
      <c r="AD46" s="36">
        <v>2603416.4488473004</v>
      </c>
      <c r="AE46" s="40">
        <v>1.7528107131561639</v>
      </c>
      <c r="AF46" s="116">
        <f t="shared" si="51"/>
        <v>2717023.6744004646</v>
      </c>
      <c r="AG46" s="117">
        <f t="shared" si="52"/>
        <v>689906.95407307893</v>
      </c>
      <c r="AH46" s="118">
        <f t="shared" si="53"/>
        <v>3406930.6284735436</v>
      </c>
      <c r="AI46" s="32"/>
      <c r="AJ46" s="35">
        <v>102248.52434108766</v>
      </c>
      <c r="AK46" s="39">
        <v>1.758690798622055</v>
      </c>
      <c r="AL46" s="36">
        <v>107601.82012309854</v>
      </c>
      <c r="AM46" s="39">
        <v>3.7317687495005392</v>
      </c>
      <c r="AN46" s="36">
        <v>209850.3444641862</v>
      </c>
      <c r="AO46" s="40">
        <v>2.4128217316199994</v>
      </c>
      <c r="AP46" s="38">
        <v>288575.27579780685</v>
      </c>
      <c r="AQ46" s="39">
        <v>1.7367522225701251</v>
      </c>
      <c r="AR46" s="36">
        <v>141368.81020364037</v>
      </c>
      <c r="AS46" s="39">
        <v>0.91839674010030781</v>
      </c>
      <c r="AT46" s="36">
        <v>429944.08600144723</v>
      </c>
      <c r="AU46" s="40">
        <v>1.3432058871355603</v>
      </c>
      <c r="AV46" s="116">
        <f t="shared" si="54"/>
        <v>390823.80013889453</v>
      </c>
      <c r="AW46" s="117">
        <f t="shared" si="55"/>
        <v>248970.63032673893</v>
      </c>
      <c r="AX46" s="118">
        <f t="shared" si="56"/>
        <v>639794.43046563352</v>
      </c>
      <c r="AY46" s="32"/>
      <c r="AZ46" s="35">
        <v>1992703.0795992773</v>
      </c>
      <c r="BA46" s="39">
        <v>8.8825926931651225</v>
      </c>
      <c r="BB46" s="36">
        <v>237540.18015771621</v>
      </c>
      <c r="BC46" s="39">
        <v>3.6644994007854774</v>
      </c>
      <c r="BD46" s="36">
        <v>2230243.2597569935</v>
      </c>
      <c r="BE46" s="40">
        <v>7.7128346235889937</v>
      </c>
      <c r="BF46" s="38">
        <v>2626629.535131671</v>
      </c>
      <c r="BG46" s="39">
        <v>2.1740922361723882</v>
      </c>
      <c r="BH46" s="36">
        <v>627477.76013188472</v>
      </c>
      <c r="BI46" s="39">
        <v>0.98326857915692067</v>
      </c>
      <c r="BJ46" s="36">
        <v>3254107.2952635558</v>
      </c>
      <c r="BK46" s="40">
        <v>1.76249714714717</v>
      </c>
      <c r="BL46" s="116">
        <f t="shared" si="57"/>
        <v>4619332.6147309486</v>
      </c>
      <c r="BM46" s="117">
        <f t="shared" si="58"/>
        <v>865017.94028960099</v>
      </c>
      <c r="BN46" s="118">
        <f t="shared" si="59"/>
        <v>5484350.5550205493</v>
      </c>
      <c r="BO46" s="32"/>
      <c r="BP46" s="35">
        <v>49517.101987945643</v>
      </c>
      <c r="BQ46" s="39">
        <v>0.49627274537418714</v>
      </c>
      <c r="BR46" s="36">
        <v>33522.639453283853</v>
      </c>
      <c r="BS46" s="39">
        <v>1.4542182653688986</v>
      </c>
      <c r="BT46" s="36">
        <v>83039.741441229504</v>
      </c>
      <c r="BU46" s="40">
        <v>0.67605423301497602</v>
      </c>
      <c r="BV46" s="38">
        <v>410835.30945232662</v>
      </c>
      <c r="BW46" s="39">
        <v>1.2917765099636416</v>
      </c>
      <c r="BX46" s="36">
        <v>-44492.258138045043</v>
      </c>
      <c r="BY46" s="39">
        <v>-0.19741872537624813</v>
      </c>
      <c r="BZ46" s="36">
        <v>366343.05131428159</v>
      </c>
      <c r="CA46" s="40">
        <v>0.67415712900279823</v>
      </c>
      <c r="CB46" s="116">
        <f t="shared" si="60"/>
        <v>460352.41144027223</v>
      </c>
      <c r="CC46" s="117">
        <f t="shared" si="61"/>
        <v>-10969.61868476119</v>
      </c>
      <c r="CD46" s="118">
        <f t="shared" si="62"/>
        <v>449382.79275551107</v>
      </c>
      <c r="CE46" s="32"/>
      <c r="CF46" s="32"/>
      <c r="CG46" s="38">
        <f t="shared" si="77"/>
        <v>2925602.5713138315</v>
      </c>
      <c r="CH46" s="39">
        <f t="shared" si="63"/>
        <v>4.2548587333368699</v>
      </c>
      <c r="CI46" s="36">
        <f t="shared" si="64"/>
        <v>757052.57397482137</v>
      </c>
      <c r="CJ46" s="39">
        <f t="shared" si="65"/>
        <v>3.5364225006181131</v>
      </c>
      <c r="CK46" s="36">
        <f t="shared" si="66"/>
        <v>3682655.1452886527</v>
      </c>
      <c r="CL46" s="40">
        <f t="shared" si="67"/>
        <v>4.0842876562540509</v>
      </c>
      <c r="CM46" s="38">
        <f t="shared" si="68"/>
        <v>6247826.3393967487</v>
      </c>
      <c r="CN46" s="39">
        <f t="shared" si="69"/>
        <v>2.0360072876607451</v>
      </c>
      <c r="CO46" s="36">
        <f t="shared" si="70"/>
        <v>1434707.5920298363</v>
      </c>
      <c r="CP46" s="39">
        <f t="shared" si="71"/>
        <v>0.79582535979183189</v>
      </c>
      <c r="CQ46" s="36">
        <f t="shared" si="72"/>
        <v>7682533.9314265847</v>
      </c>
      <c r="CR46" s="40">
        <f t="shared" si="73"/>
        <v>1.5770502242709645</v>
      </c>
      <c r="CS46" s="152"/>
      <c r="CT46" s="161" t="s">
        <v>61</v>
      </c>
      <c r="CU46" s="38">
        <f t="shared" si="74"/>
        <v>3682655.1452886527</v>
      </c>
      <c r="CV46" s="36">
        <f t="shared" si="75"/>
        <v>7682533.9314265847</v>
      </c>
      <c r="CW46" s="37">
        <f t="shared" si="76"/>
        <v>11365189.076715238</v>
      </c>
      <c r="CX46"/>
    </row>
    <row r="47" spans="1:102" s="19" customFormat="1" ht="15.6" x14ac:dyDescent="0.3">
      <c r="A47" s="26">
        <v>34</v>
      </c>
      <c r="B47" s="26" t="s">
        <v>47</v>
      </c>
      <c r="C47" s="34"/>
      <c r="D47" s="35">
        <v>24139045.920000002</v>
      </c>
      <c r="E47" s="39">
        <v>223.40005293698465</v>
      </c>
      <c r="F47" s="36">
        <v>1692411.54</v>
      </c>
      <c r="G47" s="39">
        <v>48.166079631158041</v>
      </c>
      <c r="H47" s="36">
        <v>25831457.460000001</v>
      </c>
      <c r="I47" s="40">
        <v>180.39987052168448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8"/>
        <v>24139045.920000002</v>
      </c>
      <c r="Q47" s="117">
        <f t="shared" si="49"/>
        <v>1692411.54</v>
      </c>
      <c r="R47" s="118">
        <f t="shared" si="50"/>
        <v>25831457.460000001</v>
      </c>
      <c r="S47" s="32"/>
      <c r="T47" s="35">
        <v>82152538.04428117</v>
      </c>
      <c r="U47" s="39">
        <v>416.41975255993253</v>
      </c>
      <c r="V47" s="36">
        <v>4986356.7657842534</v>
      </c>
      <c r="W47" s="39">
        <v>80.130435909626755</v>
      </c>
      <c r="X47" s="36">
        <v>87138894.810065418</v>
      </c>
      <c r="Y47" s="40">
        <v>335.78112222628488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51"/>
        <v>82152538.04428117</v>
      </c>
      <c r="AG47" s="117">
        <f t="shared" si="52"/>
        <v>4986356.7657842534</v>
      </c>
      <c r="AH47" s="118">
        <f t="shared" si="53"/>
        <v>87138894.810065418</v>
      </c>
      <c r="AI47" s="32"/>
      <c r="AJ47" s="35">
        <v>7619706.3158987788</v>
      </c>
      <c r="AK47" s="39">
        <v>131.06015438687936</v>
      </c>
      <c r="AL47" s="36">
        <v>707787.35592909926</v>
      </c>
      <c r="AM47" s="39">
        <v>24.546970795904116</v>
      </c>
      <c r="AN47" s="36">
        <v>8327493.6718278779</v>
      </c>
      <c r="AO47" s="40">
        <v>95.748032973772069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54"/>
        <v>7619706.3158987788</v>
      </c>
      <c r="AW47" s="117">
        <f t="shared" si="55"/>
        <v>707787.35592909926</v>
      </c>
      <c r="AX47" s="118">
        <f t="shared" si="56"/>
        <v>8327493.6718278779</v>
      </c>
      <c r="AY47" s="32"/>
      <c r="AZ47" s="35">
        <v>38836149.523724817</v>
      </c>
      <c r="BA47" s="39">
        <v>173.11445017662999</v>
      </c>
      <c r="BB47" s="36">
        <v>1954717.1804994033</v>
      </c>
      <c r="BC47" s="39">
        <v>30.155150728138647</v>
      </c>
      <c r="BD47" s="36">
        <v>40790866.704224221</v>
      </c>
      <c r="BE47" s="40">
        <v>141.06676823981263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7"/>
        <v>38836149.523724817</v>
      </c>
      <c r="BM47" s="117">
        <f t="shared" si="58"/>
        <v>1954717.1804994033</v>
      </c>
      <c r="BN47" s="118">
        <f t="shared" si="59"/>
        <v>40790866.704224221</v>
      </c>
      <c r="BO47" s="32"/>
      <c r="BP47" s="35">
        <v>24148983.854768462</v>
      </c>
      <c r="BQ47" s="39">
        <v>242.02713879581134</v>
      </c>
      <c r="BR47" s="36">
        <v>0</v>
      </c>
      <c r="BS47" s="39">
        <v>0</v>
      </c>
      <c r="BT47" s="36">
        <v>24148983.854768462</v>
      </c>
      <c r="BU47" s="40">
        <v>196.60493246575317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60"/>
        <v>24148983.854768462</v>
      </c>
      <c r="CC47" s="117">
        <f t="shared" si="61"/>
        <v>0</v>
      </c>
      <c r="CD47" s="118">
        <f t="shared" si="62"/>
        <v>24148983.854768462</v>
      </c>
      <c r="CE47" s="32"/>
      <c r="CF47" s="32"/>
      <c r="CG47" s="38">
        <f t="shared" si="77"/>
        <v>176896423.65867323</v>
      </c>
      <c r="CH47" s="39">
        <f t="shared" si="63"/>
        <v>257.2698357870787</v>
      </c>
      <c r="CI47" s="36">
        <f t="shared" si="64"/>
        <v>9341272.8422127552</v>
      </c>
      <c r="CJ47" s="39">
        <f t="shared" si="65"/>
        <v>43.635922522750441</v>
      </c>
      <c r="CK47" s="36">
        <f t="shared" si="66"/>
        <v>186237696.50088599</v>
      </c>
      <c r="CL47" s="40">
        <f t="shared" si="67"/>
        <v>206.54888794593774</v>
      </c>
      <c r="CM47" s="38">
        <f t="shared" si="68"/>
        <v>0</v>
      </c>
      <c r="CN47" s="39">
        <f t="shared" si="69"/>
        <v>0</v>
      </c>
      <c r="CO47" s="36">
        <f t="shared" si="70"/>
        <v>0</v>
      </c>
      <c r="CP47" s="39">
        <f t="shared" si="71"/>
        <v>0</v>
      </c>
      <c r="CQ47" s="36">
        <f t="shared" si="72"/>
        <v>0</v>
      </c>
      <c r="CR47" s="40">
        <f t="shared" si="73"/>
        <v>0</v>
      </c>
      <c r="CS47" s="152"/>
      <c r="CT47" s="161" t="s">
        <v>47</v>
      </c>
      <c r="CU47" s="38">
        <f t="shared" si="74"/>
        <v>186237696.50088599</v>
      </c>
      <c r="CV47" s="36">
        <f t="shared" si="75"/>
        <v>0</v>
      </c>
      <c r="CW47" s="37">
        <f t="shared" si="76"/>
        <v>186237696.50088599</v>
      </c>
      <c r="CX47"/>
    </row>
    <row r="48" spans="1:102" s="19" customFormat="1" ht="15.6" x14ac:dyDescent="0.3">
      <c r="A48" s="26">
        <v>35</v>
      </c>
      <c r="B48" s="26" t="s">
        <v>40</v>
      </c>
      <c r="C48" s="34"/>
      <c r="D48" s="35">
        <v>4225929.54</v>
      </c>
      <c r="E48" s="39">
        <v>39.109784457627278</v>
      </c>
      <c r="F48" s="36">
        <v>261516.71000000002</v>
      </c>
      <c r="G48" s="39">
        <v>7.4427728605174037</v>
      </c>
      <c r="H48" s="36">
        <v>4487446.25</v>
      </c>
      <c r="I48" s="40">
        <v>31.339103638522243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8"/>
        <v>4225929.54</v>
      </c>
      <c r="Q48" s="117">
        <f t="shared" si="49"/>
        <v>261516.71000000002</v>
      </c>
      <c r="R48" s="118">
        <f t="shared" si="50"/>
        <v>4487446.25</v>
      </c>
      <c r="S48" s="32"/>
      <c r="T48" s="35">
        <v>1543516.4370703544</v>
      </c>
      <c r="U48" s="39">
        <v>7.8238694518552254</v>
      </c>
      <c r="V48" s="36">
        <v>0</v>
      </c>
      <c r="W48" s="39">
        <v>0</v>
      </c>
      <c r="X48" s="36">
        <v>1543516.4370703544</v>
      </c>
      <c r="Y48" s="40">
        <v>5.9477880978854625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51"/>
        <v>1543516.4370703544</v>
      </c>
      <c r="AG48" s="117">
        <f t="shared" si="52"/>
        <v>0</v>
      </c>
      <c r="AH48" s="118">
        <f t="shared" si="53"/>
        <v>1543516.4370703544</v>
      </c>
      <c r="AI48" s="32"/>
      <c r="AJ48" s="35">
        <v>1514563.5831079793</v>
      </c>
      <c r="AK48" s="39">
        <v>26.050733296203568</v>
      </c>
      <c r="AL48" s="36">
        <v>213112.10750789678</v>
      </c>
      <c r="AM48" s="39">
        <v>7.3910004684711375</v>
      </c>
      <c r="AN48" s="36">
        <v>1727675.6906158761</v>
      </c>
      <c r="AO48" s="40">
        <v>19.864506118173182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54"/>
        <v>1514563.5831079793</v>
      </c>
      <c r="AW48" s="117">
        <f t="shared" si="55"/>
        <v>213112.10750789678</v>
      </c>
      <c r="AX48" s="118">
        <f t="shared" si="56"/>
        <v>1727675.6906158761</v>
      </c>
      <c r="AY48" s="32"/>
      <c r="AZ48" s="35">
        <v>4987150.6000089999</v>
      </c>
      <c r="BA48" s="39">
        <v>22.230520910452086</v>
      </c>
      <c r="BB48" s="36">
        <v>389069.66067031992</v>
      </c>
      <c r="BC48" s="39">
        <v>6.0021236720607192</v>
      </c>
      <c r="BD48" s="36">
        <v>5376220.2606793195</v>
      </c>
      <c r="BE48" s="40">
        <v>18.59254482182639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7"/>
        <v>4987150.6000089999</v>
      </c>
      <c r="BM48" s="117">
        <f t="shared" si="58"/>
        <v>389069.66067031992</v>
      </c>
      <c r="BN48" s="118">
        <f t="shared" si="59"/>
        <v>5376220.2606793195</v>
      </c>
      <c r="BO48" s="32"/>
      <c r="BP48" s="35">
        <v>3610983.1178027149</v>
      </c>
      <c r="BQ48" s="39">
        <v>36.190173362892772</v>
      </c>
      <c r="BR48" s="36">
        <v>0</v>
      </c>
      <c r="BS48" s="39">
        <v>0</v>
      </c>
      <c r="BT48" s="36">
        <v>3610983.1178027149</v>
      </c>
      <c r="BU48" s="40">
        <v>29.398218007023651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60"/>
        <v>3610983.1178027149</v>
      </c>
      <c r="CC48" s="117">
        <f t="shared" si="61"/>
        <v>0</v>
      </c>
      <c r="CD48" s="118">
        <f t="shared" si="62"/>
        <v>3610983.1178027149</v>
      </c>
      <c r="CE48" s="32"/>
      <c r="CF48" s="32"/>
      <c r="CG48" s="38">
        <f t="shared" si="77"/>
        <v>15882143.277990049</v>
      </c>
      <c r="CH48" s="39">
        <f t="shared" si="63"/>
        <v>23.098241946142473</v>
      </c>
      <c r="CI48" s="36">
        <f t="shared" si="64"/>
        <v>863698.47817821673</v>
      </c>
      <c r="CJ48" s="39">
        <f t="shared" si="65"/>
        <v>4.0345979090227013</v>
      </c>
      <c r="CK48" s="36">
        <f t="shared" si="66"/>
        <v>16745841.756168265</v>
      </c>
      <c r="CL48" s="40">
        <f t="shared" si="67"/>
        <v>18.57215299287569</v>
      </c>
      <c r="CM48" s="38">
        <f t="shared" si="68"/>
        <v>0</v>
      </c>
      <c r="CN48" s="39">
        <f t="shared" si="69"/>
        <v>0</v>
      </c>
      <c r="CO48" s="36">
        <f t="shared" si="70"/>
        <v>0</v>
      </c>
      <c r="CP48" s="39">
        <f t="shared" si="71"/>
        <v>0</v>
      </c>
      <c r="CQ48" s="36">
        <f t="shared" si="72"/>
        <v>0</v>
      </c>
      <c r="CR48" s="40">
        <f t="shared" si="73"/>
        <v>0</v>
      </c>
      <c r="CS48" s="152"/>
      <c r="CT48" s="161" t="s">
        <v>40</v>
      </c>
      <c r="CU48" s="38">
        <f t="shared" si="74"/>
        <v>16745841.756168265</v>
      </c>
      <c r="CV48" s="36">
        <f t="shared" si="75"/>
        <v>0</v>
      </c>
      <c r="CW48" s="37">
        <f t="shared" si="76"/>
        <v>16745841.756168265</v>
      </c>
      <c r="CX48"/>
    </row>
    <row r="49" spans="1:104" s="19" customFormat="1" ht="15.6" x14ac:dyDescent="0.3">
      <c r="A49" s="26">
        <v>36</v>
      </c>
      <c r="B49" s="26" t="s">
        <v>53</v>
      </c>
      <c r="C49" s="34"/>
      <c r="D49" s="35">
        <v>22230445.920000002</v>
      </c>
      <c r="E49" s="39">
        <v>205.73649894033485</v>
      </c>
      <c r="F49" s="36">
        <v>16337536.309999999</v>
      </c>
      <c r="G49" s="39">
        <v>464.96673905000421</v>
      </c>
      <c r="H49" s="36">
        <v>38567982.230000004</v>
      </c>
      <c r="I49" s="40">
        <v>269.34829408478248</v>
      </c>
      <c r="J49" s="38">
        <v>18247167.890000001</v>
      </c>
      <c r="K49" s="39">
        <v>50.629619150677712</v>
      </c>
      <c r="L49" s="36">
        <v>45748881.009999998</v>
      </c>
      <c r="M49" s="39">
        <v>144.78868566636072</v>
      </c>
      <c r="N49" s="36">
        <v>63996048.899999999</v>
      </c>
      <c r="O49" s="40">
        <v>94.616224579560154</v>
      </c>
      <c r="P49" s="116">
        <f t="shared" si="48"/>
        <v>40477613.810000002</v>
      </c>
      <c r="Q49" s="117">
        <f t="shared" si="49"/>
        <v>62086417.319999993</v>
      </c>
      <c r="R49" s="118">
        <f t="shared" si="50"/>
        <v>102564031.13</v>
      </c>
      <c r="S49" s="32"/>
      <c r="T49" s="35">
        <v>46842422.309999987</v>
      </c>
      <c r="U49" s="39">
        <v>237.43770274174656</v>
      </c>
      <c r="V49" s="36">
        <v>35302632.540000007</v>
      </c>
      <c r="W49" s="39">
        <v>567.31105836600898</v>
      </c>
      <c r="X49" s="36">
        <v>82145054.849999994</v>
      </c>
      <c r="Y49" s="40">
        <v>316.5378533087229</v>
      </c>
      <c r="Z49" s="38">
        <v>50550824.599999987</v>
      </c>
      <c r="AA49" s="39">
        <v>49.758960502562211</v>
      </c>
      <c r="AB49" s="36">
        <v>65463903.51000002</v>
      </c>
      <c r="AC49" s="39">
        <v>139.47274416394851</v>
      </c>
      <c r="AD49" s="36">
        <v>116014728.11000001</v>
      </c>
      <c r="AE49" s="40">
        <v>78.109615695615858</v>
      </c>
      <c r="AF49" s="116">
        <f t="shared" si="51"/>
        <v>97393246.909999967</v>
      </c>
      <c r="AG49" s="117">
        <f t="shared" si="52"/>
        <v>100766536.05000003</v>
      </c>
      <c r="AH49" s="118">
        <f t="shared" si="53"/>
        <v>198159782.95999998</v>
      </c>
      <c r="AI49" s="32"/>
      <c r="AJ49" s="35">
        <v>9476304.1799999997</v>
      </c>
      <c r="AK49" s="39">
        <v>162.99393144016923</v>
      </c>
      <c r="AL49" s="36">
        <v>10279120.9</v>
      </c>
      <c r="AM49" s="39">
        <v>356.49306027606298</v>
      </c>
      <c r="AN49" s="36">
        <v>19755425.079999998</v>
      </c>
      <c r="AO49" s="40">
        <v>227.14434456670458</v>
      </c>
      <c r="AP49" s="38">
        <v>5716848.04</v>
      </c>
      <c r="AQ49" s="39">
        <v>34.406095643905196</v>
      </c>
      <c r="AR49" s="36">
        <v>15734351.85</v>
      </c>
      <c r="AS49" s="39">
        <v>102.21757844474762</v>
      </c>
      <c r="AT49" s="36">
        <v>21451199.890000001</v>
      </c>
      <c r="AU49" s="40">
        <v>67.016570099472645</v>
      </c>
      <c r="AV49" s="116">
        <f t="shared" si="54"/>
        <v>15193152.219999999</v>
      </c>
      <c r="AW49" s="117">
        <f t="shared" si="55"/>
        <v>26013472.75</v>
      </c>
      <c r="AX49" s="118">
        <f t="shared" si="56"/>
        <v>41206624.969999999</v>
      </c>
      <c r="AY49" s="32"/>
      <c r="AZ49" s="35">
        <v>60500197.01522097</v>
      </c>
      <c r="BA49" s="39">
        <v>269.68323251175002</v>
      </c>
      <c r="BB49" s="36">
        <v>28277764.494778942</v>
      </c>
      <c r="BC49" s="39">
        <v>436.23714934403353</v>
      </c>
      <c r="BD49" s="36">
        <v>88777961.509999916</v>
      </c>
      <c r="BE49" s="40">
        <v>307.02020165306374</v>
      </c>
      <c r="BF49" s="38">
        <v>58858231.317580849</v>
      </c>
      <c r="BG49" s="39">
        <v>48.717652044515042</v>
      </c>
      <c r="BH49" s="36">
        <v>82460793.142419189</v>
      </c>
      <c r="BI49" s="39">
        <v>129.21749910667344</v>
      </c>
      <c r="BJ49" s="36">
        <v>141319024.46000004</v>
      </c>
      <c r="BK49" s="40">
        <v>76.54153807740326</v>
      </c>
      <c r="BL49" s="116">
        <f t="shared" si="57"/>
        <v>119358428.33280182</v>
      </c>
      <c r="BM49" s="117">
        <f t="shared" si="58"/>
        <v>110738557.63719814</v>
      </c>
      <c r="BN49" s="118">
        <f t="shared" si="59"/>
        <v>230096985.96999997</v>
      </c>
      <c r="BO49" s="32"/>
      <c r="BP49" s="35">
        <v>13319017.890000002</v>
      </c>
      <c r="BQ49" s="39">
        <v>133.48651897211812</v>
      </c>
      <c r="BR49" s="36">
        <v>9399317.8399999961</v>
      </c>
      <c r="BS49" s="39">
        <v>407.74413673433958</v>
      </c>
      <c r="BT49" s="36">
        <v>22718335.729999997</v>
      </c>
      <c r="BU49" s="40">
        <v>184.95754888870795</v>
      </c>
      <c r="BV49" s="38">
        <v>11052586.690000001</v>
      </c>
      <c r="BW49" s="39">
        <v>34.752299843729858</v>
      </c>
      <c r="BX49" s="36">
        <v>29350757.589999989</v>
      </c>
      <c r="BY49" s="39">
        <v>130.23364950969511</v>
      </c>
      <c r="BZ49" s="36">
        <v>40403344.279999986</v>
      </c>
      <c r="CA49" s="40">
        <v>74.351628846780216</v>
      </c>
      <c r="CB49" s="116">
        <f t="shared" si="60"/>
        <v>24371604.580000006</v>
      </c>
      <c r="CC49" s="117">
        <f t="shared" si="61"/>
        <v>38750075.429999985</v>
      </c>
      <c r="CD49" s="118">
        <f t="shared" si="62"/>
        <v>63121680.00999999</v>
      </c>
      <c r="CE49" s="32"/>
      <c r="CF49" s="32"/>
      <c r="CG49" s="38">
        <f t="shared" si="77"/>
        <v>152368387.31522098</v>
      </c>
      <c r="CH49" s="39">
        <f t="shared" si="63"/>
        <v>221.59741374628373</v>
      </c>
      <c r="CI49" s="36">
        <f t="shared" si="64"/>
        <v>99596372.084778935</v>
      </c>
      <c r="CJ49" s="39">
        <f t="shared" si="65"/>
        <v>465.2449028358501</v>
      </c>
      <c r="CK49" s="36">
        <f t="shared" si="66"/>
        <v>251964759.39999992</v>
      </c>
      <c r="CL49" s="40">
        <f t="shared" si="67"/>
        <v>279.44418253362664</v>
      </c>
      <c r="CM49" s="38">
        <f t="shared" si="68"/>
        <v>144425658.53758085</v>
      </c>
      <c r="CN49" s="39">
        <f t="shared" si="69"/>
        <v>47.064639337608213</v>
      </c>
      <c r="CO49" s="36">
        <f t="shared" si="70"/>
        <v>238758687.1024192</v>
      </c>
      <c r="CP49" s="39">
        <f t="shared" si="71"/>
        <v>132.43828855598383</v>
      </c>
      <c r="CQ49" s="36">
        <f t="shared" si="72"/>
        <v>383184345.64000005</v>
      </c>
      <c r="CR49" s="40">
        <f t="shared" si="73"/>
        <v>78.659067909443138</v>
      </c>
      <c r="CS49" s="152"/>
      <c r="CT49" s="161" t="s">
        <v>53</v>
      </c>
      <c r="CU49" s="38">
        <f t="shared" si="74"/>
        <v>251964759.39999992</v>
      </c>
      <c r="CV49" s="36">
        <f t="shared" si="75"/>
        <v>383184345.64000005</v>
      </c>
      <c r="CW49" s="37">
        <f t="shared" si="76"/>
        <v>635149105.03999996</v>
      </c>
      <c r="CX49"/>
    </row>
    <row r="50" spans="1:104" s="19" customFormat="1" ht="15.6" x14ac:dyDescent="0.3">
      <c r="A50" s="26">
        <v>37</v>
      </c>
      <c r="B50" s="26" t="s">
        <v>41</v>
      </c>
      <c r="C50" s="34"/>
      <c r="D50" s="35">
        <v>370.36</v>
      </c>
      <c r="E50" s="39">
        <v>3.427577207481514E-3</v>
      </c>
      <c r="F50" s="36">
        <v>446.45</v>
      </c>
      <c r="G50" s="39">
        <v>1.2705979451859863E-2</v>
      </c>
      <c r="H50" s="36">
        <v>816.81</v>
      </c>
      <c r="I50" s="40">
        <v>5.7043787974020528E-3</v>
      </c>
      <c r="J50" s="38">
        <v>25046.010000000002</v>
      </c>
      <c r="K50" s="39">
        <v>6.9494069172181303E-2</v>
      </c>
      <c r="L50" s="36">
        <v>7808.8200000000006</v>
      </c>
      <c r="M50" s="39">
        <v>2.4713801943222459E-2</v>
      </c>
      <c r="N50" s="36">
        <v>32854.83</v>
      </c>
      <c r="O50" s="40">
        <v>4.8574873406024767E-2</v>
      </c>
      <c r="P50" s="116">
        <f t="shared" si="48"/>
        <v>25416.370000000003</v>
      </c>
      <c r="Q50" s="117">
        <f t="shared" si="49"/>
        <v>8255.27</v>
      </c>
      <c r="R50" s="118">
        <f t="shared" si="50"/>
        <v>33671.64</v>
      </c>
      <c r="S50" s="32"/>
      <c r="T50" s="35">
        <v>78776.861061240241</v>
      </c>
      <c r="U50" s="39">
        <v>0.39930891694287007</v>
      </c>
      <c r="V50" s="36">
        <v>49792.389992832119</v>
      </c>
      <c r="W50" s="39">
        <v>0.80016053854907954</v>
      </c>
      <c r="X50" s="36">
        <v>128569.25105407236</v>
      </c>
      <c r="Y50" s="40">
        <v>0.49542890688283875</v>
      </c>
      <c r="Z50" s="38">
        <v>6895.0166389911947</v>
      </c>
      <c r="AA50" s="39">
        <v>6.7870081906452658E-3</v>
      </c>
      <c r="AB50" s="36">
        <v>8192.7858934810902</v>
      </c>
      <c r="AC50" s="39">
        <v>1.7454967847081473E-2</v>
      </c>
      <c r="AD50" s="36">
        <v>15087.802532472284</v>
      </c>
      <c r="AE50" s="40">
        <v>1.0158214191437366E-2</v>
      </c>
      <c r="AF50" s="116">
        <f t="shared" si="51"/>
        <v>85671.877700231431</v>
      </c>
      <c r="AG50" s="117">
        <f t="shared" si="52"/>
        <v>57985.175886313213</v>
      </c>
      <c r="AH50" s="118">
        <f t="shared" si="53"/>
        <v>143657.05358654464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54"/>
        <v>0</v>
      </c>
      <c r="AW50" s="117">
        <f t="shared" si="55"/>
        <v>0</v>
      </c>
      <c r="AX50" s="118">
        <f t="shared" si="56"/>
        <v>0</v>
      </c>
      <c r="AY50" s="32"/>
      <c r="AZ50" s="35">
        <v>36517.414296863135</v>
      </c>
      <c r="BA50" s="39">
        <v>0.16277854976358502</v>
      </c>
      <c r="BB50" s="36">
        <v>63622.140346595777</v>
      </c>
      <c r="BC50" s="39">
        <v>0.98148993160648823</v>
      </c>
      <c r="BD50" s="36">
        <v>100139.55464345892</v>
      </c>
      <c r="BE50" s="40">
        <v>0.34631191950290124</v>
      </c>
      <c r="BF50" s="38">
        <v>105278.99590748962</v>
      </c>
      <c r="BG50" s="39">
        <v>8.7140666231419625E-2</v>
      </c>
      <c r="BH50" s="36">
        <v>47210.27793654862</v>
      </c>
      <c r="BI50" s="39">
        <v>7.3979327806800263E-2</v>
      </c>
      <c r="BJ50" s="36">
        <v>152489.27384403825</v>
      </c>
      <c r="BK50" s="40">
        <v>8.2591594478722774E-2</v>
      </c>
      <c r="BL50" s="116">
        <f t="shared" si="57"/>
        <v>141796.41020435275</v>
      </c>
      <c r="BM50" s="117">
        <f t="shared" si="58"/>
        <v>110832.41828314439</v>
      </c>
      <c r="BN50" s="118">
        <f t="shared" si="59"/>
        <v>252628.82848749714</v>
      </c>
      <c r="BO50" s="32"/>
      <c r="BP50" s="35">
        <v>-2482.73826699852</v>
      </c>
      <c r="BQ50" s="39">
        <v>-2.488262209102728E-2</v>
      </c>
      <c r="BR50" s="36">
        <v>348.59068148611215</v>
      </c>
      <c r="BS50" s="39">
        <v>1.5121927879841755E-2</v>
      </c>
      <c r="BT50" s="36">
        <v>-2134.1475855124077</v>
      </c>
      <c r="BU50" s="40">
        <v>-1.7374807339513212E-2</v>
      </c>
      <c r="BV50" s="38">
        <v>16273.040537970108</v>
      </c>
      <c r="BW50" s="39">
        <v>5.1166808278136036E-2</v>
      </c>
      <c r="BX50" s="36">
        <v>6549.7541064252027</v>
      </c>
      <c r="BY50" s="39">
        <v>2.9062227032991092E-2</v>
      </c>
      <c r="BZ50" s="36">
        <v>22822.794644395311</v>
      </c>
      <c r="CA50" s="40">
        <v>4.1999294535783015E-2</v>
      </c>
      <c r="CB50" s="116">
        <f t="shared" si="60"/>
        <v>13790.302270971588</v>
      </c>
      <c r="CC50" s="117">
        <f t="shared" si="61"/>
        <v>6898.3447879113146</v>
      </c>
      <c r="CD50" s="118">
        <f t="shared" si="62"/>
        <v>20688.647058882903</v>
      </c>
      <c r="CE50" s="32"/>
      <c r="CF50" s="32"/>
      <c r="CG50" s="38">
        <f t="shared" si="77"/>
        <v>113181.89709110485</v>
      </c>
      <c r="CH50" s="39">
        <f t="shared" si="63"/>
        <v>0.16460642604557776</v>
      </c>
      <c r="CI50" s="36">
        <f t="shared" si="64"/>
        <v>114209.57102091399</v>
      </c>
      <c r="CJ50" s="39">
        <f t="shared" si="65"/>
        <v>0.53350759330188302</v>
      </c>
      <c r="CK50" s="36">
        <f t="shared" si="66"/>
        <v>227391.46811201883</v>
      </c>
      <c r="CL50" s="40">
        <f t="shared" si="67"/>
        <v>0.25219091381270498</v>
      </c>
      <c r="CM50" s="38">
        <f t="shared" si="68"/>
        <v>153493.06308445093</v>
      </c>
      <c r="CN50" s="39">
        <f t="shared" si="69"/>
        <v>5.0019475265294731E-2</v>
      </c>
      <c r="CO50" s="36">
        <f t="shared" si="70"/>
        <v>69761.637936454907</v>
      </c>
      <c r="CP50" s="39">
        <f t="shared" si="71"/>
        <v>3.8696443037496787E-2</v>
      </c>
      <c r="CQ50" s="36">
        <f t="shared" si="72"/>
        <v>223254.70102090584</v>
      </c>
      <c r="CR50" s="40">
        <f t="shared" si="73"/>
        <v>4.5829133910403379E-2</v>
      </c>
      <c r="CS50" s="152"/>
      <c r="CT50" s="161" t="s">
        <v>41</v>
      </c>
      <c r="CU50" s="38">
        <f t="shared" si="74"/>
        <v>227391.46811201883</v>
      </c>
      <c r="CV50" s="36">
        <f t="shared" si="75"/>
        <v>223254.70102090584</v>
      </c>
      <c r="CW50" s="37">
        <f t="shared" si="76"/>
        <v>450646.16913292464</v>
      </c>
      <c r="CX50"/>
    </row>
    <row r="51" spans="1:104" s="19" customFormat="1" ht="15.6" x14ac:dyDescent="0.3">
      <c r="A51" s="26">
        <v>38</v>
      </c>
      <c r="B51" s="26" t="s">
        <v>42</v>
      </c>
      <c r="C51" s="34"/>
      <c r="D51" s="35">
        <v>15991.279999999999</v>
      </c>
      <c r="E51" s="39">
        <v>0.14799478033927793</v>
      </c>
      <c r="F51" s="36">
        <v>16132.69</v>
      </c>
      <c r="G51" s="39">
        <v>0.4591368073540712</v>
      </c>
      <c r="H51" s="36">
        <v>32123.97</v>
      </c>
      <c r="I51" s="40">
        <v>0.2243450659962288</v>
      </c>
      <c r="J51" s="38">
        <v>17297.96</v>
      </c>
      <c r="K51" s="39">
        <v>4.7995893508691607E-2</v>
      </c>
      <c r="L51" s="36">
        <v>31005.42</v>
      </c>
      <c r="M51" s="39">
        <v>9.8127733645599263E-2</v>
      </c>
      <c r="N51" s="36">
        <v>48303.38</v>
      </c>
      <c r="O51" s="40">
        <v>7.1415087784143405E-2</v>
      </c>
      <c r="P51" s="116">
        <f t="shared" si="48"/>
        <v>33289.24</v>
      </c>
      <c r="Q51" s="117">
        <f t="shared" si="49"/>
        <v>47138.11</v>
      </c>
      <c r="R51" s="118">
        <f t="shared" si="50"/>
        <v>80427.350000000006</v>
      </c>
      <c r="S51" s="32"/>
      <c r="T51" s="35">
        <v>33208.504371142342</v>
      </c>
      <c r="U51" s="39">
        <v>0.16832927505736603</v>
      </c>
      <c r="V51" s="36">
        <v>19853.844195341022</v>
      </c>
      <c r="W51" s="39">
        <v>0.31905001278107958</v>
      </c>
      <c r="X51" s="36">
        <v>53062.348566483364</v>
      </c>
      <c r="Y51" s="40">
        <v>0.20447051788357087</v>
      </c>
      <c r="Z51" s="38">
        <v>68275.609309796375</v>
      </c>
      <c r="AA51" s="39">
        <v>6.7206091568574086E-2</v>
      </c>
      <c r="AB51" s="36">
        <v>27679.470590306591</v>
      </c>
      <c r="AC51" s="39">
        <v>5.8971914494002756E-2</v>
      </c>
      <c r="AD51" s="36">
        <v>95955.079900102966</v>
      </c>
      <c r="AE51" s="40">
        <v>6.4603990692739602E-2</v>
      </c>
      <c r="AF51" s="116">
        <f t="shared" si="51"/>
        <v>101484.11368093872</v>
      </c>
      <c r="AG51" s="117">
        <f t="shared" si="52"/>
        <v>47533.314785647613</v>
      </c>
      <c r="AH51" s="118">
        <f t="shared" si="53"/>
        <v>149017.42846658634</v>
      </c>
      <c r="AI51" s="32"/>
      <c r="AJ51" s="35">
        <v>13040.2137056662</v>
      </c>
      <c r="AK51" s="39">
        <v>0.22429373923985965</v>
      </c>
      <c r="AL51" s="36">
        <v>12994.013561268575</v>
      </c>
      <c r="AM51" s="39">
        <v>0.45064901024029186</v>
      </c>
      <c r="AN51" s="36">
        <v>26034.227266934773</v>
      </c>
      <c r="AO51" s="40">
        <v>0.29933688922924095</v>
      </c>
      <c r="AP51" s="38">
        <v>4296.5661326443424</v>
      </c>
      <c r="AQ51" s="39">
        <v>2.5858316377450032E-2</v>
      </c>
      <c r="AR51" s="36">
        <v>12918.682114653375</v>
      </c>
      <c r="AS51" s="39">
        <v>8.3925694241885104E-2</v>
      </c>
      <c r="AT51" s="36">
        <v>17215.248247297717</v>
      </c>
      <c r="AU51" s="40">
        <v>5.3782860486171667E-2</v>
      </c>
      <c r="AV51" s="116">
        <f t="shared" si="54"/>
        <v>17336.77983831054</v>
      </c>
      <c r="AW51" s="117">
        <f t="shared" si="55"/>
        <v>25912.69567592195</v>
      </c>
      <c r="AX51" s="118">
        <f t="shared" si="56"/>
        <v>43249.475514232487</v>
      </c>
      <c r="AY51" s="32"/>
      <c r="AZ51" s="35">
        <v>59641.623920070619</v>
      </c>
      <c r="BA51" s="39">
        <v>0.26585609179038155</v>
      </c>
      <c r="BB51" s="36">
        <v>50931.688928862517</v>
      </c>
      <c r="BC51" s="39">
        <v>0.78571609837497325</v>
      </c>
      <c r="BD51" s="36">
        <v>110573.31284893313</v>
      </c>
      <c r="BE51" s="40">
        <v>0.38239491232858325</v>
      </c>
      <c r="BF51" s="38">
        <v>100802.77525547234</v>
      </c>
      <c r="BG51" s="39">
        <v>8.3435645619726315E-2</v>
      </c>
      <c r="BH51" s="36">
        <v>88868.51513715621</v>
      </c>
      <c r="BI51" s="39">
        <v>0.13925851107827442</v>
      </c>
      <c r="BJ51" s="36">
        <v>189671.29039262855</v>
      </c>
      <c r="BK51" s="40">
        <v>0.10273020459383934</v>
      </c>
      <c r="BL51" s="116">
        <f t="shared" si="57"/>
        <v>160444.39917554296</v>
      </c>
      <c r="BM51" s="117">
        <f t="shared" si="58"/>
        <v>139800.20406601872</v>
      </c>
      <c r="BN51" s="118">
        <f t="shared" si="59"/>
        <v>300244.60324156168</v>
      </c>
      <c r="BO51" s="32"/>
      <c r="BP51" s="35">
        <v>12792.055072746785</v>
      </c>
      <c r="BQ51" s="39">
        <v>0.12820516619642391</v>
      </c>
      <c r="BR51" s="36">
        <v>4478.9318236581294</v>
      </c>
      <c r="BS51" s="39">
        <v>0.19429688632908768</v>
      </c>
      <c r="BT51" s="36">
        <v>17270.986896404916</v>
      </c>
      <c r="BU51" s="40">
        <v>0.1406088650688343</v>
      </c>
      <c r="BV51" s="38">
        <v>13544.585310684874</v>
      </c>
      <c r="BW51" s="39">
        <v>4.2587812534578696E-2</v>
      </c>
      <c r="BX51" s="36">
        <v>25113.144881221437</v>
      </c>
      <c r="BY51" s="39">
        <v>0.1114307355957822</v>
      </c>
      <c r="BZ51" s="36">
        <v>38657.73019190631</v>
      </c>
      <c r="CA51" s="40">
        <v>7.1139289544167122E-2</v>
      </c>
      <c r="CB51" s="116">
        <f t="shared" si="60"/>
        <v>26336.640383431659</v>
      </c>
      <c r="CC51" s="117">
        <f t="shared" si="61"/>
        <v>29592.076704879568</v>
      </c>
      <c r="CD51" s="118">
        <f t="shared" si="62"/>
        <v>55928.717088311227</v>
      </c>
      <c r="CE51" s="32"/>
      <c r="CF51" s="32"/>
      <c r="CG51" s="38">
        <f t="shared" si="77"/>
        <v>134673.67706962593</v>
      </c>
      <c r="CH51" s="39">
        <f t="shared" si="63"/>
        <v>0.19586305968173803</v>
      </c>
      <c r="CI51" s="36">
        <f t="shared" si="64"/>
        <v>104391.16850913025</v>
      </c>
      <c r="CJ51" s="39">
        <f t="shared" si="65"/>
        <v>0.48764285318153272</v>
      </c>
      <c r="CK51" s="36">
        <f t="shared" si="66"/>
        <v>239064.84557875618</v>
      </c>
      <c r="CL51" s="40">
        <f t="shared" si="67"/>
        <v>0.26513739661199315</v>
      </c>
      <c r="CM51" s="38">
        <f t="shared" si="68"/>
        <v>204217.49600859793</v>
      </c>
      <c r="CN51" s="39">
        <f t="shared" si="69"/>
        <v>6.654927450840134E-2</v>
      </c>
      <c r="CO51" s="36">
        <f t="shared" si="70"/>
        <v>185585.23272333763</v>
      </c>
      <c r="CP51" s="39">
        <f t="shared" si="71"/>
        <v>0.10294323067960011</v>
      </c>
      <c r="CQ51" s="36">
        <f t="shared" si="72"/>
        <v>389802.72873193555</v>
      </c>
      <c r="CR51" s="40">
        <f t="shared" si="73"/>
        <v>8.0017672066953163E-2</v>
      </c>
      <c r="CS51" s="152"/>
      <c r="CT51" s="161" t="s">
        <v>42</v>
      </c>
      <c r="CU51" s="38">
        <f t="shared" si="74"/>
        <v>239064.84557875618</v>
      </c>
      <c r="CV51" s="36">
        <f t="shared" si="75"/>
        <v>389802.72873193555</v>
      </c>
      <c r="CW51" s="37">
        <f t="shared" si="76"/>
        <v>628867.57431069179</v>
      </c>
      <c r="CX51"/>
    </row>
    <row r="52" spans="1:104" s="19" customFormat="1" ht="15.6" x14ac:dyDescent="0.3">
      <c r="A52" s="26">
        <v>39</v>
      </c>
      <c r="B52" s="26" t="s">
        <v>62</v>
      </c>
      <c r="C52" s="34"/>
      <c r="D52" s="35">
        <v>36894.68</v>
      </c>
      <c r="E52" s="39">
        <v>0.3414498440580086</v>
      </c>
      <c r="F52" s="36">
        <v>21949.69</v>
      </c>
      <c r="G52" s="39">
        <v>0.62468878959501373</v>
      </c>
      <c r="H52" s="36">
        <v>58844.369999999995</v>
      </c>
      <c r="I52" s="40">
        <v>0.41095306934841813</v>
      </c>
      <c r="J52" s="38">
        <v>1769545.0300000003</v>
      </c>
      <c r="K52" s="39">
        <v>4.9098792469582841</v>
      </c>
      <c r="L52" s="36">
        <v>518327.72</v>
      </c>
      <c r="M52" s="39">
        <v>1.6404333322783808</v>
      </c>
      <c r="N52" s="36">
        <v>2287872.75</v>
      </c>
      <c r="O52" s="40">
        <v>3.3825507299944557</v>
      </c>
      <c r="P52" s="116">
        <f t="shared" si="48"/>
        <v>1806439.7100000002</v>
      </c>
      <c r="Q52" s="117">
        <f t="shared" si="49"/>
        <v>540277.40999999992</v>
      </c>
      <c r="R52" s="118">
        <f t="shared" si="50"/>
        <v>2346717.12</v>
      </c>
      <c r="S52" s="32"/>
      <c r="T52" s="35">
        <v>48310.00599211143</v>
      </c>
      <c r="U52" s="39">
        <v>0.24487667965365201</v>
      </c>
      <c r="V52" s="36">
        <v>67696.321758342689</v>
      </c>
      <c r="W52" s="39">
        <v>1.0878755826692597</v>
      </c>
      <c r="X52" s="36">
        <v>116006.32775045412</v>
      </c>
      <c r="Y52" s="40">
        <v>0.44701892309171526</v>
      </c>
      <c r="Z52" s="38">
        <v>3596355.9686993621</v>
      </c>
      <c r="AA52" s="39">
        <v>3.5400200890029687</v>
      </c>
      <c r="AB52" s="36">
        <v>1075671.7674313553</v>
      </c>
      <c r="AC52" s="39">
        <v>2.2917498832072885</v>
      </c>
      <c r="AD52" s="36">
        <v>4672027.7361307172</v>
      </c>
      <c r="AE52" s="40">
        <v>3.1455514048390287</v>
      </c>
      <c r="AF52" s="116">
        <f t="shared" si="51"/>
        <v>3644665.9746914734</v>
      </c>
      <c r="AG52" s="117">
        <f t="shared" si="52"/>
        <v>1143368.089189698</v>
      </c>
      <c r="AH52" s="118">
        <f t="shared" si="53"/>
        <v>4788034.0638811719</v>
      </c>
      <c r="AI52" s="32"/>
      <c r="AJ52" s="35">
        <v>4611.126602875408</v>
      </c>
      <c r="AK52" s="39">
        <v>7.931210724084363E-2</v>
      </c>
      <c r="AL52" s="36">
        <v>19800.452724344344</v>
      </c>
      <c r="AM52" s="39">
        <v>0.68670502616162665</v>
      </c>
      <c r="AN52" s="36">
        <v>24411.579327219752</v>
      </c>
      <c r="AO52" s="40">
        <v>0.28067997340806633</v>
      </c>
      <c r="AP52" s="38">
        <v>936781.69631618285</v>
      </c>
      <c r="AQ52" s="39">
        <v>5.6378970396621462</v>
      </c>
      <c r="AR52" s="36">
        <v>200195.85718088795</v>
      </c>
      <c r="AS52" s="39">
        <v>1.3005642641518089</v>
      </c>
      <c r="AT52" s="36">
        <v>1136977.5534970709</v>
      </c>
      <c r="AU52" s="40">
        <v>3.5520780332192112</v>
      </c>
      <c r="AV52" s="116">
        <f t="shared" si="54"/>
        <v>941392.82291905826</v>
      </c>
      <c r="AW52" s="117">
        <f t="shared" si="55"/>
        <v>219996.30990523228</v>
      </c>
      <c r="AX52" s="118">
        <f t="shared" si="56"/>
        <v>1161389.1328242905</v>
      </c>
      <c r="AY52" s="32"/>
      <c r="AZ52" s="35">
        <v>111090.04426576194</v>
      </c>
      <c r="BA52" s="39">
        <v>0.49519049053553987</v>
      </c>
      <c r="BB52" s="36">
        <v>83222.352607241846</v>
      </c>
      <c r="BC52" s="39">
        <v>1.2838596866378984</v>
      </c>
      <c r="BD52" s="36">
        <v>194312.3968730038</v>
      </c>
      <c r="BE52" s="40">
        <v>0.67198919931181289</v>
      </c>
      <c r="BF52" s="38">
        <v>4211695.0528659811</v>
      </c>
      <c r="BG52" s="39">
        <v>3.4860696543193983</v>
      </c>
      <c r="BH52" s="36">
        <v>1342421.2824140589</v>
      </c>
      <c r="BI52" s="39">
        <v>2.1035975310293877</v>
      </c>
      <c r="BJ52" s="36">
        <v>5554116.3352800403</v>
      </c>
      <c r="BK52" s="40">
        <v>3.0082333825018295</v>
      </c>
      <c r="BL52" s="116">
        <f t="shared" si="57"/>
        <v>4322785.0971317431</v>
      </c>
      <c r="BM52" s="117">
        <f t="shared" si="58"/>
        <v>1425643.6350213008</v>
      </c>
      <c r="BN52" s="118">
        <f t="shared" si="59"/>
        <v>5748428.7321530441</v>
      </c>
      <c r="BO52" s="32"/>
      <c r="BP52" s="35">
        <v>20373.193652085352</v>
      </c>
      <c r="BQ52" s="39">
        <v>0.20418522772640615</v>
      </c>
      <c r="BR52" s="36">
        <v>5524.2997715191368</v>
      </c>
      <c r="BS52" s="39">
        <v>0.23964514018389454</v>
      </c>
      <c r="BT52" s="36">
        <v>25897.49342360449</v>
      </c>
      <c r="BU52" s="40">
        <v>0.21084013208177554</v>
      </c>
      <c r="BV52" s="38">
        <v>1428642.0119428467</v>
      </c>
      <c r="BW52" s="39">
        <v>4.4920340333822164</v>
      </c>
      <c r="BX52" s="36">
        <v>331882.63032801374</v>
      </c>
      <c r="BY52" s="39">
        <v>1.4726122834805597</v>
      </c>
      <c r="BZ52" s="36">
        <v>1760524.6422708605</v>
      </c>
      <c r="CA52" s="40">
        <v>3.2397782191146272</v>
      </c>
      <c r="CB52" s="116">
        <f t="shared" si="60"/>
        <v>1449015.205594932</v>
      </c>
      <c r="CC52" s="117">
        <f t="shared" si="61"/>
        <v>337406.93009953288</v>
      </c>
      <c r="CD52" s="118">
        <f t="shared" si="62"/>
        <v>1786422.1356944649</v>
      </c>
      <c r="CE52" s="32"/>
      <c r="CF52" s="32"/>
      <c r="CG52" s="38">
        <f t="shared" si="77"/>
        <v>221279.05051283413</v>
      </c>
      <c r="CH52" s="39">
        <f t="shared" si="63"/>
        <v>0.32181784013001064</v>
      </c>
      <c r="CI52" s="36">
        <f t="shared" si="64"/>
        <v>198193.11686144804</v>
      </c>
      <c r="CJ52" s="39">
        <f t="shared" si="65"/>
        <v>0.92582024291455733</v>
      </c>
      <c r="CK52" s="36">
        <f t="shared" si="66"/>
        <v>419472.16737428214</v>
      </c>
      <c r="CL52" s="40">
        <f t="shared" si="67"/>
        <v>0.46522004579786058</v>
      </c>
      <c r="CM52" s="38">
        <f t="shared" si="68"/>
        <v>11943019.759824373</v>
      </c>
      <c r="CN52" s="39">
        <f t="shared" si="69"/>
        <v>3.8919255988838057</v>
      </c>
      <c r="CO52" s="36">
        <f t="shared" si="70"/>
        <v>3468499.2573543154</v>
      </c>
      <c r="CP52" s="39">
        <f t="shared" si="71"/>
        <v>1.9239597565078586</v>
      </c>
      <c r="CQ52" s="36">
        <f t="shared" si="72"/>
        <v>15411519.017178688</v>
      </c>
      <c r="CR52" s="40">
        <f t="shared" si="73"/>
        <v>3.1636358185123812</v>
      </c>
      <c r="CS52" s="152"/>
      <c r="CT52" s="161" t="s">
        <v>62</v>
      </c>
      <c r="CU52" s="38">
        <f t="shared" si="74"/>
        <v>419472.16737428214</v>
      </c>
      <c r="CV52" s="36">
        <f t="shared" si="75"/>
        <v>15411519.017178688</v>
      </c>
      <c r="CW52" s="37">
        <f t="shared" si="76"/>
        <v>15830991.184552971</v>
      </c>
      <c r="CX52"/>
    </row>
    <row r="53" spans="1:104" s="19" customFormat="1" ht="15.6" x14ac:dyDescent="0.3">
      <c r="A53" s="26">
        <v>40</v>
      </c>
      <c r="B53" s="26" t="s">
        <v>43</v>
      </c>
      <c r="C53" s="34"/>
      <c r="D53" s="35">
        <v>606896.27999999991</v>
      </c>
      <c r="E53" s="39">
        <v>5.6166536792129778</v>
      </c>
      <c r="F53" s="36">
        <v>630993.06000000006</v>
      </c>
      <c r="G53" s="39">
        <v>17.958080086518486</v>
      </c>
      <c r="H53" s="36">
        <v>1237889.3399999999</v>
      </c>
      <c r="I53" s="40">
        <v>8.645082338152104</v>
      </c>
      <c r="J53" s="38">
        <v>3379.4300000000003</v>
      </c>
      <c r="K53" s="39">
        <v>9.3767567042632605E-3</v>
      </c>
      <c r="L53" s="36">
        <v>33821.879999999997</v>
      </c>
      <c r="M53" s="39">
        <v>0.10704142798366932</v>
      </c>
      <c r="N53" s="36">
        <v>37201.31</v>
      </c>
      <c r="O53" s="40">
        <v>5.500101275180188E-2</v>
      </c>
      <c r="P53" s="116">
        <f t="shared" si="48"/>
        <v>610275.71</v>
      </c>
      <c r="Q53" s="117">
        <f t="shared" si="49"/>
        <v>664814.94000000006</v>
      </c>
      <c r="R53" s="118">
        <f t="shared" si="50"/>
        <v>1275090.6499999999</v>
      </c>
      <c r="S53" s="32"/>
      <c r="T53" s="35">
        <v>1387807.2153273902</v>
      </c>
      <c r="U53" s="39">
        <v>7.0346011330291525</v>
      </c>
      <c r="V53" s="36">
        <v>1120285.171661488</v>
      </c>
      <c r="W53" s="39">
        <v>18.002911417070901</v>
      </c>
      <c r="X53" s="36">
        <v>2508092.3869888783</v>
      </c>
      <c r="Y53" s="40">
        <v>9.664686225203857</v>
      </c>
      <c r="Z53" s="38">
        <v>7261060.5136141228</v>
      </c>
      <c r="AA53" s="39">
        <v>7.1473180934745688</v>
      </c>
      <c r="AB53" s="36">
        <v>3867723.5078969458</v>
      </c>
      <c r="AC53" s="39">
        <v>8.2402970551763239</v>
      </c>
      <c r="AD53" s="36">
        <v>11128784.021511069</v>
      </c>
      <c r="AE53" s="40">
        <v>7.4927128412139306</v>
      </c>
      <c r="AF53" s="116">
        <f t="shared" si="51"/>
        <v>8648867.7289415132</v>
      </c>
      <c r="AG53" s="117">
        <f t="shared" si="52"/>
        <v>4988008.6795584336</v>
      </c>
      <c r="AH53" s="118">
        <f t="shared" si="53"/>
        <v>13636876.408499947</v>
      </c>
      <c r="AI53" s="32"/>
      <c r="AJ53" s="35">
        <v>260880.297524536</v>
      </c>
      <c r="AK53" s="39">
        <v>4.487182399500095</v>
      </c>
      <c r="AL53" s="36">
        <v>344932.48772143584</v>
      </c>
      <c r="AM53" s="39">
        <v>11.962699858550179</v>
      </c>
      <c r="AN53" s="36">
        <v>605812.78524597187</v>
      </c>
      <c r="AO53" s="40">
        <v>6.9655270629502475</v>
      </c>
      <c r="AP53" s="38">
        <v>632083.21875162877</v>
      </c>
      <c r="AQ53" s="39">
        <v>3.8041094545651055</v>
      </c>
      <c r="AR53" s="36">
        <v>597109.94677220879</v>
      </c>
      <c r="AS53" s="39">
        <v>3.8791005442227555</v>
      </c>
      <c r="AT53" s="36">
        <v>1229193.1655238376</v>
      </c>
      <c r="AU53" s="40">
        <v>3.8401725947984229</v>
      </c>
      <c r="AV53" s="116">
        <f t="shared" si="54"/>
        <v>892963.5162761648</v>
      </c>
      <c r="AW53" s="117">
        <f t="shared" si="55"/>
        <v>942042.43449364463</v>
      </c>
      <c r="AX53" s="118">
        <f t="shared" si="56"/>
        <v>1835005.9507698095</v>
      </c>
      <c r="AY53" s="32"/>
      <c r="AZ53" s="35">
        <v>2079925.0186362714</v>
      </c>
      <c r="BA53" s="39">
        <v>9.2713896826942896</v>
      </c>
      <c r="BB53" s="36">
        <v>1447614.8491721966</v>
      </c>
      <c r="BC53" s="39">
        <v>22.332153422791592</v>
      </c>
      <c r="BD53" s="36">
        <v>3527539.8678084677</v>
      </c>
      <c r="BE53" s="40">
        <v>12.199266384729796</v>
      </c>
      <c r="BF53" s="38">
        <v>8954911.9834802169</v>
      </c>
      <c r="BG53" s="39">
        <v>7.4120862338949776</v>
      </c>
      <c r="BH53" s="36">
        <v>4403106.6465415014</v>
      </c>
      <c r="BI53" s="39">
        <v>6.8997448057940494</v>
      </c>
      <c r="BJ53" s="36">
        <v>13358018.630021717</v>
      </c>
      <c r="BK53" s="40">
        <v>7.2350010588834008</v>
      </c>
      <c r="BL53" s="116">
        <f t="shared" si="57"/>
        <v>11034837.002116488</v>
      </c>
      <c r="BM53" s="117">
        <f t="shared" si="58"/>
        <v>5850721.4957136977</v>
      </c>
      <c r="BN53" s="118">
        <f t="shared" si="59"/>
        <v>16885558.497830186</v>
      </c>
      <c r="BO53" s="32"/>
      <c r="BP53" s="35">
        <v>421340.50012806657</v>
      </c>
      <c r="BQ53" s="39">
        <v>4.2227795719303511</v>
      </c>
      <c r="BR53" s="36">
        <v>116800.6245021693</v>
      </c>
      <c r="BS53" s="39">
        <v>5.0668325742742191</v>
      </c>
      <c r="BT53" s="36">
        <v>538141.12463023583</v>
      </c>
      <c r="BU53" s="40">
        <v>4.381186392821264</v>
      </c>
      <c r="BV53" s="38">
        <v>1210895.7290048692</v>
      </c>
      <c r="BW53" s="39">
        <v>3.8073812614329352</v>
      </c>
      <c r="BX53" s="36">
        <v>1250284.8438037427</v>
      </c>
      <c r="BY53" s="39">
        <v>5.5476986457990982</v>
      </c>
      <c r="BZ53" s="36">
        <v>2461180.5728086121</v>
      </c>
      <c r="CA53" s="40">
        <v>4.5291494487735982</v>
      </c>
      <c r="CB53" s="116">
        <f t="shared" si="60"/>
        <v>1632236.2291329359</v>
      </c>
      <c r="CC53" s="117">
        <f t="shared" si="61"/>
        <v>1367085.4683059119</v>
      </c>
      <c r="CD53" s="118">
        <f t="shared" si="62"/>
        <v>2999321.6974388477</v>
      </c>
      <c r="CE53" s="32"/>
      <c r="CF53" s="32"/>
      <c r="CG53" s="38">
        <f t="shared" si="77"/>
        <v>4756849.3116162643</v>
      </c>
      <c r="CH53" s="39">
        <f t="shared" si="63"/>
        <v>6.9181378342885003</v>
      </c>
      <c r="CI53" s="36">
        <f t="shared" si="64"/>
        <v>3660626.1930572898</v>
      </c>
      <c r="CJ53" s="39">
        <f t="shared" si="65"/>
        <v>17.099896731756409</v>
      </c>
      <c r="CK53" s="36">
        <f t="shared" si="66"/>
        <v>8417475.5046735536</v>
      </c>
      <c r="CL53" s="40">
        <f t="shared" si="67"/>
        <v>9.335490276503835</v>
      </c>
      <c r="CM53" s="38">
        <f t="shared" si="68"/>
        <v>18062330.874850839</v>
      </c>
      <c r="CN53" s="39">
        <f t="shared" si="69"/>
        <v>5.8860530519942023</v>
      </c>
      <c r="CO53" s="36">
        <f t="shared" si="70"/>
        <v>10152046.825014399</v>
      </c>
      <c r="CP53" s="39">
        <f t="shared" si="71"/>
        <v>5.6312912554606411</v>
      </c>
      <c r="CQ53" s="36">
        <f t="shared" si="72"/>
        <v>28214377.699865237</v>
      </c>
      <c r="CR53" s="40">
        <f t="shared" si="73"/>
        <v>5.791772750553374</v>
      </c>
      <c r="CS53" s="152"/>
      <c r="CT53" s="161" t="s">
        <v>43</v>
      </c>
      <c r="CU53" s="38">
        <f t="shared" si="74"/>
        <v>8417475.5046735536</v>
      </c>
      <c r="CV53" s="36">
        <f t="shared" si="75"/>
        <v>28214377.699865237</v>
      </c>
      <c r="CW53" s="37">
        <f t="shared" si="76"/>
        <v>36631853.204538792</v>
      </c>
      <c r="CX53"/>
    </row>
    <row r="54" spans="1:104" s="19" customFormat="1" ht="15.6" x14ac:dyDescent="0.3">
      <c r="A54" s="26">
        <v>41</v>
      </c>
      <c r="B54" s="26" t="s">
        <v>44</v>
      </c>
      <c r="C54" s="34"/>
      <c r="D54" s="35">
        <v>996891.17999999993</v>
      </c>
      <c r="E54" s="39">
        <v>9.2259463411473988</v>
      </c>
      <c r="F54" s="36">
        <v>835639.71</v>
      </c>
      <c r="G54" s="39">
        <v>23.782329453282863</v>
      </c>
      <c r="H54" s="36">
        <v>1832530.89</v>
      </c>
      <c r="I54" s="40">
        <v>12.797897129687827</v>
      </c>
      <c r="J54" s="38">
        <v>1553320.85</v>
      </c>
      <c r="K54" s="39">
        <v>4.309931465989651</v>
      </c>
      <c r="L54" s="36">
        <v>3101235.39</v>
      </c>
      <c r="M54" s="39">
        <v>9.8149678450485816</v>
      </c>
      <c r="N54" s="36">
        <v>4654556.24</v>
      </c>
      <c r="O54" s="40">
        <v>6.8816207577157646</v>
      </c>
      <c r="P54" s="116">
        <f t="shared" si="48"/>
        <v>2550212.0300000003</v>
      </c>
      <c r="Q54" s="117">
        <f t="shared" si="49"/>
        <v>3936875.1</v>
      </c>
      <c r="R54" s="118">
        <f t="shared" si="50"/>
        <v>6487087.1300000008</v>
      </c>
      <c r="S54" s="32"/>
      <c r="T54" s="35">
        <v>2410112.0304336846</v>
      </c>
      <c r="U54" s="39">
        <v>12.216521598078318</v>
      </c>
      <c r="V54" s="36">
        <v>1817593.6592121422</v>
      </c>
      <c r="W54" s="39">
        <v>29.208614437425954</v>
      </c>
      <c r="X54" s="36">
        <v>4227705.6896458268</v>
      </c>
      <c r="Y54" s="40">
        <v>16.291046197062272</v>
      </c>
      <c r="Z54" s="38">
        <v>5678933.2218429949</v>
      </c>
      <c r="AA54" s="39">
        <v>5.5899743697232198</v>
      </c>
      <c r="AB54" s="36">
        <v>5400197.7070609136</v>
      </c>
      <c r="AC54" s="39">
        <v>11.505277761455137</v>
      </c>
      <c r="AD54" s="36">
        <v>11079130.928903908</v>
      </c>
      <c r="AE54" s="40">
        <v>7.4592827410462448</v>
      </c>
      <c r="AF54" s="116">
        <f t="shared" si="51"/>
        <v>8089045.2522766795</v>
      </c>
      <c r="AG54" s="117">
        <f t="shared" si="52"/>
        <v>7217791.3662730558</v>
      </c>
      <c r="AH54" s="118">
        <f t="shared" si="53"/>
        <v>15306836.618549734</v>
      </c>
      <c r="AI54" s="32"/>
      <c r="AJ54" s="35">
        <v>320640.68136052199</v>
      </c>
      <c r="AK54" s="39">
        <v>5.515070458049192</v>
      </c>
      <c r="AL54" s="36">
        <v>555815.20797246904</v>
      </c>
      <c r="AM54" s="39">
        <v>19.276382325465388</v>
      </c>
      <c r="AN54" s="36">
        <v>876455.88933299109</v>
      </c>
      <c r="AO54" s="40">
        <v>10.077333072712118</v>
      </c>
      <c r="AP54" s="38">
        <v>934515.63873037382</v>
      </c>
      <c r="AQ54" s="39">
        <v>5.6242590710671401</v>
      </c>
      <c r="AR54" s="36">
        <v>970181.00243783835</v>
      </c>
      <c r="AS54" s="39">
        <v>6.3027415217166141</v>
      </c>
      <c r="AT54" s="36">
        <v>1904696.6411682121</v>
      </c>
      <c r="AU54" s="40">
        <v>5.9505406049842922</v>
      </c>
      <c r="AV54" s="116">
        <f t="shared" si="54"/>
        <v>1255156.3200908958</v>
      </c>
      <c r="AW54" s="117">
        <f t="shared" si="55"/>
        <v>1525996.2104103074</v>
      </c>
      <c r="AX54" s="118">
        <f t="shared" si="56"/>
        <v>2781152.5305012031</v>
      </c>
      <c r="AY54" s="32"/>
      <c r="AZ54" s="35">
        <v>4030002.2309683254</v>
      </c>
      <c r="BA54" s="39">
        <v>17.963975033067626</v>
      </c>
      <c r="BB54" s="36">
        <v>2363207.4381665289</v>
      </c>
      <c r="BC54" s="39">
        <v>36.456873255476985</v>
      </c>
      <c r="BD54" s="36">
        <v>6393209.6691348543</v>
      </c>
      <c r="BE54" s="40">
        <v>22.109592160516165</v>
      </c>
      <c r="BF54" s="38">
        <v>7224566.560717212</v>
      </c>
      <c r="BG54" s="39">
        <v>5.9798589253960284</v>
      </c>
      <c r="BH54" s="36">
        <v>7603125.3325398332</v>
      </c>
      <c r="BI54" s="39">
        <v>11.914229822754399</v>
      </c>
      <c r="BJ54" s="36">
        <v>14827691.893257044</v>
      </c>
      <c r="BK54" s="40">
        <v>8.0310089033269385</v>
      </c>
      <c r="BL54" s="116">
        <f t="shared" si="57"/>
        <v>11254568.791685537</v>
      </c>
      <c r="BM54" s="117">
        <f t="shared" si="58"/>
        <v>9966332.770706363</v>
      </c>
      <c r="BN54" s="118">
        <f t="shared" si="59"/>
        <v>21220901.5623919</v>
      </c>
      <c r="BO54" s="32"/>
      <c r="BP54" s="35">
        <v>699712.9606867542</v>
      </c>
      <c r="BQ54" s="39">
        <v>7.0126977959746055</v>
      </c>
      <c r="BR54" s="36">
        <v>585185.22822058049</v>
      </c>
      <c r="BS54" s="39">
        <v>25.385442834486401</v>
      </c>
      <c r="BT54" s="36">
        <v>1284898.1889073346</v>
      </c>
      <c r="BU54" s="40">
        <v>10.460784734245173</v>
      </c>
      <c r="BV54" s="38">
        <v>1941006.0555266961</v>
      </c>
      <c r="BW54" s="39">
        <v>6.1030441408968592</v>
      </c>
      <c r="BX54" s="36">
        <v>2190411.6588804796</v>
      </c>
      <c r="BY54" s="39">
        <v>9.7191802763476929</v>
      </c>
      <c r="BZ54" s="36">
        <v>4131417.7144071758</v>
      </c>
      <c r="CA54" s="40">
        <v>7.6027774924728444</v>
      </c>
      <c r="CB54" s="116">
        <f t="shared" si="60"/>
        <v>2640719.0162134506</v>
      </c>
      <c r="CC54" s="117">
        <f t="shared" si="61"/>
        <v>2775596.8871010602</v>
      </c>
      <c r="CD54" s="118">
        <f t="shared" si="62"/>
        <v>5416315.9033145104</v>
      </c>
      <c r="CE54" s="32"/>
      <c r="CF54" s="32"/>
      <c r="CG54" s="38">
        <f t="shared" si="77"/>
        <v>8457359.0834492855</v>
      </c>
      <c r="CH54" s="39">
        <f t="shared" si="63"/>
        <v>12.299985141529318</v>
      </c>
      <c r="CI54" s="36">
        <f t="shared" si="64"/>
        <v>6157441.2435717201</v>
      </c>
      <c r="CJ54" s="39">
        <f t="shared" si="65"/>
        <v>28.763278150779033</v>
      </c>
      <c r="CK54" s="36">
        <f t="shared" si="66"/>
        <v>14614800.327021006</v>
      </c>
      <c r="CL54" s="40">
        <f t="shared" si="67"/>
        <v>16.208698946637558</v>
      </c>
      <c r="CM54" s="38">
        <f t="shared" si="68"/>
        <v>17332342.326817278</v>
      </c>
      <c r="CN54" s="39">
        <f t="shared" si="69"/>
        <v>5.6481683985214675</v>
      </c>
      <c r="CO54" s="36">
        <f t="shared" si="70"/>
        <v>19265151.090919066</v>
      </c>
      <c r="CP54" s="39">
        <f t="shared" si="71"/>
        <v>10.686286100070927</v>
      </c>
      <c r="CQ54" s="36">
        <f t="shared" si="72"/>
        <v>36597493.417736344</v>
      </c>
      <c r="CR54" s="40">
        <f t="shared" si="73"/>
        <v>7.5126365490036751</v>
      </c>
      <c r="CS54" s="152"/>
      <c r="CT54" s="161" t="s">
        <v>44</v>
      </c>
      <c r="CU54" s="38">
        <f t="shared" si="74"/>
        <v>14614800.327021006</v>
      </c>
      <c r="CV54" s="36">
        <f t="shared" si="75"/>
        <v>36597493.417736344</v>
      </c>
      <c r="CW54" s="37">
        <f t="shared" si="76"/>
        <v>51212293.744757354</v>
      </c>
      <c r="CX54"/>
    </row>
    <row r="55" spans="1:104" s="19" customFormat="1" ht="15.6" x14ac:dyDescent="0.3">
      <c r="A55" s="26">
        <v>42</v>
      </c>
      <c r="B55" s="26" t="s">
        <v>45</v>
      </c>
      <c r="C55" s="34"/>
      <c r="D55" s="35">
        <v>3923984.17</v>
      </c>
      <c r="E55" s="39">
        <v>36.315365329976956</v>
      </c>
      <c r="F55" s="36">
        <v>3026007.9000000004</v>
      </c>
      <c r="G55" s="39">
        <v>86.120269231863858</v>
      </c>
      <c r="H55" s="36">
        <v>6949992.0700000003</v>
      </c>
      <c r="I55" s="40">
        <v>48.536853621062924</v>
      </c>
      <c r="J55" s="38">
        <v>10363966.460000001</v>
      </c>
      <c r="K55" s="39">
        <v>28.756444721910075</v>
      </c>
      <c r="L55" s="36">
        <v>10318764.34</v>
      </c>
      <c r="M55" s="39">
        <v>32.657417919422727</v>
      </c>
      <c r="N55" s="36">
        <v>20682730.800000001</v>
      </c>
      <c r="O55" s="40">
        <v>30.578792533727594</v>
      </c>
      <c r="P55" s="116">
        <f t="shared" si="48"/>
        <v>14287950.630000001</v>
      </c>
      <c r="Q55" s="117">
        <f t="shared" si="49"/>
        <v>13344772.24</v>
      </c>
      <c r="R55" s="118">
        <f t="shared" si="50"/>
        <v>27632722.870000001</v>
      </c>
      <c r="S55" s="32"/>
      <c r="T55" s="35">
        <v>9106899.2017739601</v>
      </c>
      <c r="U55" s="39">
        <v>46.161601363391476</v>
      </c>
      <c r="V55" s="36">
        <v>6394568.6308719637</v>
      </c>
      <c r="W55" s="39">
        <v>102.76031096728103</v>
      </c>
      <c r="X55" s="36">
        <v>15501467.832645923</v>
      </c>
      <c r="Y55" s="40">
        <v>59.733374818970766</v>
      </c>
      <c r="Z55" s="38">
        <v>32407470.803752825</v>
      </c>
      <c r="AA55" s="39">
        <v>31.899817114197486</v>
      </c>
      <c r="AB55" s="36">
        <v>16920598.819554482</v>
      </c>
      <c r="AC55" s="39">
        <v>36.049826297022335</v>
      </c>
      <c r="AD55" s="36">
        <v>49328069.623307303</v>
      </c>
      <c r="AE55" s="40">
        <v>33.211270879589321</v>
      </c>
      <c r="AF55" s="116">
        <f t="shared" si="51"/>
        <v>41514370.005526781</v>
      </c>
      <c r="AG55" s="117">
        <f t="shared" si="52"/>
        <v>23315167.450426444</v>
      </c>
      <c r="AH55" s="118">
        <f t="shared" si="53"/>
        <v>64829537.455953225</v>
      </c>
      <c r="AI55" s="32"/>
      <c r="AJ55" s="35">
        <v>1649140.7356776507</v>
      </c>
      <c r="AK55" s="39">
        <v>28.365481616086459</v>
      </c>
      <c r="AL55" s="36">
        <v>2113232.2627692786</v>
      </c>
      <c r="AM55" s="39">
        <v>73.289597793205189</v>
      </c>
      <c r="AN55" s="36">
        <v>3762372.9984469293</v>
      </c>
      <c r="AO55" s="40">
        <v>43.259091884227622</v>
      </c>
      <c r="AP55" s="38">
        <v>4076890.4481389229</v>
      </c>
      <c r="AQ55" s="39">
        <v>24.536227254414008</v>
      </c>
      <c r="AR55" s="36">
        <v>3566397.9568100795</v>
      </c>
      <c r="AS55" s="39">
        <v>23.168959636263754</v>
      </c>
      <c r="AT55" s="36">
        <v>7643288.404949002</v>
      </c>
      <c r="AU55" s="40">
        <v>23.878709620320045</v>
      </c>
      <c r="AV55" s="116">
        <f t="shared" si="54"/>
        <v>5726031.1838165736</v>
      </c>
      <c r="AW55" s="117">
        <f t="shared" si="55"/>
        <v>5679630.2195793577</v>
      </c>
      <c r="AX55" s="118">
        <f t="shared" si="56"/>
        <v>11405661.403395932</v>
      </c>
      <c r="AY55" s="32"/>
      <c r="AZ55" s="35">
        <v>10854155.268765237</v>
      </c>
      <c r="BA55" s="39">
        <v>48.383043749900764</v>
      </c>
      <c r="BB55" s="36">
        <v>5626132.0738475425</v>
      </c>
      <c r="BC55" s="39">
        <v>86.793558881977461</v>
      </c>
      <c r="BD55" s="36">
        <v>16480287.342612781</v>
      </c>
      <c r="BE55" s="40">
        <v>56.993662133810972</v>
      </c>
      <c r="BF55" s="38">
        <v>32854249.39235216</v>
      </c>
      <c r="BG55" s="39">
        <v>27.193849598437414</v>
      </c>
      <c r="BH55" s="36">
        <v>18604028.653822076</v>
      </c>
      <c r="BI55" s="39">
        <v>29.152836934321716</v>
      </c>
      <c r="BJ55" s="36">
        <v>51458278.046174236</v>
      </c>
      <c r="BK55" s="40">
        <v>27.870952007482099</v>
      </c>
      <c r="BL55" s="116">
        <f t="shared" si="57"/>
        <v>43708404.661117397</v>
      </c>
      <c r="BM55" s="117">
        <f t="shared" si="58"/>
        <v>24230160.727669619</v>
      </c>
      <c r="BN55" s="118">
        <f t="shared" si="59"/>
        <v>67938565.388787016</v>
      </c>
      <c r="BO55" s="32"/>
      <c r="BP55" s="35">
        <v>2589597.4791403031</v>
      </c>
      <c r="BQ55" s="39">
        <v>25.953591765121601</v>
      </c>
      <c r="BR55" s="36">
        <v>1783580.0575186103</v>
      </c>
      <c r="BS55" s="39">
        <v>77.372030952568551</v>
      </c>
      <c r="BT55" s="36">
        <v>4373177.5366589129</v>
      </c>
      <c r="BU55" s="40">
        <v>35.603497001212347</v>
      </c>
      <c r="BV55" s="38">
        <v>9162486.9017418586</v>
      </c>
      <c r="BW55" s="39">
        <v>28.809318673942059</v>
      </c>
      <c r="BX55" s="36">
        <v>6680288.581863584</v>
      </c>
      <c r="BY55" s="39">
        <v>29.641427793688528</v>
      </c>
      <c r="BZ55" s="36">
        <v>15842775.483605443</v>
      </c>
      <c r="CA55" s="40">
        <v>29.154422329415674</v>
      </c>
      <c r="CB55" s="116">
        <f t="shared" si="60"/>
        <v>11752084.380882163</v>
      </c>
      <c r="CC55" s="117">
        <f t="shared" si="61"/>
        <v>8463868.6393821947</v>
      </c>
      <c r="CD55" s="118">
        <f t="shared" si="62"/>
        <v>20215953.020264357</v>
      </c>
      <c r="CE55" s="32"/>
      <c r="CF55" s="32"/>
      <c r="CG55" s="38">
        <f t="shared" si="77"/>
        <v>28123776.855357151</v>
      </c>
      <c r="CH55" s="39">
        <f t="shared" si="63"/>
        <v>40.901897865674727</v>
      </c>
      <c r="CI55" s="36">
        <f t="shared" si="64"/>
        <v>18943520.925007395</v>
      </c>
      <c r="CJ55" s="39">
        <f t="shared" si="65"/>
        <v>88.490939656133165</v>
      </c>
      <c r="CK55" s="36">
        <f t="shared" si="66"/>
        <v>47067297.780364543</v>
      </c>
      <c r="CL55" s="40">
        <f t="shared" si="67"/>
        <v>52.20048463769713</v>
      </c>
      <c r="CM55" s="38">
        <f t="shared" si="68"/>
        <v>88865064.005985767</v>
      </c>
      <c r="CN55" s="39">
        <f t="shared" si="69"/>
        <v>28.958858346260481</v>
      </c>
      <c r="CO55" s="36">
        <f t="shared" si="70"/>
        <v>56090078.352050215</v>
      </c>
      <c r="CP55" s="39">
        <f t="shared" si="71"/>
        <v>31.112895082766183</v>
      </c>
      <c r="CQ55" s="36">
        <f t="shared" si="72"/>
        <v>144955142.35803598</v>
      </c>
      <c r="CR55" s="40">
        <f t="shared" si="73"/>
        <v>29.75600782312728</v>
      </c>
      <c r="CS55" s="152"/>
      <c r="CT55" s="161" t="s">
        <v>45</v>
      </c>
      <c r="CU55" s="38">
        <f t="shared" si="74"/>
        <v>47067297.780364543</v>
      </c>
      <c r="CV55" s="36">
        <f t="shared" si="75"/>
        <v>144955142.35803598</v>
      </c>
      <c r="CW55" s="37">
        <f t="shared" si="76"/>
        <v>192022440.13840052</v>
      </c>
      <c r="CX55"/>
    </row>
    <row r="56" spans="1:104" s="19" customFormat="1" ht="15.6" x14ac:dyDescent="0.3">
      <c r="A56" s="26">
        <v>43</v>
      </c>
      <c r="B56" s="26" t="s">
        <v>179</v>
      </c>
      <c r="C56" s="34"/>
      <c r="D56" s="35">
        <v>7726584.7800000003</v>
      </c>
      <c r="E56" s="39">
        <v>71.507360091806802</v>
      </c>
      <c r="F56" s="36">
        <v>68704.820000000007</v>
      </c>
      <c r="G56" s="39">
        <v>1.9553410934342719</v>
      </c>
      <c r="H56" s="36">
        <v>7795289.6000000006</v>
      </c>
      <c r="I56" s="40">
        <v>54.440181576925767</v>
      </c>
      <c r="J56" s="38">
        <v>1239466.06</v>
      </c>
      <c r="K56" s="39">
        <v>3.439092298941469</v>
      </c>
      <c r="L56" s="36">
        <v>1009.91</v>
      </c>
      <c r="M56" s="39">
        <v>3.1962211602367314E-3</v>
      </c>
      <c r="N56" s="36">
        <v>1240475.97</v>
      </c>
      <c r="O56" s="40">
        <v>1.8340062391424874</v>
      </c>
      <c r="P56" s="116">
        <f t="shared" ref="P56" si="78">+D56+J56</f>
        <v>8966050.8399999999</v>
      </c>
      <c r="Q56" s="117">
        <f t="shared" ref="Q56" si="79">+F56+L56</f>
        <v>69714.73000000001</v>
      </c>
      <c r="R56" s="118">
        <f t="shared" ref="R56" si="80">+P56+Q56</f>
        <v>9035765.5700000003</v>
      </c>
      <c r="S56" s="32"/>
      <c r="T56" s="35">
        <v>38842479.147397563</v>
      </c>
      <c r="U56" s="39">
        <v>196.88710708676146</v>
      </c>
      <c r="V56" s="36">
        <v>256609.52384190465</v>
      </c>
      <c r="W56" s="39">
        <v>4.1236987182924834</v>
      </c>
      <c r="X56" s="36">
        <v>39099088.671239465</v>
      </c>
      <c r="Y56" s="40">
        <v>150.66447538346915</v>
      </c>
      <c r="Z56" s="38">
        <v>3643621.3272467479</v>
      </c>
      <c r="AA56" s="39">
        <v>3.5865450493316837</v>
      </c>
      <c r="AB56" s="36">
        <v>3302.1069364993859</v>
      </c>
      <c r="AC56" s="39">
        <v>7.0352345531308888E-3</v>
      </c>
      <c r="AD56" s="36">
        <v>3646923.4341832474</v>
      </c>
      <c r="AE56" s="40">
        <v>2.4553760764348613</v>
      </c>
      <c r="AF56" s="116">
        <f t="shared" ref="AF56" si="81">+T56+Z56</f>
        <v>42486100.474644311</v>
      </c>
      <c r="AG56" s="117">
        <f t="shared" ref="AG56" si="82">+V56+AB56</f>
        <v>259911.63077840404</v>
      </c>
      <c r="AH56" s="118">
        <f t="shared" ref="AH56" si="83">+AF56+AG56</f>
        <v>42746012.105422713</v>
      </c>
      <c r="AI56" s="32"/>
      <c r="AJ56" s="35">
        <v>452518.58239439363</v>
      </c>
      <c r="AK56" s="39">
        <v>7.7833912243828349</v>
      </c>
      <c r="AL56" s="36">
        <v>64.007116301101831</v>
      </c>
      <c r="AM56" s="39">
        <v>2.2198486613408419E-3</v>
      </c>
      <c r="AN56" s="36">
        <v>0</v>
      </c>
      <c r="AO56" s="40">
        <v>0</v>
      </c>
      <c r="AP56" s="38">
        <v>231546.17181263014</v>
      </c>
      <c r="AQ56" s="39">
        <v>1.3935300846942678</v>
      </c>
      <c r="AR56" s="36">
        <v>410.99636357951692</v>
      </c>
      <c r="AS56" s="39">
        <v>2.670021201711927E-3</v>
      </c>
      <c r="AT56" s="36">
        <v>0</v>
      </c>
      <c r="AU56" s="40">
        <v>0</v>
      </c>
      <c r="AV56" s="116">
        <f t="shared" ref="AV56" si="84">+AJ56+AP56</f>
        <v>684064.75420702377</v>
      </c>
      <c r="AW56" s="117">
        <f t="shared" ref="AW56" si="85">+AL56+AR56</f>
        <v>475.00347988061878</v>
      </c>
      <c r="AX56" s="118">
        <f t="shared" ref="AX56" si="86">+AV56+AW56</f>
        <v>684539.7576869044</v>
      </c>
      <c r="AY56" s="32"/>
      <c r="AZ56" s="35">
        <v>17781991.958249066</v>
      </c>
      <c r="BA56" s="39">
        <v>79.264288521111297</v>
      </c>
      <c r="BB56" s="36">
        <v>137111.46542819572</v>
      </c>
      <c r="BC56" s="39">
        <v>2.1151995530559953</v>
      </c>
      <c r="BD56" s="36">
        <v>17919103.423677262</v>
      </c>
      <c r="BE56" s="40">
        <v>61.969509695937411</v>
      </c>
      <c r="BF56" s="38">
        <v>2458346.1320398161</v>
      </c>
      <c r="BG56" s="39">
        <v>2.0348020792449746</v>
      </c>
      <c r="BH56" s="36">
        <v>15213.689050000075</v>
      </c>
      <c r="BI56" s="39">
        <v>2.3840115724236392E-2</v>
      </c>
      <c r="BJ56" s="36">
        <v>2473559.8210898163</v>
      </c>
      <c r="BK56" s="40">
        <v>1.3397352122698125</v>
      </c>
      <c r="BL56" s="116">
        <f t="shared" ref="BL56" si="87">+AZ56+BF56</f>
        <v>20240338.090288881</v>
      </c>
      <c r="BM56" s="117">
        <f t="shared" ref="BM56" si="88">+BB56+BH56</f>
        <v>152325.15447819579</v>
      </c>
      <c r="BN56" s="118">
        <f t="shared" ref="BN56" si="89">+BL56+BM56</f>
        <v>20392663.244767077</v>
      </c>
      <c r="BO56" s="32"/>
      <c r="BP56" s="35">
        <v>2665443.8587576561</v>
      </c>
      <c r="BQ56" s="39">
        <v>26.713743097252461</v>
      </c>
      <c r="BR56" s="36">
        <v>2549.4029807452712</v>
      </c>
      <c r="BS56" s="39">
        <v>0.1105935702214676</v>
      </c>
      <c r="BT56" s="36">
        <v>2667993.2617384014</v>
      </c>
      <c r="BU56" s="40">
        <v>21.721023054126853</v>
      </c>
      <c r="BV56" s="38">
        <v>1224961.7558842227</v>
      </c>
      <c r="BW56" s="39">
        <v>3.8516086262509401</v>
      </c>
      <c r="BX56" s="36">
        <v>1022.4724796945848</v>
      </c>
      <c r="BY56" s="39">
        <v>4.5368615152619456E-3</v>
      </c>
      <c r="BZ56" s="36">
        <v>1225984.2283639172</v>
      </c>
      <c r="CA56" s="40">
        <v>2.2560984973821139</v>
      </c>
      <c r="CB56" s="116">
        <f t="shared" ref="CB56" si="90">+BP56+BV56</f>
        <v>3890405.6146418788</v>
      </c>
      <c r="CC56" s="117">
        <f t="shared" ref="CC56" si="91">+BR56+BX56</f>
        <v>3571.8754604398559</v>
      </c>
      <c r="CD56" s="118">
        <f t="shared" ref="CD56" si="92">+CB56+CC56</f>
        <v>3893977.4901023186</v>
      </c>
      <c r="CE56" s="32"/>
      <c r="CF56" s="32"/>
      <c r="CG56" s="38">
        <f t="shared" si="77"/>
        <v>67469018.326798677</v>
      </c>
      <c r="CH56" s="39">
        <f t="shared" si="63"/>
        <v>98.123765911419255</v>
      </c>
      <c r="CI56" s="36">
        <f t="shared" si="64"/>
        <v>465039.21936714672</v>
      </c>
      <c r="CJ56" s="39">
        <f t="shared" si="65"/>
        <v>2.1723394326568353</v>
      </c>
      <c r="CK56" s="36">
        <f t="shared" ref="CK56" si="93">+CG56+CI56</f>
        <v>67934057.546165824</v>
      </c>
      <c r="CL56" s="40">
        <f t="shared" si="67"/>
        <v>75.342985353929876</v>
      </c>
      <c r="CM56" s="38">
        <f t="shared" si="68"/>
        <v>8797941.4469834175</v>
      </c>
      <c r="CN56" s="39">
        <f t="shared" si="69"/>
        <v>2.867024774603498</v>
      </c>
      <c r="CO56" s="36">
        <f t="shared" si="70"/>
        <v>20959.174829773565</v>
      </c>
      <c r="CP56" s="39">
        <f t="shared" si="71"/>
        <v>1.1625952871864067E-2</v>
      </c>
      <c r="CQ56" s="36">
        <f t="shared" ref="CQ56" si="94">+CM56+CO56</f>
        <v>8818900.6218131911</v>
      </c>
      <c r="CR56" s="40">
        <f t="shared" si="73"/>
        <v>1.8103205696966269</v>
      </c>
      <c r="CS56" s="152"/>
      <c r="CT56" s="161" t="s">
        <v>179</v>
      </c>
      <c r="CU56" s="38">
        <f t="shared" ref="CU56" si="95">+CK56</f>
        <v>67934057.546165824</v>
      </c>
      <c r="CV56" s="36">
        <f t="shared" ref="CV56" si="96">+CQ56</f>
        <v>8818900.6218131911</v>
      </c>
      <c r="CW56" s="37">
        <f t="shared" ref="CW56" si="97">+CU56+CV56</f>
        <v>76752958.167979017</v>
      </c>
      <c r="CX56"/>
    </row>
    <row r="57" spans="1:104" s="19" customFormat="1" ht="15.6" x14ac:dyDescent="0.3">
      <c r="A57" s="26">
        <v>44</v>
      </c>
      <c r="B57" s="26" t="s">
        <v>46</v>
      </c>
      <c r="C57" s="34"/>
      <c r="D57" s="35">
        <v>4760158.58</v>
      </c>
      <c r="E57" s="39">
        <v>44.053923352428903</v>
      </c>
      <c r="F57" s="36">
        <v>2444640.39</v>
      </c>
      <c r="G57" s="39">
        <v>69.574533682443018</v>
      </c>
      <c r="H57" s="36">
        <v>7204798.9700000007</v>
      </c>
      <c r="I57" s="40">
        <v>50.316355681262664</v>
      </c>
      <c r="J57" s="38">
        <v>9166303.790000001</v>
      </c>
      <c r="K57" s="39">
        <v>25.433342461952527</v>
      </c>
      <c r="L57" s="36">
        <v>7271604.9899999993</v>
      </c>
      <c r="M57" s="39">
        <v>23.013593030983952</v>
      </c>
      <c r="N57" s="36">
        <v>16437908.780000001</v>
      </c>
      <c r="O57" s="40">
        <v>24.302951439659953</v>
      </c>
      <c r="P57" s="116">
        <f t="shared" si="48"/>
        <v>13926462.370000001</v>
      </c>
      <c r="Q57" s="117">
        <f t="shared" si="49"/>
        <v>9716245.379999999</v>
      </c>
      <c r="R57" s="118">
        <f t="shared" si="50"/>
        <v>23642707.75</v>
      </c>
      <c r="S57" s="32"/>
      <c r="T57" s="35">
        <v>16219756.747304849</v>
      </c>
      <c r="U57" s="39">
        <v>82.215683800960292</v>
      </c>
      <c r="V57" s="36">
        <v>3852858.6708366</v>
      </c>
      <c r="W57" s="39">
        <v>61.915193656177287</v>
      </c>
      <c r="X57" s="36">
        <v>20072615.418141451</v>
      </c>
      <c r="Y57" s="40">
        <v>77.347840431201192</v>
      </c>
      <c r="Z57" s="38">
        <v>23033277.32270423</v>
      </c>
      <c r="AA57" s="39">
        <v>22.672467672169326</v>
      </c>
      <c r="AB57" s="36">
        <v>6715826.0712154396</v>
      </c>
      <c r="AC57" s="39">
        <v>14.308262130093167</v>
      </c>
      <c r="AD57" s="36">
        <v>29749103.393919669</v>
      </c>
      <c r="AE57" s="40">
        <v>20.029276206939745</v>
      </c>
      <c r="AF57" s="116">
        <f t="shared" si="51"/>
        <v>39253034.070009083</v>
      </c>
      <c r="AG57" s="117">
        <f t="shared" si="52"/>
        <v>10568684.742052039</v>
      </c>
      <c r="AH57" s="118">
        <f t="shared" si="53"/>
        <v>49821718.812061124</v>
      </c>
      <c r="AI57" s="32"/>
      <c r="AJ57" s="35">
        <v>1669472.979895493</v>
      </c>
      <c r="AK57" s="39">
        <v>28.715199434037274</v>
      </c>
      <c r="AL57" s="36">
        <v>1599341.4185672295</v>
      </c>
      <c r="AM57" s="39">
        <v>55.467206026469775</v>
      </c>
      <c r="AN57" s="36">
        <v>3268814.3984627225</v>
      </c>
      <c r="AO57" s="40">
        <v>37.584243368203033</v>
      </c>
      <c r="AP57" s="38">
        <v>3248908.9036404048</v>
      </c>
      <c r="AQ57" s="39">
        <v>19.55312957330014</v>
      </c>
      <c r="AR57" s="36">
        <v>2613193.9268410979</v>
      </c>
      <c r="AS57" s="39">
        <v>16.976508327428686</v>
      </c>
      <c r="AT57" s="36">
        <v>5862102.8304815032</v>
      </c>
      <c r="AU57" s="40">
        <v>18.314034985633647</v>
      </c>
      <c r="AV57" s="116">
        <f t="shared" si="54"/>
        <v>4918381.8835358974</v>
      </c>
      <c r="AW57" s="117">
        <f t="shared" si="55"/>
        <v>4212535.3454083279</v>
      </c>
      <c r="AX57" s="118">
        <f t="shared" si="56"/>
        <v>9130917.2289442252</v>
      </c>
      <c r="AY57" s="32"/>
      <c r="AZ57" s="35">
        <v>13253840.927908065</v>
      </c>
      <c r="BA57" s="39">
        <v>59.079785537483907</v>
      </c>
      <c r="BB57" s="36">
        <v>4912279.5428779628</v>
      </c>
      <c r="BC57" s="39">
        <v>75.781054933170267</v>
      </c>
      <c r="BD57" s="36">
        <v>18166120.470786028</v>
      </c>
      <c r="BE57" s="40">
        <v>62.823767017519806</v>
      </c>
      <c r="BF57" s="38">
        <v>19781468.353009745</v>
      </c>
      <c r="BG57" s="39">
        <v>16.373354594222359</v>
      </c>
      <c r="BH57" s="36">
        <v>9451486.0940210577</v>
      </c>
      <c r="BI57" s="39">
        <v>14.810643329631606</v>
      </c>
      <c r="BJ57" s="36">
        <v>29232954.447030805</v>
      </c>
      <c r="BK57" s="40">
        <v>15.833220647201196</v>
      </c>
      <c r="BL57" s="116">
        <f t="shared" si="57"/>
        <v>33035309.280917808</v>
      </c>
      <c r="BM57" s="117">
        <f t="shared" si="58"/>
        <v>14363765.636899021</v>
      </c>
      <c r="BN57" s="118">
        <f t="shared" si="59"/>
        <v>47399074.917816833</v>
      </c>
      <c r="BO57" s="32"/>
      <c r="BP57" s="35">
        <v>3693028.7257037647</v>
      </c>
      <c r="BQ57" s="39">
        <v>37.012454906931033</v>
      </c>
      <c r="BR57" s="36">
        <v>1280825.9667154243</v>
      </c>
      <c r="BS57" s="39">
        <v>55.562466020971037</v>
      </c>
      <c r="BT57" s="36">
        <v>4973854.692419189</v>
      </c>
      <c r="BU57" s="40">
        <v>40.493810082383696</v>
      </c>
      <c r="BV57" s="38">
        <v>10028183.815568337</v>
      </c>
      <c r="BW57" s="39">
        <v>31.531302184852603</v>
      </c>
      <c r="BX57" s="36">
        <v>3058905.8074117494</v>
      </c>
      <c r="BY57" s="39">
        <v>13.572817178026131</v>
      </c>
      <c r="BZ57" s="36">
        <v>13087089.622980086</v>
      </c>
      <c r="CA57" s="40">
        <v>24.083314083830203</v>
      </c>
      <c r="CB57" s="116">
        <f t="shared" si="60"/>
        <v>13721212.541272102</v>
      </c>
      <c r="CC57" s="117">
        <f t="shared" si="61"/>
        <v>4339731.7741271742</v>
      </c>
      <c r="CD57" s="118">
        <f t="shared" si="62"/>
        <v>18060944.315399274</v>
      </c>
      <c r="CE57" s="32"/>
      <c r="CF57" s="32"/>
      <c r="CG57" s="38">
        <f t="shared" si="77"/>
        <v>39596257.960812166</v>
      </c>
      <c r="CH57" s="39">
        <f t="shared" si="63"/>
        <v>57.586934617835553</v>
      </c>
      <c r="CI57" s="36">
        <f t="shared" si="64"/>
        <v>14089945.988997217</v>
      </c>
      <c r="CJ57" s="39">
        <f t="shared" si="65"/>
        <v>65.81841703062608</v>
      </c>
      <c r="CK57" s="36">
        <f t="shared" si="66"/>
        <v>53686203.949809387</v>
      </c>
      <c r="CL57" s="40">
        <f t="shared" si="67"/>
        <v>59.541252561718544</v>
      </c>
      <c r="CM57" s="38">
        <f t="shared" si="68"/>
        <v>65258142.184922718</v>
      </c>
      <c r="CN57" s="39">
        <f t="shared" si="69"/>
        <v>21.265964489104618</v>
      </c>
      <c r="CO57" s="36">
        <f t="shared" si="70"/>
        <v>29111016.889489342</v>
      </c>
      <c r="CP57" s="39">
        <f t="shared" si="71"/>
        <v>16.147740221550428</v>
      </c>
      <c r="CQ57" s="36">
        <f t="shared" si="72"/>
        <v>94369159.074412063</v>
      </c>
      <c r="CR57" s="40">
        <f t="shared" si="73"/>
        <v>19.371851112010422</v>
      </c>
      <c r="CS57" s="152"/>
      <c r="CT57" s="161" t="s">
        <v>46</v>
      </c>
      <c r="CU57" s="38">
        <f t="shared" si="74"/>
        <v>53686203.949809387</v>
      </c>
      <c r="CV57" s="36">
        <f t="shared" si="75"/>
        <v>94369159.074412063</v>
      </c>
      <c r="CW57" s="37">
        <f t="shared" si="76"/>
        <v>148055363.02422145</v>
      </c>
      <c r="CX57"/>
    </row>
    <row r="58" spans="1:104" s="19" customFormat="1" ht="15.6" x14ac:dyDescent="0.3">
      <c r="A58" s="26">
        <v>45</v>
      </c>
      <c r="B58" s="26" t="s">
        <v>57</v>
      </c>
      <c r="C58" s="34"/>
      <c r="D58" s="35">
        <v>299192.34000000003</v>
      </c>
      <c r="E58" s="39">
        <v>2.7689406124772105</v>
      </c>
      <c r="F58" s="36">
        <v>202139.77</v>
      </c>
      <c r="G58" s="39">
        <v>5.7529034920454221</v>
      </c>
      <c r="H58" s="36">
        <v>501332.11</v>
      </c>
      <c r="I58" s="40">
        <v>3.5011670507717016</v>
      </c>
      <c r="J58" s="38">
        <v>260865.39999999997</v>
      </c>
      <c r="K58" s="39">
        <v>0.72381182281044931</v>
      </c>
      <c r="L58" s="36">
        <v>526161.87</v>
      </c>
      <c r="M58" s="39">
        <v>1.6652273000601323</v>
      </c>
      <c r="N58" s="36">
        <v>787027.27</v>
      </c>
      <c r="O58" s="40">
        <v>1.1635960377009795</v>
      </c>
      <c r="P58" s="116">
        <f t="shared" si="48"/>
        <v>560057.74</v>
      </c>
      <c r="Q58" s="117">
        <f t="shared" si="49"/>
        <v>728301.64</v>
      </c>
      <c r="R58" s="118">
        <f t="shared" si="50"/>
        <v>1288359.3799999999</v>
      </c>
      <c r="S58" s="32"/>
      <c r="T58" s="35">
        <v>568152.81644551002</v>
      </c>
      <c r="U58" s="39">
        <v>2.8798873519031543</v>
      </c>
      <c r="V58" s="36">
        <v>364690.66858257656</v>
      </c>
      <c r="W58" s="39">
        <v>5.8605558363208932</v>
      </c>
      <c r="X58" s="36">
        <v>932843.48502808658</v>
      </c>
      <c r="Y58" s="40">
        <v>3.5946202088855062</v>
      </c>
      <c r="Z58" s="38">
        <v>716453.64801386418</v>
      </c>
      <c r="AA58" s="39">
        <v>0.70523060811630134</v>
      </c>
      <c r="AB58" s="36">
        <v>528790.13926806476</v>
      </c>
      <c r="AC58" s="39">
        <v>1.1266027208305329</v>
      </c>
      <c r="AD58" s="36">
        <v>1245243.787281929</v>
      </c>
      <c r="AE58" s="40">
        <v>0.83838936018297483</v>
      </c>
      <c r="AF58" s="116">
        <f t="shared" si="51"/>
        <v>1284606.4644593741</v>
      </c>
      <c r="AG58" s="117">
        <f t="shared" si="52"/>
        <v>893480.80785064131</v>
      </c>
      <c r="AH58" s="118">
        <f t="shared" si="53"/>
        <v>2178087.2723100153</v>
      </c>
      <c r="AI58" s="32"/>
      <c r="AJ58" s="35">
        <v>169918.83050867004</v>
      </c>
      <c r="AK58" s="39">
        <v>2.9226307729522358</v>
      </c>
      <c r="AL58" s="36">
        <v>143232.40940518741</v>
      </c>
      <c r="AM58" s="39">
        <v>4.9674831589508015</v>
      </c>
      <c r="AN58" s="36">
        <v>313151.23991385743</v>
      </c>
      <c r="AO58" s="40">
        <v>3.6005569534666786</v>
      </c>
      <c r="AP58" s="38">
        <v>101220.07525629282</v>
      </c>
      <c r="AQ58" s="39">
        <v>0.60917966788413935</v>
      </c>
      <c r="AR58" s="36">
        <v>179831.19728822965</v>
      </c>
      <c r="AS58" s="39">
        <v>1.1682660773613309</v>
      </c>
      <c r="AT58" s="36">
        <v>281051.27254452248</v>
      </c>
      <c r="AU58" s="40">
        <v>0.87804376466634948</v>
      </c>
      <c r="AV58" s="116">
        <f t="shared" si="54"/>
        <v>271138.9057649629</v>
      </c>
      <c r="AW58" s="117">
        <f t="shared" si="55"/>
        <v>323063.60669341707</v>
      </c>
      <c r="AX58" s="118">
        <f t="shared" si="56"/>
        <v>594202.51245837996</v>
      </c>
      <c r="AY58" s="32"/>
      <c r="AZ58" s="35">
        <v>1019123.4390499883</v>
      </c>
      <c r="BA58" s="39">
        <v>4.5428034441333534</v>
      </c>
      <c r="BB58" s="36">
        <v>409070.77095000749</v>
      </c>
      <c r="BC58" s="39">
        <v>6.3106780252076069</v>
      </c>
      <c r="BD58" s="36">
        <v>1428194.2099999958</v>
      </c>
      <c r="BE58" s="40">
        <v>4.939114019919753</v>
      </c>
      <c r="BF58" s="38">
        <v>841721.96674185037</v>
      </c>
      <c r="BG58" s="39">
        <v>0.69670319640926237</v>
      </c>
      <c r="BH58" s="36">
        <v>899514.20325814909</v>
      </c>
      <c r="BI58" s="39">
        <v>1.4095544237029392</v>
      </c>
      <c r="BJ58" s="36">
        <v>1741236.1699999995</v>
      </c>
      <c r="BK58" s="40">
        <v>0.94309237639501575</v>
      </c>
      <c r="BL58" s="116">
        <f t="shared" si="57"/>
        <v>1860845.4057918387</v>
      </c>
      <c r="BM58" s="117">
        <f t="shared" si="58"/>
        <v>1308584.9742081566</v>
      </c>
      <c r="BN58" s="118">
        <f t="shared" si="59"/>
        <v>3169430.3799999952</v>
      </c>
      <c r="BO58" s="32"/>
      <c r="BP58" s="35">
        <v>215823.49252756443</v>
      </c>
      <c r="BQ58" s="39">
        <v>2.1630368671206521</v>
      </c>
      <c r="BR58" s="36">
        <v>141453.36799141567</v>
      </c>
      <c r="BS58" s="39">
        <v>6.1362731212656456</v>
      </c>
      <c r="BT58" s="36">
        <v>357276.86051898007</v>
      </c>
      <c r="BU58" s="40">
        <v>2.9087100913374591</v>
      </c>
      <c r="BV58" s="38">
        <v>204985.77842468265</v>
      </c>
      <c r="BW58" s="39">
        <v>0.64453031994404031</v>
      </c>
      <c r="BX58" s="36">
        <v>325790.67666758242</v>
      </c>
      <c r="BY58" s="39">
        <v>1.4455813846899872</v>
      </c>
      <c r="BZ58" s="36">
        <v>530776.45509226504</v>
      </c>
      <c r="CA58" s="40">
        <v>0.97675315479181435</v>
      </c>
      <c r="CB58" s="116">
        <f t="shared" si="60"/>
        <v>420809.27095224708</v>
      </c>
      <c r="CC58" s="117">
        <f t="shared" si="61"/>
        <v>467244.04465899809</v>
      </c>
      <c r="CD58" s="118">
        <f t="shared" si="62"/>
        <v>888053.31561124511</v>
      </c>
      <c r="CE58" s="32"/>
      <c r="CF58" s="32"/>
      <c r="CG58" s="38">
        <f t="shared" si="77"/>
        <v>2272210.9185317326</v>
      </c>
      <c r="CH58" s="39">
        <f t="shared" si="63"/>
        <v>3.3045966548889276</v>
      </c>
      <c r="CI58" s="36">
        <f t="shared" si="64"/>
        <v>1260586.9869291871</v>
      </c>
      <c r="CJ58" s="39">
        <f t="shared" si="65"/>
        <v>5.888584674055986</v>
      </c>
      <c r="CK58" s="36">
        <f t="shared" si="66"/>
        <v>3532797.9054609197</v>
      </c>
      <c r="CL58" s="40">
        <f t="shared" si="67"/>
        <v>3.9180868987349164</v>
      </c>
      <c r="CM58" s="38">
        <f t="shared" si="68"/>
        <v>2125246.86843669</v>
      </c>
      <c r="CN58" s="39">
        <f t="shared" si="69"/>
        <v>0.69256376172470058</v>
      </c>
      <c r="CO58" s="36">
        <f t="shared" si="70"/>
        <v>2460088.0864820257</v>
      </c>
      <c r="CP58" s="39">
        <f t="shared" si="71"/>
        <v>1.3645989589936198</v>
      </c>
      <c r="CQ58" s="36">
        <f t="shared" si="72"/>
        <v>4585334.9549187161</v>
      </c>
      <c r="CR58" s="40">
        <f t="shared" si="73"/>
        <v>0.94126541887843762</v>
      </c>
      <c r="CS58" s="152"/>
      <c r="CT58" s="161" t="s">
        <v>57</v>
      </c>
      <c r="CU58" s="38">
        <f t="shared" si="74"/>
        <v>3532797.9054609197</v>
      </c>
      <c r="CV58" s="36">
        <f t="shared" si="75"/>
        <v>4585334.9549187161</v>
      </c>
      <c r="CW58" s="37">
        <f t="shared" si="76"/>
        <v>8118132.8603796363</v>
      </c>
      <c r="CX58"/>
    </row>
    <row r="59" spans="1:104" s="19" customFormat="1" ht="15.6" x14ac:dyDescent="0.3">
      <c r="A59" s="26">
        <v>46</v>
      </c>
      <c r="B59" s="26" t="s">
        <v>58</v>
      </c>
      <c r="C59" s="34"/>
      <c r="D59" s="35">
        <v>3409240.3865157054</v>
      </c>
      <c r="E59" s="39">
        <v>31.551556981441564</v>
      </c>
      <c r="F59" s="36">
        <v>1099855.1934849781</v>
      </c>
      <c r="G59" s="39">
        <v>31.30190948245377</v>
      </c>
      <c r="H59" s="36">
        <v>4509095.5800006837</v>
      </c>
      <c r="I59" s="40">
        <v>31.490296668766561</v>
      </c>
      <c r="J59" s="38">
        <v>979378.25866400939</v>
      </c>
      <c r="K59" s="39">
        <v>2.7174380451547826</v>
      </c>
      <c r="L59" s="36">
        <v>858250.10133590561</v>
      </c>
      <c r="M59" s="39">
        <v>2.7162392041519943</v>
      </c>
      <c r="N59" s="36">
        <v>1837628.3599999151</v>
      </c>
      <c r="O59" s="40">
        <v>2.7168780040656664</v>
      </c>
      <c r="P59" s="116">
        <f t="shared" si="48"/>
        <v>4388618.645179715</v>
      </c>
      <c r="Q59" s="117">
        <f t="shared" si="49"/>
        <v>1958105.2948208838</v>
      </c>
      <c r="R59" s="118">
        <f t="shared" si="50"/>
        <v>6346723.9400005993</v>
      </c>
      <c r="S59" s="32"/>
      <c r="T59" s="35">
        <v>22444830.370384544</v>
      </c>
      <c r="U59" s="39">
        <v>113.76971340857826</v>
      </c>
      <c r="V59" s="36">
        <v>7128113.0652528331</v>
      </c>
      <c r="W59" s="39">
        <v>114.54832334725258</v>
      </c>
      <c r="X59" s="36">
        <v>29572943.435637377</v>
      </c>
      <c r="Y59" s="40">
        <v>113.95641585766067</v>
      </c>
      <c r="Z59" s="38">
        <v>4648449.4861219451</v>
      </c>
      <c r="AA59" s="39">
        <v>4.5756328647129036</v>
      </c>
      <c r="AB59" s="36">
        <v>6104898.8027021028</v>
      </c>
      <c r="AC59" s="39">
        <v>13.006663874328837</v>
      </c>
      <c r="AD59" s="36">
        <v>10753348.288824048</v>
      </c>
      <c r="AE59" s="40">
        <v>7.239941996715805</v>
      </c>
      <c r="AF59" s="116">
        <f t="shared" si="51"/>
        <v>27093279.856506489</v>
      </c>
      <c r="AG59" s="117">
        <f t="shared" si="52"/>
        <v>13233011.867954936</v>
      </c>
      <c r="AH59" s="118">
        <f t="shared" si="53"/>
        <v>40326291.724461421</v>
      </c>
      <c r="AI59" s="32"/>
      <c r="AJ59" s="35">
        <v>2346198.63</v>
      </c>
      <c r="AK59" s="39">
        <v>40.354987701886856</v>
      </c>
      <c r="AL59" s="36">
        <v>836535.24932755006</v>
      </c>
      <c r="AM59" s="39">
        <v>29.012112413385243</v>
      </c>
      <c r="AN59" s="36">
        <v>3182733.8793275501</v>
      </c>
      <c r="AO59" s="40">
        <v>36.594504953578124</v>
      </c>
      <c r="AP59" s="38">
        <v>266922.96825100697</v>
      </c>
      <c r="AQ59" s="39">
        <v>1.6064406664199555</v>
      </c>
      <c r="AR59" s="36">
        <v>649879.88</v>
      </c>
      <c r="AS59" s="39">
        <v>4.2219182745403758</v>
      </c>
      <c r="AT59" s="36">
        <v>916802.84825100703</v>
      </c>
      <c r="AU59" s="40">
        <v>2.8642212399434124</v>
      </c>
      <c r="AV59" s="116">
        <f t="shared" si="54"/>
        <v>2613121.598251007</v>
      </c>
      <c r="AW59" s="117">
        <f t="shared" si="55"/>
        <v>1486415.1293275501</v>
      </c>
      <c r="AX59" s="118">
        <f t="shared" si="56"/>
        <v>4099536.7275785571</v>
      </c>
      <c r="AY59" s="32"/>
      <c r="AZ59" s="35">
        <v>11925368.816007074</v>
      </c>
      <c r="BA59" s="39">
        <v>53.158041954582252</v>
      </c>
      <c r="BB59" s="36">
        <v>2802546.3726838054</v>
      </c>
      <c r="BC59" s="39">
        <v>43.234494040353667</v>
      </c>
      <c r="BD59" s="36">
        <v>14727915.188690878</v>
      </c>
      <c r="BE59" s="40">
        <v>50.933445804021574</v>
      </c>
      <c r="BF59" s="38">
        <v>3419608.5787876071</v>
      </c>
      <c r="BG59" s="39">
        <v>2.830450340427602</v>
      </c>
      <c r="BH59" s="36">
        <v>2207343.7896244633</v>
      </c>
      <c r="BI59" s="39">
        <v>3.4589461645281525</v>
      </c>
      <c r="BJ59" s="36">
        <v>5626952.36841207</v>
      </c>
      <c r="BK59" s="40">
        <v>3.0476830038439315</v>
      </c>
      <c r="BL59" s="116">
        <f t="shared" si="57"/>
        <v>15344977.39479468</v>
      </c>
      <c r="BM59" s="117">
        <f t="shared" si="58"/>
        <v>5009890.1623082682</v>
      </c>
      <c r="BN59" s="118">
        <f t="shared" si="59"/>
        <v>20354867.557102948</v>
      </c>
      <c r="BO59" s="32"/>
      <c r="BP59" s="35">
        <v>3466376.8922810694</v>
      </c>
      <c r="BQ59" s="39">
        <v>34.740893706839877</v>
      </c>
      <c r="BR59" s="36">
        <v>760108.54165710439</v>
      </c>
      <c r="BS59" s="39">
        <v>32.973648345354171</v>
      </c>
      <c r="BT59" s="36">
        <v>4226485.4339381736</v>
      </c>
      <c r="BU59" s="40">
        <v>34.409227663748055</v>
      </c>
      <c r="BV59" s="38">
        <v>1012334.8534323369</v>
      </c>
      <c r="BW59" s="39">
        <v>3.1830525609511318</v>
      </c>
      <c r="BX59" s="36">
        <v>716245.35323585477</v>
      </c>
      <c r="BY59" s="39">
        <v>3.1780864943686149</v>
      </c>
      <c r="BZ59" s="36">
        <v>1728580.2066681916</v>
      </c>
      <c r="CA59" s="40">
        <v>3.1809929660130614</v>
      </c>
      <c r="CB59" s="116">
        <f t="shared" si="60"/>
        <v>4478711.7457134062</v>
      </c>
      <c r="CC59" s="117">
        <f t="shared" si="61"/>
        <v>1476353.8948929592</v>
      </c>
      <c r="CD59" s="118">
        <f t="shared" si="62"/>
        <v>5955065.6406063652</v>
      </c>
      <c r="CE59" s="32"/>
      <c r="CF59" s="32"/>
      <c r="CG59" s="38">
        <f t="shared" si="77"/>
        <v>43592015.095188394</v>
      </c>
      <c r="CH59" s="39">
        <f t="shared" si="63"/>
        <v>63.398175798095664</v>
      </c>
      <c r="CI59" s="36">
        <f t="shared" si="64"/>
        <v>12627158.422406271</v>
      </c>
      <c r="CJ59" s="39">
        <f t="shared" si="65"/>
        <v>58.985292037792114</v>
      </c>
      <c r="CK59" s="36">
        <f t="shared" si="66"/>
        <v>56219173.517594665</v>
      </c>
      <c r="CL59" s="40">
        <f t="shared" si="67"/>
        <v>62.350469263045511</v>
      </c>
      <c r="CM59" s="38">
        <f t="shared" si="68"/>
        <v>10326694.145256905</v>
      </c>
      <c r="CN59" s="39">
        <f t="shared" si="69"/>
        <v>3.3652062965656429</v>
      </c>
      <c r="CO59" s="36">
        <f t="shared" si="70"/>
        <v>10536617.926898327</v>
      </c>
      <c r="CP59" s="39">
        <f t="shared" si="71"/>
        <v>5.8446109850156462</v>
      </c>
      <c r="CQ59" s="36">
        <f t="shared" si="72"/>
        <v>20863312.07215523</v>
      </c>
      <c r="CR59" s="40">
        <f t="shared" si="73"/>
        <v>4.2827654620352327</v>
      </c>
      <c r="CS59" s="152"/>
      <c r="CT59" s="161" t="s">
        <v>58</v>
      </c>
      <c r="CU59" s="38">
        <f t="shared" si="74"/>
        <v>56219173.517594665</v>
      </c>
      <c r="CV59" s="36">
        <f t="shared" si="75"/>
        <v>20863312.07215523</v>
      </c>
      <c r="CW59" s="37">
        <f t="shared" si="76"/>
        <v>77082485.589749902</v>
      </c>
      <c r="CX59"/>
    </row>
    <row r="60" spans="1:104" s="19" customFormat="1" ht="15.6" x14ac:dyDescent="0.3">
      <c r="A60" s="26">
        <v>47</v>
      </c>
      <c r="B60" s="26" t="s">
        <v>6</v>
      </c>
      <c r="C60" s="34"/>
      <c r="D60" s="35">
        <v>18455462.683484226</v>
      </c>
      <c r="E60" s="39">
        <v>170.80009517074237</v>
      </c>
      <c r="F60" s="36">
        <v>13890018.236515023</v>
      </c>
      <c r="G60" s="39">
        <v>395.31030641531783</v>
      </c>
      <c r="H60" s="36">
        <v>32345480.919999249</v>
      </c>
      <c r="I60" s="40">
        <v>225.89203799147461</v>
      </c>
      <c r="J60" s="38">
        <v>28593042.991335973</v>
      </c>
      <c r="K60" s="39">
        <v>79.335866570485905</v>
      </c>
      <c r="L60" s="36">
        <v>35451459.618664101</v>
      </c>
      <c r="M60" s="39">
        <v>112.19881513644998</v>
      </c>
      <c r="N60" s="36">
        <v>64044502.610000074</v>
      </c>
      <c r="O60" s="40">
        <v>94.687861925706997</v>
      </c>
      <c r="P60" s="116">
        <f t="shared" si="48"/>
        <v>47048505.6748202</v>
      </c>
      <c r="Q60" s="117">
        <f t="shared" si="49"/>
        <v>49341477.855179124</v>
      </c>
      <c r="R60" s="118">
        <f t="shared" si="50"/>
        <v>96389983.529999316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219.30000000000018</v>
      </c>
      <c r="AA60" s="39">
        <v>2.158647287073514E-4</v>
      </c>
      <c r="AB60" s="36">
        <v>0</v>
      </c>
      <c r="AC60" s="39">
        <v>0</v>
      </c>
      <c r="AD60" s="36">
        <v>219.30000000000018</v>
      </c>
      <c r="AE60" s="40">
        <v>1.4764882874015097E-4</v>
      </c>
      <c r="AF60" s="116">
        <f t="shared" si="51"/>
        <v>219.30000000000018</v>
      </c>
      <c r="AG60" s="117">
        <f t="shared" si="52"/>
        <v>0</v>
      </c>
      <c r="AH60" s="118">
        <f t="shared" si="53"/>
        <v>219.30000000000018</v>
      </c>
      <c r="AI60" s="32"/>
      <c r="AJ60" s="35">
        <v>16153557.6919</v>
      </c>
      <c r="AK60" s="39">
        <v>277.84374846316587</v>
      </c>
      <c r="AL60" s="36">
        <v>19825947.583100002</v>
      </c>
      <c r="AM60" s="39">
        <v>687.5892204723591</v>
      </c>
      <c r="AN60" s="36">
        <v>35979505.275000006</v>
      </c>
      <c r="AO60" s="40">
        <v>413.68591718119421</v>
      </c>
      <c r="AP60" s="38">
        <v>21798937.662000004</v>
      </c>
      <c r="AQ60" s="39">
        <v>131.194030152024</v>
      </c>
      <c r="AR60" s="36">
        <v>30856596.385499999</v>
      </c>
      <c r="AS60" s="39">
        <v>200.45862655427791</v>
      </c>
      <c r="AT60" s="36">
        <v>52655534.047499999</v>
      </c>
      <c r="AU60" s="40">
        <v>164.5033054894279</v>
      </c>
      <c r="AV60" s="116">
        <f t="shared" si="54"/>
        <v>37952495.3539</v>
      </c>
      <c r="AW60" s="117">
        <f t="shared" si="55"/>
        <v>50682543.968600005</v>
      </c>
      <c r="AX60" s="118">
        <f t="shared" si="56"/>
        <v>88635039.322500005</v>
      </c>
      <c r="AY60" s="32"/>
      <c r="AZ60" s="35">
        <v>347202.71414582978</v>
      </c>
      <c r="BA60" s="39">
        <v>1.5476767830052411</v>
      </c>
      <c r="BB60" s="36">
        <v>97932.435854170428</v>
      </c>
      <c r="BC60" s="39">
        <v>1.510790099876129</v>
      </c>
      <c r="BD60" s="36">
        <v>445135.1500000002</v>
      </c>
      <c r="BE60" s="40">
        <v>1.5394077673260484</v>
      </c>
      <c r="BF60" s="38">
        <v>1148186.9477040099</v>
      </c>
      <c r="BG60" s="39">
        <v>0.95036787460498273</v>
      </c>
      <c r="BH60" s="36">
        <v>997990.45229599159</v>
      </c>
      <c r="BI60" s="39">
        <v>1.5638684211453198</v>
      </c>
      <c r="BJ60" s="36">
        <v>2146177.4000000013</v>
      </c>
      <c r="BK60" s="40">
        <v>1.1624175853935299</v>
      </c>
      <c r="BL60" s="116">
        <f t="shared" si="57"/>
        <v>1495389.6618498396</v>
      </c>
      <c r="BM60" s="117">
        <f t="shared" si="58"/>
        <v>1095922.8881501621</v>
      </c>
      <c r="BN60" s="118">
        <f t="shared" si="59"/>
        <v>2591312.5500000017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60"/>
        <v>0</v>
      </c>
      <c r="CC60" s="117">
        <f t="shared" si="61"/>
        <v>0</v>
      </c>
      <c r="CD60" s="118">
        <f t="shared" si="62"/>
        <v>0</v>
      </c>
      <c r="CE60" s="32"/>
      <c r="CF60" s="32"/>
      <c r="CG60" s="38">
        <f t="shared" si="77"/>
        <v>34956223.089530058</v>
      </c>
      <c r="CH60" s="39">
        <f t="shared" si="63"/>
        <v>50.838686209578164</v>
      </c>
      <c r="CI60" s="36">
        <f t="shared" si="64"/>
        <v>33813898.255469188</v>
      </c>
      <c r="CJ60" s="39">
        <f t="shared" si="65"/>
        <v>157.95498851078457</v>
      </c>
      <c r="CK60" s="36">
        <f t="shared" si="66"/>
        <v>68770121.344999254</v>
      </c>
      <c r="CL60" s="40">
        <f t="shared" si="67"/>
        <v>76.270230756689031</v>
      </c>
      <c r="CM60" s="38">
        <f t="shared" si="68"/>
        <v>51540386.901039988</v>
      </c>
      <c r="CN60" s="39">
        <f t="shared" si="69"/>
        <v>16.795697837770547</v>
      </c>
      <c r="CO60" s="36">
        <f t="shared" si="70"/>
        <v>67306046.456460088</v>
      </c>
      <c r="CP60" s="39">
        <f t="shared" si="71"/>
        <v>37.33433832436581</v>
      </c>
      <c r="CQ60" s="36">
        <f t="shared" si="72"/>
        <v>118846433.35750008</v>
      </c>
      <c r="CR60" s="40">
        <f t="shared" si="73"/>
        <v>24.396481167958356</v>
      </c>
      <c r="CS60" s="152"/>
      <c r="CT60" s="161" t="s">
        <v>6</v>
      </c>
      <c r="CU60" s="38">
        <f t="shared" si="74"/>
        <v>68770121.344999254</v>
      </c>
      <c r="CV60" s="36">
        <f t="shared" si="75"/>
        <v>118846433.35750008</v>
      </c>
      <c r="CW60" s="37">
        <f t="shared" si="76"/>
        <v>187616554.70249933</v>
      </c>
      <c r="CX60"/>
    </row>
    <row r="61" spans="1:104" s="19" customFormat="1" ht="15.6" x14ac:dyDescent="0.3">
      <c r="A61" s="26">
        <v>48</v>
      </c>
      <c r="B61" s="26" t="s">
        <v>7</v>
      </c>
      <c r="C61" s="34"/>
      <c r="D61" s="35">
        <v>-831791</v>
      </c>
      <c r="E61" s="39">
        <v>-7.6979908008107136</v>
      </c>
      <c r="F61" s="36">
        <v>-347857</v>
      </c>
      <c r="G61" s="39">
        <v>-9.9000199220195242</v>
      </c>
      <c r="H61" s="36">
        <v>-1179648</v>
      </c>
      <c r="I61" s="40">
        <v>-8.2383406662476428</v>
      </c>
      <c r="J61" s="38">
        <v>-538968</v>
      </c>
      <c r="K61" s="39">
        <v>-1.4954509510134433</v>
      </c>
      <c r="L61" s="36">
        <v>-1037920</v>
      </c>
      <c r="M61" s="39">
        <v>-3.2848688166598095</v>
      </c>
      <c r="N61" s="36">
        <v>-1576888</v>
      </c>
      <c r="O61" s="40">
        <v>-2.3313812603954909</v>
      </c>
      <c r="P61" s="116">
        <f t="shared" si="48"/>
        <v>-1370759</v>
      </c>
      <c r="Q61" s="117">
        <f t="shared" si="49"/>
        <v>-1385777</v>
      </c>
      <c r="R61" s="118">
        <f t="shared" si="50"/>
        <v>-2756536</v>
      </c>
      <c r="S61" s="32"/>
      <c r="T61" s="35">
        <v>154672.18</v>
      </c>
      <c r="U61" s="39">
        <v>0.78401169892996347</v>
      </c>
      <c r="V61" s="36">
        <v>82582.55</v>
      </c>
      <c r="W61" s="39">
        <v>1.3270963231985602</v>
      </c>
      <c r="X61" s="36">
        <v>237254.72999999998</v>
      </c>
      <c r="Y61" s="40">
        <v>0.91423766237269322</v>
      </c>
      <c r="Z61" s="38">
        <v>-2107371.1799999997</v>
      </c>
      <c r="AA61" s="39">
        <v>-2.074359817858598</v>
      </c>
      <c r="AB61" s="36">
        <v>715929.33000000007</v>
      </c>
      <c r="AC61" s="39">
        <v>1.5253081916709101</v>
      </c>
      <c r="AD61" s="36">
        <v>-1391441.8499999996</v>
      </c>
      <c r="AE61" s="40">
        <v>-0.93682060835626368</v>
      </c>
      <c r="AF61" s="116">
        <f t="shared" si="51"/>
        <v>-1952698.9999999998</v>
      </c>
      <c r="AG61" s="117">
        <f t="shared" si="52"/>
        <v>798511.88000000012</v>
      </c>
      <c r="AH61" s="118">
        <f t="shared" si="53"/>
        <v>-1154187.1199999996</v>
      </c>
      <c r="AI61" s="32"/>
      <c r="AJ61" s="35">
        <v>63096.85</v>
      </c>
      <c r="AK61" s="39">
        <v>1.0852758045374018</v>
      </c>
      <c r="AL61" s="36">
        <v>71530.569999999992</v>
      </c>
      <c r="AM61" s="39">
        <v>2.4807716584587638</v>
      </c>
      <c r="AN61" s="36">
        <v>134627.41999999998</v>
      </c>
      <c r="AO61" s="40">
        <v>1.5479219987812307</v>
      </c>
      <c r="AP61" s="38">
        <v>198213.74</v>
      </c>
      <c r="AQ61" s="39">
        <v>1.1929232417337714</v>
      </c>
      <c r="AR61" s="36">
        <v>268988.48</v>
      </c>
      <c r="AS61" s="39">
        <v>1.7474727473526928</v>
      </c>
      <c r="AT61" s="36">
        <v>467202.22</v>
      </c>
      <c r="AU61" s="40">
        <v>1.4596055459748569</v>
      </c>
      <c r="AV61" s="116">
        <f t="shared" si="54"/>
        <v>261310.59</v>
      </c>
      <c r="AW61" s="117">
        <f t="shared" si="55"/>
        <v>340519.05</v>
      </c>
      <c r="AX61" s="118">
        <f t="shared" si="56"/>
        <v>601829.64</v>
      </c>
      <c r="AY61" s="32"/>
      <c r="AZ61" s="35">
        <v>233289.4240026359</v>
      </c>
      <c r="BA61" s="39">
        <v>1.0399015057753742</v>
      </c>
      <c r="BB61" s="36">
        <v>65262.475997364338</v>
      </c>
      <c r="BC61" s="39">
        <v>1.0067951620956517</v>
      </c>
      <c r="BD61" s="36">
        <v>298551.90000000026</v>
      </c>
      <c r="BE61" s="40">
        <v>1.0324799419006787</v>
      </c>
      <c r="BF61" s="38">
        <v>1398007.0299957145</v>
      </c>
      <c r="BG61" s="39">
        <v>1.157146902285076</v>
      </c>
      <c r="BH61" s="36">
        <v>1289371.8600042863</v>
      </c>
      <c r="BI61" s="39">
        <v>2.0204681621303386</v>
      </c>
      <c r="BJ61" s="36">
        <v>2687378.8900000006</v>
      </c>
      <c r="BK61" s="40">
        <v>1.4555443927195131</v>
      </c>
      <c r="BL61" s="116">
        <f t="shared" si="57"/>
        <v>1631296.4539983505</v>
      </c>
      <c r="BM61" s="117">
        <f t="shared" si="58"/>
        <v>1354634.3360016507</v>
      </c>
      <c r="BN61" s="118">
        <f t="shared" si="59"/>
        <v>2985930.790000001</v>
      </c>
      <c r="BO61" s="32"/>
      <c r="BP61" s="35">
        <v>292663.64000000007</v>
      </c>
      <c r="BQ61" s="39">
        <v>2.9331479885345475</v>
      </c>
      <c r="BR61" s="36">
        <v>36120.970000000023</v>
      </c>
      <c r="BS61" s="39">
        <v>1.566934322401528</v>
      </c>
      <c r="BT61" s="36">
        <v>328784.6100000001</v>
      </c>
      <c r="BU61" s="40">
        <v>2.6767451762598724</v>
      </c>
      <c r="BV61" s="38">
        <v>469168.09000000032</v>
      </c>
      <c r="BW61" s="39">
        <v>1.4751904326198999</v>
      </c>
      <c r="BX61" s="36">
        <v>248667.72000000026</v>
      </c>
      <c r="BY61" s="39">
        <v>1.103375427075477</v>
      </c>
      <c r="BZ61" s="36">
        <v>717835.81000000052</v>
      </c>
      <c r="CA61" s="40">
        <v>1.3209862368860297</v>
      </c>
      <c r="CB61" s="116">
        <f t="shared" si="60"/>
        <v>761831.73000000045</v>
      </c>
      <c r="CC61" s="117">
        <f t="shared" si="61"/>
        <v>284788.69000000029</v>
      </c>
      <c r="CD61" s="118">
        <f t="shared" si="62"/>
        <v>1046620.4200000007</v>
      </c>
      <c r="CE61" s="32"/>
      <c r="CF61" s="32"/>
      <c r="CG61" s="38">
        <f t="shared" si="77"/>
        <v>-88068.905997364142</v>
      </c>
      <c r="CH61" s="39">
        <f t="shared" si="63"/>
        <v>-0.12808327333744063</v>
      </c>
      <c r="CI61" s="36">
        <f t="shared" si="64"/>
        <v>-92360.434002635651</v>
      </c>
      <c r="CJ61" s="39">
        <f t="shared" si="65"/>
        <v>-0.43144363839734878</v>
      </c>
      <c r="CK61" s="36">
        <f t="shared" si="66"/>
        <v>-180429.33999999979</v>
      </c>
      <c r="CL61" s="40">
        <f t="shared" si="67"/>
        <v>-0.20010706870852091</v>
      </c>
      <c r="CM61" s="38">
        <f t="shared" si="68"/>
        <v>-580950.32000428461</v>
      </c>
      <c r="CN61" s="39">
        <f t="shared" si="69"/>
        <v>-0.18931689535592489</v>
      </c>
      <c r="CO61" s="36">
        <f t="shared" si="70"/>
        <v>1485037.3900042865</v>
      </c>
      <c r="CP61" s="39">
        <f t="shared" si="71"/>
        <v>0.82374305521895286</v>
      </c>
      <c r="CQ61" s="36">
        <f t="shared" si="72"/>
        <v>904087.07000000193</v>
      </c>
      <c r="CR61" s="40">
        <f t="shared" si="73"/>
        <v>0.1855885999632968</v>
      </c>
      <c r="CS61" s="152"/>
      <c r="CT61" s="161" t="s">
        <v>7</v>
      </c>
      <c r="CU61" s="38">
        <f t="shared" si="74"/>
        <v>-180429.33999999979</v>
      </c>
      <c r="CV61" s="36">
        <f t="shared" si="75"/>
        <v>904087.07000000193</v>
      </c>
      <c r="CW61" s="37">
        <f t="shared" si="76"/>
        <v>723657.73000000208</v>
      </c>
      <c r="CX61"/>
    </row>
    <row r="62" spans="1:104" s="19" customFormat="1" ht="15.6" x14ac:dyDescent="0.3">
      <c r="A62" s="26">
        <v>49</v>
      </c>
      <c r="B62" s="26" t="s">
        <v>172</v>
      </c>
      <c r="C62" s="41"/>
      <c r="D62" s="42">
        <v>217061584</v>
      </c>
      <c r="E62" s="46">
        <v>2008.8436600557134</v>
      </c>
      <c r="F62" s="43">
        <v>70271396</v>
      </c>
      <c r="G62" s="46">
        <v>1999.9258900873722</v>
      </c>
      <c r="H62" s="43">
        <v>287332979.99999994</v>
      </c>
      <c r="I62" s="47">
        <v>2006.6553530274457</v>
      </c>
      <c r="J62" s="45">
        <v>118577273</v>
      </c>
      <c r="K62" s="46">
        <v>329.01117631553393</v>
      </c>
      <c r="L62" s="43">
        <v>160428692</v>
      </c>
      <c r="M62" s="46">
        <v>507.7339367661487</v>
      </c>
      <c r="N62" s="43">
        <v>279005965</v>
      </c>
      <c r="O62" s="47">
        <v>412.50188874514879</v>
      </c>
      <c r="P62" s="122">
        <f t="shared" si="48"/>
        <v>335638857</v>
      </c>
      <c r="Q62" s="123">
        <f t="shared" si="49"/>
        <v>230700088</v>
      </c>
      <c r="R62" s="124">
        <f t="shared" si="50"/>
        <v>566338945</v>
      </c>
      <c r="S62" s="32"/>
      <c r="T62" s="42">
        <v>434181070.01000017</v>
      </c>
      <c r="U62" s="46">
        <v>2200.8032623692875</v>
      </c>
      <c r="V62" s="43">
        <v>121391369.04000004</v>
      </c>
      <c r="W62" s="46">
        <v>1950.7515754965616</v>
      </c>
      <c r="X62" s="43">
        <v>555572439.05000019</v>
      </c>
      <c r="Y62" s="47">
        <v>2140.8435058629507</v>
      </c>
      <c r="Z62" s="45">
        <v>255209424.04999986</v>
      </c>
      <c r="AA62" s="46">
        <v>251.21164197953749</v>
      </c>
      <c r="AB62" s="43">
        <v>189805410.20999986</v>
      </c>
      <c r="AC62" s="46">
        <v>404.38592872954393</v>
      </c>
      <c r="AD62" s="43">
        <v>445014834.25999975</v>
      </c>
      <c r="AE62" s="47">
        <v>299.61659393744333</v>
      </c>
      <c r="AF62" s="122">
        <f t="shared" si="51"/>
        <v>689390494.06000006</v>
      </c>
      <c r="AG62" s="123">
        <f t="shared" si="52"/>
        <v>311196779.24999988</v>
      </c>
      <c r="AH62" s="124">
        <f t="shared" si="53"/>
        <v>1000587273.3099999</v>
      </c>
      <c r="AI62" s="32"/>
      <c r="AJ62" s="42">
        <v>122764715.78188196</v>
      </c>
      <c r="AK62" s="46">
        <v>2111.5725379157184</v>
      </c>
      <c r="AL62" s="43">
        <v>67381979.741481811</v>
      </c>
      <c r="AM62" s="46">
        <v>2336.8932420573565</v>
      </c>
      <c r="AN62" s="43">
        <v>189694112.93385309</v>
      </c>
      <c r="AO62" s="47">
        <v>2181.0689861664318</v>
      </c>
      <c r="AP62" s="45">
        <v>66970047.8143804</v>
      </c>
      <c r="AQ62" s="46">
        <v>403.05039669700164</v>
      </c>
      <c r="AR62" s="43">
        <v>89659310.791969851</v>
      </c>
      <c r="AS62" s="46">
        <v>582.46807504690344</v>
      </c>
      <c r="AT62" s="43">
        <v>156397401.43817398</v>
      </c>
      <c r="AU62" s="47">
        <v>488.60751242837586</v>
      </c>
      <c r="AV62" s="122">
        <f t="shared" si="54"/>
        <v>189734763.59626237</v>
      </c>
      <c r="AW62" s="123">
        <f t="shared" si="55"/>
        <v>157041290.53345168</v>
      </c>
      <c r="AX62" s="124">
        <f t="shared" si="56"/>
        <v>346776054.12971401</v>
      </c>
      <c r="AY62" s="32"/>
      <c r="AZ62" s="42">
        <v>447686621.33865345</v>
      </c>
      <c r="BA62" s="46">
        <v>1995.5897856745332</v>
      </c>
      <c r="BB62" s="43">
        <v>126114328.10243733</v>
      </c>
      <c r="BC62" s="46">
        <v>1945.5482413754178</v>
      </c>
      <c r="BD62" s="43">
        <v>573800949.44109082</v>
      </c>
      <c r="BE62" s="47">
        <v>1984.3717991461158</v>
      </c>
      <c r="BF62" s="45">
        <v>306022742.98590732</v>
      </c>
      <c r="BG62" s="46">
        <v>253.29863260845698</v>
      </c>
      <c r="BH62" s="43">
        <v>265012535.88060513</v>
      </c>
      <c r="BI62" s="46">
        <v>415.27925955387821</v>
      </c>
      <c r="BJ62" s="43">
        <v>571035278.8665123</v>
      </c>
      <c r="BK62" s="47">
        <v>309.28545330620472</v>
      </c>
      <c r="BL62" s="122">
        <f t="shared" si="57"/>
        <v>753709364.32456076</v>
      </c>
      <c r="BM62" s="123">
        <f t="shared" si="58"/>
        <v>391126863.98304248</v>
      </c>
      <c r="BN62" s="124">
        <f t="shared" si="59"/>
        <v>1144836228.3076034</v>
      </c>
      <c r="BO62" s="32"/>
      <c r="BP62" s="42">
        <v>170612154.73000002</v>
      </c>
      <c r="BQ62" s="46">
        <v>1709.91756429273</v>
      </c>
      <c r="BR62" s="43">
        <v>35638702.329999983</v>
      </c>
      <c r="BS62" s="46">
        <v>1546.013462172479</v>
      </c>
      <c r="BT62" s="43">
        <v>206250857.06</v>
      </c>
      <c r="BU62" s="47">
        <v>1679.1570223886672</v>
      </c>
      <c r="BV62" s="45">
        <v>76086637.559999987</v>
      </c>
      <c r="BW62" s="46">
        <v>239.23681548489333</v>
      </c>
      <c r="BX62" s="43">
        <v>88335448.809999928</v>
      </c>
      <c r="BY62" s="46">
        <v>391.95744247237843</v>
      </c>
      <c r="BZ62" s="43">
        <v>164422086.36999989</v>
      </c>
      <c r="CA62" s="47">
        <v>302.57519910417363</v>
      </c>
      <c r="CB62" s="122">
        <f t="shared" si="60"/>
        <v>246698792.29000002</v>
      </c>
      <c r="CC62" s="123">
        <f t="shared" si="61"/>
        <v>123974151.13999991</v>
      </c>
      <c r="CD62" s="124">
        <f t="shared" si="62"/>
        <v>370672943.42999995</v>
      </c>
      <c r="CE62" s="32"/>
      <c r="CF62" s="32"/>
      <c r="CG62" s="45">
        <f>SUM(CG21:CG61)</f>
        <v>1392306145.8605359</v>
      </c>
      <c r="CH62" s="46">
        <f t="shared" si="63"/>
        <v>2024.9045520673421</v>
      </c>
      <c r="CI62" s="43">
        <f>SUM(CI21:CI61)</f>
        <v>420797775.21391916</v>
      </c>
      <c r="CJ62" s="46">
        <f t="shared" si="65"/>
        <v>1965.6742102643452</v>
      </c>
      <c r="CK62" s="43">
        <f t="shared" si="66"/>
        <v>1813103921.074455</v>
      </c>
      <c r="CL62" s="47">
        <f t="shared" si="67"/>
        <v>2010.8420887098243</v>
      </c>
      <c r="CM62" s="45">
        <f>SUM(CM21:CM61)</f>
        <v>822866125.41028762</v>
      </c>
      <c r="CN62" s="46">
        <f t="shared" si="69"/>
        <v>268.15108760949795</v>
      </c>
      <c r="CO62" s="43">
        <f>SUM(CO21:CO61)</f>
        <v>793241397.69257462</v>
      </c>
      <c r="CP62" s="46">
        <f t="shared" si="71"/>
        <v>440.00716538157184</v>
      </c>
      <c r="CQ62" s="43">
        <f>SUM(CQ21:CQ61)</f>
        <v>1616107523.1028624</v>
      </c>
      <c r="CR62" s="47">
        <f t="shared" si="73"/>
        <v>331.75027334790985</v>
      </c>
      <c r="CS62" s="153"/>
      <c r="CT62" s="161" t="s">
        <v>172</v>
      </c>
      <c r="CU62" s="45">
        <f>SUM(CU21:CU61)</f>
        <v>1813103921.074455</v>
      </c>
      <c r="CV62" s="43">
        <f>SUM(CV21:CV61)</f>
        <v>1616107523.1028624</v>
      </c>
      <c r="CW62" s="44">
        <f t="shared" si="76"/>
        <v>3429211444.1773176</v>
      </c>
      <c r="CX62"/>
      <c r="CY62" s="51"/>
      <c r="CZ62" s="48"/>
    </row>
    <row r="63" spans="1:104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8"/>
        <v>0</v>
      </c>
      <c r="Q63" s="117">
        <f t="shared" si="49"/>
        <v>0</v>
      </c>
      <c r="R63" s="118">
        <f t="shared" si="50"/>
        <v>0</v>
      </c>
      <c r="S63" s="32"/>
      <c r="T63" s="35">
        <v>347117.39000000013</v>
      </c>
      <c r="U63" s="39">
        <v>1.759489616439329</v>
      </c>
      <c r="V63" s="36">
        <v>179788.5400000001</v>
      </c>
      <c r="W63" s="39">
        <v>2.8891903966060308</v>
      </c>
      <c r="X63" s="36">
        <v>526905.93000000017</v>
      </c>
      <c r="Y63" s="40">
        <v>2.0303799453587716</v>
      </c>
      <c r="Z63" s="38">
        <v>183850.38999999996</v>
      </c>
      <c r="AA63" s="39">
        <v>0.18097042663060059</v>
      </c>
      <c r="AB63" s="36">
        <v>2717979.92</v>
      </c>
      <c r="AC63" s="39">
        <v>5.7907350111959293</v>
      </c>
      <c r="AD63" s="36">
        <v>2901830.31</v>
      </c>
      <c r="AE63" s="40">
        <v>1.953724790123889</v>
      </c>
      <c r="AF63" s="116">
        <f t="shared" si="51"/>
        <v>530967.78</v>
      </c>
      <c r="AG63" s="117">
        <f t="shared" si="52"/>
        <v>2897768.46</v>
      </c>
      <c r="AH63" s="118">
        <f t="shared" si="53"/>
        <v>3428736.24</v>
      </c>
      <c r="AI63" s="32"/>
      <c r="AJ63" s="35">
        <v>1564460.49</v>
      </c>
      <c r="AK63" s="39">
        <v>26.908967990505513</v>
      </c>
      <c r="AL63" s="36">
        <v>1427620.24</v>
      </c>
      <c r="AM63" s="39">
        <v>49.511695914545328</v>
      </c>
      <c r="AN63" s="36">
        <v>2992080.73</v>
      </c>
      <c r="AO63" s="40">
        <v>34.402409138468258</v>
      </c>
      <c r="AP63" s="38">
        <v>239642.83</v>
      </c>
      <c r="AQ63" s="39">
        <v>1.4422587537163423</v>
      </c>
      <c r="AR63" s="36">
        <v>-1402151.31</v>
      </c>
      <c r="AS63" s="39">
        <v>-9.1090190995907232</v>
      </c>
      <c r="AT63" s="36">
        <v>-1162508.48</v>
      </c>
      <c r="AU63" s="40">
        <v>-3.6318402439329183</v>
      </c>
      <c r="AV63" s="116">
        <f t="shared" si="54"/>
        <v>1804103.32</v>
      </c>
      <c r="AW63" s="117">
        <f t="shared" si="55"/>
        <v>25468.929999999935</v>
      </c>
      <c r="AX63" s="118">
        <f t="shared" si="56"/>
        <v>1829572.25</v>
      </c>
      <c r="AY63" s="32"/>
      <c r="AZ63" s="35">
        <v>120088.63</v>
      </c>
      <c r="BA63" s="39">
        <v>0.53530222253920423</v>
      </c>
      <c r="BB63" s="36">
        <v>0</v>
      </c>
      <c r="BC63" s="39">
        <v>0</v>
      </c>
      <c r="BD63" s="36">
        <v>120088.63</v>
      </c>
      <c r="BE63" s="40">
        <v>0.41530166689721953</v>
      </c>
      <c r="BF63" s="38">
        <v>1253.6500000001397</v>
      </c>
      <c r="BG63" s="39">
        <v>1.0376608864794436E-3</v>
      </c>
      <c r="BH63" s="36">
        <v>0</v>
      </c>
      <c r="BI63" s="39">
        <v>0</v>
      </c>
      <c r="BJ63" s="36">
        <v>1253.6500000001397</v>
      </c>
      <c r="BK63" s="40">
        <v>6.7900482314684721E-4</v>
      </c>
      <c r="BL63" s="116">
        <f t="shared" si="57"/>
        <v>121342.28000000014</v>
      </c>
      <c r="BM63" s="117">
        <f t="shared" si="58"/>
        <v>0</v>
      </c>
      <c r="BN63" s="118">
        <f t="shared" si="59"/>
        <v>121342.28000000014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60"/>
        <v>0</v>
      </c>
      <c r="CC63" s="117">
        <f t="shared" si="61"/>
        <v>0</v>
      </c>
      <c r="CD63" s="118">
        <f t="shared" si="62"/>
        <v>0</v>
      </c>
      <c r="CE63" s="32"/>
      <c r="CF63" s="32"/>
      <c r="CG63" s="38">
        <f t="shared" si="77"/>
        <v>2031666.5100000002</v>
      </c>
      <c r="CH63" s="39">
        <f t="shared" si="63"/>
        <v>2.9547601844701288</v>
      </c>
      <c r="CI63" s="36">
        <f t="shared" ref="CI63" si="98">+F63+V63+AL63+BB63+BR63</f>
        <v>1607408.78</v>
      </c>
      <c r="CJ63" s="39">
        <f t="shared" si="65"/>
        <v>7.5086946041770801</v>
      </c>
      <c r="CK63" s="36">
        <f t="shared" si="66"/>
        <v>3639075.29</v>
      </c>
      <c r="CL63" s="40">
        <f t="shared" si="67"/>
        <v>4.0359549566135504</v>
      </c>
      <c r="CM63" s="38">
        <f>+J63+Z63+AP63+BF63+BV63</f>
        <v>424746.87000000011</v>
      </c>
      <c r="CN63" s="39">
        <f t="shared" si="69"/>
        <v>0.13841417410692466</v>
      </c>
      <c r="CO63" s="36">
        <f>+L63+AB63+AR63+BH63+BX63</f>
        <v>1315828.6099999999</v>
      </c>
      <c r="CP63" s="39">
        <f t="shared" si="71"/>
        <v>0.72988376362886009</v>
      </c>
      <c r="CQ63" s="36">
        <f>+CM63+CO63</f>
        <v>1740575.48</v>
      </c>
      <c r="CR63" s="40">
        <f t="shared" si="73"/>
        <v>0.35730072598388407</v>
      </c>
      <c r="CS63" s="152"/>
      <c r="CT63" s="161" t="s">
        <v>8</v>
      </c>
      <c r="CU63" s="38">
        <f t="shared" ref="CU63" si="99">+CK63</f>
        <v>3639075.29</v>
      </c>
      <c r="CV63" s="36">
        <f t="shared" ref="CV63" si="100">+CQ63</f>
        <v>1740575.48</v>
      </c>
      <c r="CW63" s="37">
        <f t="shared" si="76"/>
        <v>5379650.7699999996</v>
      </c>
      <c r="CX63"/>
    </row>
    <row r="64" spans="1:104" s="19" customFormat="1" ht="15.6" x14ac:dyDescent="0.3">
      <c r="A64" s="26">
        <v>51</v>
      </c>
      <c r="B64" s="26" t="s">
        <v>173</v>
      </c>
      <c r="C64" s="41"/>
      <c r="D64" s="42">
        <v>217061584</v>
      </c>
      <c r="E64" s="46">
        <v>2008.8436600557134</v>
      </c>
      <c r="F64" s="43">
        <v>70271396</v>
      </c>
      <c r="G64" s="46">
        <v>1999.9258900873722</v>
      </c>
      <c r="H64" s="43">
        <v>287332979.99999994</v>
      </c>
      <c r="I64" s="47">
        <v>2006.6553530274457</v>
      </c>
      <c r="J64" s="45">
        <v>118577273</v>
      </c>
      <c r="K64" s="46">
        <v>329.01117631553393</v>
      </c>
      <c r="L64" s="43">
        <v>160428692</v>
      </c>
      <c r="M64" s="46">
        <v>507.7339367661487</v>
      </c>
      <c r="N64" s="43">
        <v>279005965</v>
      </c>
      <c r="O64" s="47">
        <v>412.50188874514879</v>
      </c>
      <c r="P64" s="122">
        <f t="shared" si="48"/>
        <v>335638857</v>
      </c>
      <c r="Q64" s="123">
        <f t="shared" si="49"/>
        <v>230700088</v>
      </c>
      <c r="R64" s="124">
        <f t="shared" si="50"/>
        <v>566338945</v>
      </c>
      <c r="S64" s="32"/>
      <c r="T64" s="42">
        <v>433833952.62000018</v>
      </c>
      <c r="U64" s="46">
        <v>2199.0437727528483</v>
      </c>
      <c r="V64" s="43">
        <v>121211580.50000003</v>
      </c>
      <c r="W64" s="46">
        <v>1947.8623850999554</v>
      </c>
      <c r="X64" s="43">
        <v>555045533.12000024</v>
      </c>
      <c r="Y64" s="47">
        <v>2138.8131259175921</v>
      </c>
      <c r="Z64" s="45">
        <v>255025573.65999988</v>
      </c>
      <c r="AA64" s="46">
        <v>251.03067155290691</v>
      </c>
      <c r="AB64" s="43">
        <v>187087430.28999987</v>
      </c>
      <c r="AC64" s="46">
        <v>398.59519371834807</v>
      </c>
      <c r="AD64" s="43">
        <v>442113003.94999975</v>
      </c>
      <c r="AE64" s="47">
        <v>297.66286914731944</v>
      </c>
      <c r="AF64" s="122">
        <f t="shared" si="51"/>
        <v>688859526.28000009</v>
      </c>
      <c r="AG64" s="123">
        <f t="shared" si="52"/>
        <v>308299010.7899999</v>
      </c>
      <c r="AH64" s="124">
        <f t="shared" si="53"/>
        <v>997158537.06999993</v>
      </c>
      <c r="AI64" s="32"/>
      <c r="AJ64" s="42">
        <v>121200255.29188196</v>
      </c>
      <c r="AK64" s="46">
        <v>2084.6635699252129</v>
      </c>
      <c r="AL64" s="43">
        <v>65954359.501481809</v>
      </c>
      <c r="AM64" s="46">
        <v>2287.3815461428107</v>
      </c>
      <c r="AN64" s="43">
        <v>187154614.79336378</v>
      </c>
      <c r="AO64" s="47">
        <v>2151.8702907035949</v>
      </c>
      <c r="AP64" s="45">
        <v>66730404.984380402</v>
      </c>
      <c r="AQ64" s="46">
        <v>401.60813794328533</v>
      </c>
      <c r="AR64" s="43">
        <v>91061462.101969853</v>
      </c>
      <c r="AS64" s="46">
        <v>591.57709414649423</v>
      </c>
      <c r="AT64" s="43">
        <v>157791867.08635026</v>
      </c>
      <c r="AU64" s="47">
        <v>492.96401953947122</v>
      </c>
      <c r="AV64" s="122">
        <f t="shared" si="54"/>
        <v>187930660.27626237</v>
      </c>
      <c r="AW64" s="123">
        <f t="shared" si="55"/>
        <v>157015821.60345167</v>
      </c>
      <c r="AX64" s="124">
        <f t="shared" si="56"/>
        <v>344946481.87971401</v>
      </c>
      <c r="AY64" s="32"/>
      <c r="AZ64" s="42">
        <v>447566532.70865345</v>
      </c>
      <c r="BA64" s="46">
        <v>1995.0544834519942</v>
      </c>
      <c r="BB64" s="43">
        <v>126114328.10243733</v>
      </c>
      <c r="BC64" s="46">
        <v>1945.5482413754178</v>
      </c>
      <c r="BD64" s="43">
        <v>573680860.81109083</v>
      </c>
      <c r="BE64" s="47">
        <v>1983.9564974792186</v>
      </c>
      <c r="BF64" s="45">
        <v>306021489.33590734</v>
      </c>
      <c r="BG64" s="46">
        <v>253.29759494757053</v>
      </c>
      <c r="BH64" s="43">
        <v>265012535.88060513</v>
      </c>
      <c r="BI64" s="46">
        <v>415.27925955387821</v>
      </c>
      <c r="BJ64" s="43">
        <v>571034025.21651232</v>
      </c>
      <c r="BK64" s="47">
        <v>309.28477430138156</v>
      </c>
      <c r="BL64" s="122">
        <f t="shared" si="57"/>
        <v>753588022.04456079</v>
      </c>
      <c r="BM64" s="123">
        <f t="shared" si="58"/>
        <v>391126863.98304248</v>
      </c>
      <c r="BN64" s="124">
        <f t="shared" si="59"/>
        <v>1144714886.0276031</v>
      </c>
      <c r="BO64" s="32"/>
      <c r="BP64" s="42">
        <v>170612154.73000002</v>
      </c>
      <c r="BQ64" s="46">
        <v>1709.91756429273</v>
      </c>
      <c r="BR64" s="43">
        <v>35638702.329999983</v>
      </c>
      <c r="BS64" s="46">
        <v>1546.013462172479</v>
      </c>
      <c r="BT64" s="43">
        <v>206250857.06</v>
      </c>
      <c r="BU64" s="47">
        <v>1679.1570223886672</v>
      </c>
      <c r="BV64" s="45">
        <v>76086637.559999987</v>
      </c>
      <c r="BW64" s="46">
        <v>239.23681548489333</v>
      </c>
      <c r="BX64" s="43">
        <v>88335448.809999928</v>
      </c>
      <c r="BY64" s="46">
        <v>391.95744247237843</v>
      </c>
      <c r="BZ64" s="43">
        <v>164422086.36999989</v>
      </c>
      <c r="CA64" s="47">
        <v>302.57519910417363</v>
      </c>
      <c r="CB64" s="122">
        <f t="shared" si="60"/>
        <v>246698792.29000002</v>
      </c>
      <c r="CC64" s="123">
        <f t="shared" si="61"/>
        <v>123974151.13999991</v>
      </c>
      <c r="CD64" s="124">
        <f t="shared" si="62"/>
        <v>370672943.42999995</v>
      </c>
      <c r="CE64" s="32"/>
      <c r="CF64" s="32"/>
      <c r="CG64" s="45">
        <f>+CG62-CG63</f>
        <v>1390274479.3505359</v>
      </c>
      <c r="CH64" s="46">
        <f t="shared" si="63"/>
        <v>2021.949791882872</v>
      </c>
      <c r="CI64" s="43">
        <f>+CI62-CI63</f>
        <v>419190366.43391919</v>
      </c>
      <c r="CJ64" s="46">
        <f t="shared" si="65"/>
        <v>1958.1655156601682</v>
      </c>
      <c r="CK64" s="43">
        <f t="shared" si="66"/>
        <v>1809464845.7844551</v>
      </c>
      <c r="CL64" s="47">
        <f t="shared" si="67"/>
        <v>2006.8061337532108</v>
      </c>
      <c r="CM64" s="45">
        <f>+CM62-CM63</f>
        <v>822441378.54028761</v>
      </c>
      <c r="CN64" s="46">
        <f t="shared" si="69"/>
        <v>268.01267343539104</v>
      </c>
      <c r="CO64" s="43">
        <f>+CO62-CO63</f>
        <v>791925569.08257461</v>
      </c>
      <c r="CP64" s="46">
        <f t="shared" si="71"/>
        <v>439.27728161794295</v>
      </c>
      <c r="CQ64" s="43">
        <f>+CQ62-CQ63</f>
        <v>1614366947.6228623</v>
      </c>
      <c r="CR64" s="47">
        <f t="shared" si="73"/>
        <v>331.39297262192599</v>
      </c>
      <c r="CS64" s="153"/>
      <c r="CT64" s="161" t="s">
        <v>173</v>
      </c>
      <c r="CU64" s="45">
        <f>+CU62-CU63</f>
        <v>1809464845.7844551</v>
      </c>
      <c r="CV64" s="43">
        <f t="shared" ref="CV64:CW64" si="101">+CV62-CV63</f>
        <v>1614366947.6228623</v>
      </c>
      <c r="CW64" s="44">
        <f t="shared" si="101"/>
        <v>3423831793.4073176</v>
      </c>
      <c r="CX64"/>
      <c r="CZ64" s="48"/>
    </row>
    <row r="65" spans="1:104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2"/>
      <c r="CG65" s="38"/>
      <c r="CH65" s="39"/>
      <c r="CI65" s="36"/>
      <c r="CJ65" s="39"/>
      <c r="CK65" s="36"/>
      <c r="CL65" s="40"/>
      <c r="CM65" s="49"/>
      <c r="CN65" s="39"/>
      <c r="CO65" s="39"/>
      <c r="CP65" s="39"/>
      <c r="CQ65" s="39"/>
      <c r="CR65" s="40"/>
      <c r="CS65" s="152"/>
      <c r="CT65" s="162" t="s">
        <v>64</v>
      </c>
      <c r="CU65" s="38"/>
      <c r="CV65" s="36"/>
      <c r="CW65" s="37"/>
      <c r="CX65"/>
    </row>
    <row r="66" spans="1:104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2"/>
      <c r="CG66" s="38"/>
      <c r="CH66" s="39"/>
      <c r="CI66" s="36"/>
      <c r="CJ66" s="39"/>
      <c r="CK66" s="36"/>
      <c r="CL66" s="40"/>
      <c r="CM66" s="49"/>
      <c r="CN66" s="39"/>
      <c r="CO66" s="39"/>
      <c r="CP66" s="39"/>
      <c r="CQ66" s="39"/>
      <c r="CR66" s="40"/>
      <c r="CS66" s="152"/>
      <c r="CT66" s="160" t="s">
        <v>65</v>
      </c>
      <c r="CU66" s="38"/>
      <c r="CV66" s="36"/>
      <c r="CW66" s="37"/>
      <c r="CX66"/>
      <c r="CZ66" s="48"/>
    </row>
    <row r="67" spans="1:104" s="19" customFormat="1" ht="15.6" x14ac:dyDescent="0.3">
      <c r="A67" s="26">
        <v>52</v>
      </c>
      <c r="B67" s="26" t="s">
        <v>66</v>
      </c>
      <c r="C67" s="34"/>
      <c r="D67" s="35">
        <v>7982158.5981591754</v>
      </c>
      <c r="E67" s="39">
        <v>73.87262360285392</v>
      </c>
      <c r="F67" s="36">
        <v>197481.4403420474</v>
      </c>
      <c r="G67" s="39">
        <v>5.6203273000554228</v>
      </c>
      <c r="H67" s="36">
        <v>8179640.0385012226</v>
      </c>
      <c r="I67" s="40">
        <v>57.124380463029702</v>
      </c>
      <c r="J67" s="38">
        <v>1475097.1320540872</v>
      </c>
      <c r="K67" s="39">
        <v>4.0928875350066933</v>
      </c>
      <c r="L67" s="36">
        <v>1775854.8169985118</v>
      </c>
      <c r="M67" s="39">
        <v>5.6203273000554219</v>
      </c>
      <c r="N67" s="36">
        <v>3250951.9490525993</v>
      </c>
      <c r="O67" s="40">
        <v>4.8064342251747911</v>
      </c>
      <c r="P67" s="116">
        <f t="shared" ref="P67:P74" si="102">+D67+J67</f>
        <v>9457255.7302132621</v>
      </c>
      <c r="Q67" s="117">
        <f t="shared" ref="Q67:Q74" si="103">+F67+L67</f>
        <v>1973336.2573405593</v>
      </c>
      <c r="R67" s="118">
        <f t="shared" ref="R67:R74" si="104">+P67+Q67</f>
        <v>11430591.987553822</v>
      </c>
      <c r="S67" s="32"/>
      <c r="T67" s="35">
        <v>2296050.0040293066</v>
      </c>
      <c r="U67" s="39">
        <v>11.638357101368626</v>
      </c>
      <c r="V67" s="36">
        <v>956899.15949602867</v>
      </c>
      <c r="W67" s="39">
        <v>15.377308598959129</v>
      </c>
      <c r="X67" s="36">
        <v>3252949.1635253355</v>
      </c>
      <c r="Y67" s="40">
        <v>12.534918225143965</v>
      </c>
      <c r="Z67" s="38">
        <v>2495264.4617481553</v>
      </c>
      <c r="AA67" s="39">
        <v>2.4561768631480176</v>
      </c>
      <c r="AB67" s="36">
        <v>1200912.5184342843</v>
      </c>
      <c r="AC67" s="39">
        <v>2.5585789338285059</v>
      </c>
      <c r="AD67" s="36">
        <v>3696176.9801824396</v>
      </c>
      <c r="AE67" s="40">
        <v>2.4885371725501368</v>
      </c>
      <c r="AF67" s="116">
        <f t="shared" ref="AF67:AF74" si="105">+T67+Z67</f>
        <v>4791314.4657774623</v>
      </c>
      <c r="AG67" s="117">
        <f t="shared" ref="AG67:AG74" si="106">+V67+AB67</f>
        <v>2157811.6779303132</v>
      </c>
      <c r="AH67" s="118">
        <f t="shared" ref="AH67:AH74" si="107">+AF67+AG67</f>
        <v>6949126.1437077755</v>
      </c>
      <c r="AI67" s="32"/>
      <c r="AJ67" s="35">
        <v>2691441.2322421721</v>
      </c>
      <c r="AK67" s="39">
        <v>46.293215092144209</v>
      </c>
      <c r="AL67" s="36">
        <v>1221538.1027814476</v>
      </c>
      <c r="AM67" s="39">
        <v>42.364503807361018</v>
      </c>
      <c r="AN67" s="36">
        <v>3912979.3350236197</v>
      </c>
      <c r="AO67" s="40">
        <v>44.990736608184378</v>
      </c>
      <c r="AP67" s="38">
        <v>307220.86961072189</v>
      </c>
      <c r="AQ67" s="39">
        <v>1.8489682688207723</v>
      </c>
      <c r="AR67" s="36">
        <v>558699.43097791111</v>
      </c>
      <c r="AS67" s="39">
        <v>3.6295681866946734</v>
      </c>
      <c r="AT67" s="36">
        <v>865920.30058863293</v>
      </c>
      <c r="AU67" s="40">
        <v>2.7052569936662199</v>
      </c>
      <c r="AV67" s="116">
        <f t="shared" ref="AV67:AV74" si="108">+AJ67+AP67</f>
        <v>2998662.1018528938</v>
      </c>
      <c r="AW67" s="117">
        <f t="shared" ref="AW67:AW74" si="109">+AL67+AR67</f>
        <v>1780237.5337593588</v>
      </c>
      <c r="AX67" s="118">
        <f t="shared" ref="AX67:AX74" si="110">+AV67+AW67</f>
        <v>4778899.6356122531</v>
      </c>
      <c r="AY67" s="32"/>
      <c r="AZ67" s="35">
        <v>3972728.3954108902</v>
      </c>
      <c r="BA67" s="39">
        <v>17.708673498965357</v>
      </c>
      <c r="BB67" s="36">
        <v>1137118.7184391124</v>
      </c>
      <c r="BC67" s="39">
        <v>17.542172695058969</v>
      </c>
      <c r="BD67" s="36">
        <v>5109847.1138500031</v>
      </c>
      <c r="BE67" s="40">
        <v>17.671348436332838</v>
      </c>
      <c r="BF67" s="38">
        <v>2522374.3549601394</v>
      </c>
      <c r="BG67" s="39">
        <v>2.0877989942971813</v>
      </c>
      <c r="BH67" s="36">
        <v>2406793.1620648596</v>
      </c>
      <c r="BI67" s="39">
        <v>3.7714868050314729</v>
      </c>
      <c r="BJ67" s="36">
        <v>4929167.5170249995</v>
      </c>
      <c r="BK67" s="40">
        <v>2.6697471528404026</v>
      </c>
      <c r="BL67" s="116">
        <f t="shared" ref="BL67:BL74" si="111">+AZ67+BF67</f>
        <v>6495102.7503710296</v>
      </c>
      <c r="BM67" s="117">
        <f t="shared" ref="BM67:BM74" si="112">+BB67+BH67</f>
        <v>3543911.8805039721</v>
      </c>
      <c r="BN67" s="118">
        <f t="shared" ref="BN67:BN74" si="113">+BL67+BM67</f>
        <v>10039014.630875003</v>
      </c>
      <c r="BO67" s="32"/>
      <c r="BP67" s="35">
        <v>1709045.7900000005</v>
      </c>
      <c r="BQ67" s="39">
        <v>17.128483132554276</v>
      </c>
      <c r="BR67" s="36">
        <v>335993.35999999993</v>
      </c>
      <c r="BS67" s="39">
        <v>14.575453756723926</v>
      </c>
      <c r="BT67" s="36">
        <v>2045039.1500000004</v>
      </c>
      <c r="BU67" s="40">
        <v>16.649345843849225</v>
      </c>
      <c r="BV67" s="38">
        <v>472232.06</v>
      </c>
      <c r="BW67" s="39">
        <v>1.4848243768845959</v>
      </c>
      <c r="BX67" s="36">
        <v>482971.16000000003</v>
      </c>
      <c r="BY67" s="39">
        <v>2.1430144207303545</v>
      </c>
      <c r="BZ67" s="36">
        <v>955203.22</v>
      </c>
      <c r="CA67" s="40">
        <v>1.7577979385692912</v>
      </c>
      <c r="CB67" s="116">
        <f t="shared" ref="CB67:CB74" si="114">+BP67+BV67</f>
        <v>2181277.8500000006</v>
      </c>
      <c r="CC67" s="117">
        <f t="shared" ref="CC67:CC74" si="115">+BR67+BX67</f>
        <v>818964.52</v>
      </c>
      <c r="CD67" s="118">
        <f t="shared" ref="CD67:CD74" si="116">+CB67+CC67</f>
        <v>3000242.3700000006</v>
      </c>
      <c r="CE67" s="32"/>
      <c r="CF67" s="32"/>
      <c r="CG67" s="38">
        <f t="shared" ref="CG67:CG73" si="117">+D67+T67+AJ67+AZ67+BP67</f>
        <v>18651424.019841544</v>
      </c>
      <c r="CH67" s="39">
        <f t="shared" ref="CH67:CH74" si="118">+CG67/$CG$111</f>
        <v>27.125753565479396</v>
      </c>
      <c r="CI67" s="36">
        <f t="shared" ref="CI67:CI73" si="119">+F67+V67+AL67+BB67+BR67</f>
        <v>3849030.781058636</v>
      </c>
      <c r="CJ67" s="39">
        <f t="shared" ref="CJ67:CJ74" si="120">+CI67/$CI$111</f>
        <v>17.979991783450675</v>
      </c>
      <c r="CK67" s="36">
        <f t="shared" ref="CK67:CK74" si="121">+CG67+CI67</f>
        <v>22500454.80090018</v>
      </c>
      <c r="CL67" s="40">
        <f t="shared" ref="CL67:CL74" si="122">+CK67/$CK$111</f>
        <v>24.954367481567612</v>
      </c>
      <c r="CM67" s="38">
        <f t="shared" ref="CM67:CM73" si="123">+J67+Z67+AP67+BF67+BV67</f>
        <v>7272188.8783731041</v>
      </c>
      <c r="CN67" s="39">
        <f t="shared" ref="CN67:CN74" si="124">+CM67/$CM$111</f>
        <v>2.3698209183968229</v>
      </c>
      <c r="CO67" s="36">
        <f t="shared" ref="CO67:CO73" si="125">+L67+AB67+AR67+BH67+BX67</f>
        <v>6425231.0884755664</v>
      </c>
      <c r="CP67" s="39">
        <f t="shared" ref="CP67:CP74" si="126">+CO67/$CO$111</f>
        <v>3.5640445977547972</v>
      </c>
      <c r="CQ67" s="36">
        <f t="shared" ref="CQ67:CQ73" si="127">+CM67+CO67</f>
        <v>13697419.966848671</v>
      </c>
      <c r="CR67" s="40">
        <f t="shared" ref="CR67:CR74" si="128">+CQ67/$CQ$111</f>
        <v>2.8117701039090703</v>
      </c>
      <c r="CS67" s="152"/>
      <c r="CT67" s="161" t="s">
        <v>66</v>
      </c>
      <c r="CU67" s="38">
        <f t="shared" ref="CU67:CU73" si="129">+CK67</f>
        <v>22500454.80090018</v>
      </c>
      <c r="CV67" s="36">
        <f t="shared" ref="CV67:CV73" si="130">+CQ67</f>
        <v>13697419.966848671</v>
      </c>
      <c r="CW67" s="37">
        <f t="shared" ref="CW67:CW73" si="131">+CU67+CV67</f>
        <v>36197874.767748848</v>
      </c>
      <c r="CX67"/>
    </row>
    <row r="68" spans="1:104" s="19" customFormat="1" ht="15.6" x14ac:dyDescent="0.3">
      <c r="A68" s="26">
        <v>53</v>
      </c>
      <c r="B68" s="26" t="s">
        <v>67</v>
      </c>
      <c r="C68" s="34"/>
      <c r="D68" s="35">
        <v>378160.18677639763</v>
      </c>
      <c r="E68" s="39">
        <v>3.4997657332642094</v>
      </c>
      <c r="F68" s="36">
        <v>12489.753356862846</v>
      </c>
      <c r="G68" s="39">
        <v>0.35545872888587088</v>
      </c>
      <c r="H68" s="36">
        <v>390649.9401332605</v>
      </c>
      <c r="I68" s="40">
        <v>2.7281928914956386</v>
      </c>
      <c r="J68" s="38">
        <v>79049.175166043962</v>
      </c>
      <c r="K68" s="39">
        <v>0.21933429105046812</v>
      </c>
      <c r="L68" s="36">
        <v>112314.29456606862</v>
      </c>
      <c r="M68" s="39">
        <v>0.35545872888587088</v>
      </c>
      <c r="N68" s="36">
        <v>191363.4697321126</v>
      </c>
      <c r="O68" s="40">
        <v>0.28292510771703949</v>
      </c>
      <c r="P68" s="116">
        <f t="shared" si="102"/>
        <v>457209.36194244161</v>
      </c>
      <c r="Q68" s="117">
        <f t="shared" si="103"/>
        <v>124804.04792293147</v>
      </c>
      <c r="R68" s="118">
        <f t="shared" si="104"/>
        <v>582013.40986537305</v>
      </c>
      <c r="S68" s="32"/>
      <c r="T68" s="35">
        <v>2226955.1039210549</v>
      </c>
      <c r="U68" s="39">
        <v>11.288124693567386</v>
      </c>
      <c r="V68" s="36">
        <v>854309.84279178141</v>
      </c>
      <c r="W68" s="39">
        <v>13.728704807992887</v>
      </c>
      <c r="X68" s="36">
        <v>3081264.9467128362</v>
      </c>
      <c r="Y68" s="40">
        <v>11.873350057272472</v>
      </c>
      <c r="Z68" s="38">
        <v>1280557.2846983196</v>
      </c>
      <c r="AA68" s="39">
        <v>1.2604977239198589</v>
      </c>
      <c r="AB68" s="36">
        <v>660221.65744648152</v>
      </c>
      <c r="AC68" s="39">
        <v>1.406621380383541</v>
      </c>
      <c r="AD68" s="36">
        <v>1940778.9421448011</v>
      </c>
      <c r="AE68" s="40">
        <v>1.3066745902928814</v>
      </c>
      <c r="AF68" s="116">
        <f t="shared" si="105"/>
        <v>3507512.3886193745</v>
      </c>
      <c r="AG68" s="117">
        <f t="shared" si="106"/>
        <v>1514531.500238263</v>
      </c>
      <c r="AH68" s="118">
        <f t="shared" si="107"/>
        <v>5022043.8888576375</v>
      </c>
      <c r="AI68" s="32"/>
      <c r="AJ68" s="35">
        <v>825088.69572041859</v>
      </c>
      <c r="AK68" s="39">
        <v>14.191656129627592</v>
      </c>
      <c r="AL68" s="36">
        <v>374474.9348129374</v>
      </c>
      <c r="AM68" s="39">
        <v>12.987269709819568</v>
      </c>
      <c r="AN68" s="36">
        <v>1199563.630533356</v>
      </c>
      <c r="AO68" s="40">
        <v>13.792368097379141</v>
      </c>
      <c r="AP68" s="38">
        <v>140871.62118390459</v>
      </c>
      <c r="AQ68" s="39">
        <v>0.84781726539742042</v>
      </c>
      <c r="AR68" s="36">
        <v>256183.42496103846</v>
      </c>
      <c r="AS68" s="39">
        <v>1.6642852267981449</v>
      </c>
      <c r="AT68" s="36">
        <v>397055.04614494304</v>
      </c>
      <c r="AU68" s="40">
        <v>1.2404558938321433</v>
      </c>
      <c r="AV68" s="116">
        <f t="shared" si="108"/>
        <v>965960.31690432318</v>
      </c>
      <c r="AW68" s="117">
        <f t="shared" si="109"/>
        <v>630658.3597739758</v>
      </c>
      <c r="AX68" s="118">
        <f t="shared" si="110"/>
        <v>1596618.676678299</v>
      </c>
      <c r="AY68" s="32"/>
      <c r="AZ68" s="35">
        <v>2986170.9754067343</v>
      </c>
      <c r="BA68" s="39">
        <v>13.311035024858626</v>
      </c>
      <c r="BB68" s="36">
        <v>854735.22844326682</v>
      </c>
      <c r="BC68" s="39">
        <v>13.18588177537359</v>
      </c>
      <c r="BD68" s="36">
        <v>3840906.2038500011</v>
      </c>
      <c r="BE68" s="40">
        <v>13.282978986893074</v>
      </c>
      <c r="BF68" s="38">
        <v>1818218.8643099242</v>
      </c>
      <c r="BG68" s="39">
        <v>1.5049611921615067</v>
      </c>
      <c r="BH68" s="36">
        <v>1734903.750965076</v>
      </c>
      <c r="BI68" s="39">
        <v>2.7186243952724274</v>
      </c>
      <c r="BJ68" s="36">
        <v>3553122.6152750002</v>
      </c>
      <c r="BK68" s="40">
        <v>1.9244505188877246</v>
      </c>
      <c r="BL68" s="116">
        <f t="shared" si="111"/>
        <v>4804389.839716658</v>
      </c>
      <c r="BM68" s="117">
        <f t="shared" si="112"/>
        <v>2589638.9794083429</v>
      </c>
      <c r="BN68" s="118">
        <f t="shared" si="113"/>
        <v>7394028.8191250004</v>
      </c>
      <c r="BO68" s="32"/>
      <c r="BP68" s="35">
        <v>1101336.3600000003</v>
      </c>
      <c r="BQ68" s="39">
        <v>11.037867666219009</v>
      </c>
      <c r="BR68" s="36">
        <v>225802.02</v>
      </c>
      <c r="BS68" s="39">
        <v>9.7953331598125963</v>
      </c>
      <c r="BT68" s="36">
        <v>1327138.3800000004</v>
      </c>
      <c r="BU68" s="40">
        <v>10.804676219164701</v>
      </c>
      <c r="BV68" s="38">
        <v>215120.26</v>
      </c>
      <c r="BW68" s="39">
        <v>0.67639585082332676</v>
      </c>
      <c r="BX68" s="36">
        <v>250447.37999999998</v>
      </c>
      <c r="BY68" s="39">
        <v>1.1112720415317032</v>
      </c>
      <c r="BZ68" s="36">
        <v>465567.64</v>
      </c>
      <c r="CA68" s="40">
        <v>0.85675364228417272</v>
      </c>
      <c r="CB68" s="116">
        <f t="shared" si="114"/>
        <v>1316456.6200000003</v>
      </c>
      <c r="CC68" s="117">
        <f t="shared" si="115"/>
        <v>476249.39999999997</v>
      </c>
      <c r="CD68" s="118">
        <f t="shared" si="116"/>
        <v>1792706.0200000003</v>
      </c>
      <c r="CE68" s="32"/>
      <c r="CF68" s="32"/>
      <c r="CG68" s="38">
        <f t="shared" si="117"/>
        <v>7517711.3218246056</v>
      </c>
      <c r="CH68" s="39">
        <f t="shared" si="118"/>
        <v>10.933405646415682</v>
      </c>
      <c r="CI68" s="36">
        <f t="shared" si="119"/>
        <v>2321811.7794048483</v>
      </c>
      <c r="CJ68" s="39">
        <f t="shared" si="120"/>
        <v>10.845887988699408</v>
      </c>
      <c r="CK68" s="36">
        <f t="shared" si="121"/>
        <v>9839523.1012294535</v>
      </c>
      <c r="CL68" s="40">
        <f t="shared" si="122"/>
        <v>10.912627210612216</v>
      </c>
      <c r="CM68" s="38">
        <f t="shared" si="123"/>
        <v>3533817.2053581923</v>
      </c>
      <c r="CN68" s="39">
        <f t="shared" si="124"/>
        <v>1.1515809167104509</v>
      </c>
      <c r="CO68" s="36">
        <f t="shared" si="125"/>
        <v>3014070.5079386644</v>
      </c>
      <c r="CP68" s="39">
        <f t="shared" si="126"/>
        <v>1.6718903278573813</v>
      </c>
      <c r="CQ68" s="36">
        <f t="shared" si="127"/>
        <v>6547887.7132968567</v>
      </c>
      <c r="CR68" s="40">
        <f t="shared" si="128"/>
        <v>1.3441330528348714</v>
      </c>
      <c r="CS68" s="152"/>
      <c r="CT68" s="161" t="s">
        <v>67</v>
      </c>
      <c r="CU68" s="38">
        <f t="shared" si="129"/>
        <v>9839523.1012294535</v>
      </c>
      <c r="CV68" s="36">
        <f t="shared" si="130"/>
        <v>6547887.7132968567</v>
      </c>
      <c r="CW68" s="37">
        <f t="shared" si="131"/>
        <v>16387410.81452631</v>
      </c>
      <c r="CX68"/>
    </row>
    <row r="69" spans="1:104" s="19" customFormat="1" ht="15.6" x14ac:dyDescent="0.3">
      <c r="A69" s="26">
        <v>54</v>
      </c>
      <c r="B69" s="26" t="s">
        <v>68</v>
      </c>
      <c r="C69" s="34"/>
      <c r="D69" s="35">
        <v>160305.38112907112</v>
      </c>
      <c r="E69" s="39">
        <v>1.483581030874396</v>
      </c>
      <c r="F69" s="36">
        <v>5857.3278948728685</v>
      </c>
      <c r="G69" s="39">
        <v>0.16669971525380278</v>
      </c>
      <c r="H69" s="36">
        <v>166162.70902394399</v>
      </c>
      <c r="I69" s="40">
        <v>1.1604351492698093</v>
      </c>
      <c r="J69" s="38">
        <v>43715.415500311661</v>
      </c>
      <c r="K69" s="39">
        <v>0.1212952525639535</v>
      </c>
      <c r="L69" s="36">
        <v>52672.10902874406</v>
      </c>
      <c r="M69" s="39">
        <v>0.16669971525380275</v>
      </c>
      <c r="N69" s="36">
        <v>96387.524529055721</v>
      </c>
      <c r="O69" s="40">
        <v>0.14250604254896429</v>
      </c>
      <c r="P69" s="116">
        <f t="shared" si="102"/>
        <v>204020.79662938276</v>
      </c>
      <c r="Q69" s="117">
        <f t="shared" si="103"/>
        <v>58529.43692361693</v>
      </c>
      <c r="R69" s="118">
        <f t="shared" si="104"/>
        <v>262550.23355299968</v>
      </c>
      <c r="S69" s="32"/>
      <c r="T69" s="35">
        <v>3766016.258481116</v>
      </c>
      <c r="U69" s="39">
        <v>19.089410940025832</v>
      </c>
      <c r="V69" s="36">
        <v>1353788.5961310042</v>
      </c>
      <c r="W69" s="39">
        <v>21.755296588850744</v>
      </c>
      <c r="X69" s="36">
        <v>5119804.8546121204</v>
      </c>
      <c r="Y69" s="40">
        <v>19.728662193942146</v>
      </c>
      <c r="Z69" s="38">
        <v>2344605.4650202491</v>
      </c>
      <c r="AA69" s="39">
        <v>2.3078778961804338</v>
      </c>
      <c r="AB69" s="36">
        <v>1273491.1476437503</v>
      </c>
      <c r="AC69" s="39">
        <v>2.7132098073442537</v>
      </c>
      <c r="AD69" s="36">
        <v>3618096.6126639992</v>
      </c>
      <c r="AE69" s="40">
        <v>2.4359677479641895</v>
      </c>
      <c r="AF69" s="116">
        <f t="shared" si="105"/>
        <v>6110621.7235013656</v>
      </c>
      <c r="AG69" s="117">
        <f t="shared" si="106"/>
        <v>2627279.7437747545</v>
      </c>
      <c r="AH69" s="118">
        <f t="shared" si="107"/>
        <v>8737901.4672761206</v>
      </c>
      <c r="AI69" s="32"/>
      <c r="AJ69" s="35">
        <v>91982.514960927685</v>
      </c>
      <c r="AK69" s="39">
        <v>1.5821138127750338</v>
      </c>
      <c r="AL69" s="36">
        <v>41747.204237052327</v>
      </c>
      <c r="AM69" s="39">
        <v>1.447846439517664</v>
      </c>
      <c r="AN69" s="36">
        <v>133729.71919798001</v>
      </c>
      <c r="AO69" s="40">
        <v>1.5376003955018225</v>
      </c>
      <c r="AP69" s="38">
        <v>15761.404095902466</v>
      </c>
      <c r="AQ69" s="39">
        <v>9.4857930980768099E-2</v>
      </c>
      <c r="AR69" s="36">
        <v>28663.051149329553</v>
      </c>
      <c r="AS69" s="39">
        <v>0.18620834892048044</v>
      </c>
      <c r="AT69" s="36">
        <v>44424.45524523202</v>
      </c>
      <c r="AU69" s="40">
        <v>0.13878825587098553</v>
      </c>
      <c r="AV69" s="116">
        <f t="shared" si="108"/>
        <v>107743.91905683016</v>
      </c>
      <c r="AW69" s="117">
        <f t="shared" si="109"/>
        <v>70410.255386381876</v>
      </c>
      <c r="AX69" s="118">
        <f t="shared" si="110"/>
        <v>178154.17444321205</v>
      </c>
      <c r="AY69" s="32"/>
      <c r="AZ69" s="35">
        <v>3011965.4884248874</v>
      </c>
      <c r="BA69" s="39">
        <v>13.426015603352475</v>
      </c>
      <c r="BB69" s="36">
        <v>862118.42222511349</v>
      </c>
      <c r="BC69" s="39">
        <v>13.299781281433981</v>
      </c>
      <c r="BD69" s="36">
        <v>3874083.9106500009</v>
      </c>
      <c r="BE69" s="40">
        <v>13.397717217630381</v>
      </c>
      <c r="BF69" s="38">
        <v>1968587.777552967</v>
      </c>
      <c r="BG69" s="39">
        <v>1.6294233146157076</v>
      </c>
      <c r="BH69" s="36">
        <v>1878382.4029220329</v>
      </c>
      <c r="BI69" s="39">
        <v>2.94345794191385</v>
      </c>
      <c r="BJ69" s="36">
        <v>3846970.1804749998</v>
      </c>
      <c r="BK69" s="40">
        <v>2.0836049192711927</v>
      </c>
      <c r="BL69" s="116">
        <f t="shared" si="111"/>
        <v>4980553.2659778539</v>
      </c>
      <c r="BM69" s="117">
        <f t="shared" si="112"/>
        <v>2740500.8251471464</v>
      </c>
      <c r="BN69" s="118">
        <f t="shared" si="113"/>
        <v>7721054.0911250003</v>
      </c>
      <c r="BO69" s="32"/>
      <c r="BP69" s="35">
        <v>821405.33000000019</v>
      </c>
      <c r="BQ69" s="39">
        <v>8.2323290705365935</v>
      </c>
      <c r="BR69" s="36">
        <v>185992.13999999998</v>
      </c>
      <c r="BS69" s="39">
        <v>8.0683732431025508</v>
      </c>
      <c r="BT69" s="36">
        <v>1007397.4700000002</v>
      </c>
      <c r="BU69" s="40">
        <v>8.2015588211349044</v>
      </c>
      <c r="BV69" s="38">
        <v>333894.48000000004</v>
      </c>
      <c r="BW69" s="39">
        <v>1.049853885844189</v>
      </c>
      <c r="BX69" s="36">
        <v>434340.72</v>
      </c>
      <c r="BY69" s="39">
        <v>1.9272339708035673</v>
      </c>
      <c r="BZ69" s="36">
        <v>768235.2</v>
      </c>
      <c r="CA69" s="40">
        <v>1.4137329341251248</v>
      </c>
      <c r="CB69" s="116">
        <f t="shared" si="114"/>
        <v>1155299.8100000003</v>
      </c>
      <c r="CC69" s="117">
        <f t="shared" si="115"/>
        <v>620332.86</v>
      </c>
      <c r="CD69" s="118">
        <f t="shared" si="116"/>
        <v>1775632.6700000004</v>
      </c>
      <c r="CE69" s="32"/>
      <c r="CF69" s="32"/>
      <c r="CG69" s="38">
        <f t="shared" si="117"/>
        <v>7851674.9729960021</v>
      </c>
      <c r="CH69" s="39">
        <f t="shared" si="118"/>
        <v>11.419106668057031</v>
      </c>
      <c r="CI69" s="36">
        <f t="shared" si="119"/>
        <v>2449503.6904880428</v>
      </c>
      <c r="CJ69" s="39">
        <f t="shared" si="120"/>
        <v>11.442375687209703</v>
      </c>
      <c r="CK69" s="36">
        <f t="shared" si="121"/>
        <v>10301178.663484044</v>
      </c>
      <c r="CL69" s="40">
        <f t="shared" si="122"/>
        <v>11.424631196858302</v>
      </c>
      <c r="CM69" s="38">
        <f t="shared" si="123"/>
        <v>4706564.5421694312</v>
      </c>
      <c r="CN69" s="39">
        <f t="shared" si="124"/>
        <v>1.5337493693251176</v>
      </c>
      <c r="CO69" s="36">
        <f t="shared" si="125"/>
        <v>3667549.4307438564</v>
      </c>
      <c r="CP69" s="39">
        <f t="shared" si="126"/>
        <v>2.0343719246279419</v>
      </c>
      <c r="CQ69" s="36">
        <f t="shared" si="127"/>
        <v>8374113.9729132876</v>
      </c>
      <c r="CR69" s="40">
        <f t="shared" si="128"/>
        <v>1.719015944079429</v>
      </c>
      <c r="CS69" s="152"/>
      <c r="CT69" s="161" t="s">
        <v>68</v>
      </c>
      <c r="CU69" s="38">
        <f t="shared" si="129"/>
        <v>10301178.663484044</v>
      </c>
      <c r="CV69" s="36">
        <f t="shared" si="130"/>
        <v>8374113.9729132876</v>
      </c>
      <c r="CW69" s="37">
        <f t="shared" si="131"/>
        <v>18675292.636397332</v>
      </c>
      <c r="CX69"/>
    </row>
    <row r="70" spans="1:104" s="19" customFormat="1" ht="15.6" x14ac:dyDescent="0.3">
      <c r="A70" s="26">
        <v>55</v>
      </c>
      <c r="B70" s="26" t="s">
        <v>69</v>
      </c>
      <c r="C70" s="34"/>
      <c r="D70" s="35">
        <v>631170.90339169942</v>
      </c>
      <c r="E70" s="39">
        <v>5.8413084633624184</v>
      </c>
      <c r="F70" s="36">
        <v>12681.566588934505</v>
      </c>
      <c r="G70" s="39">
        <v>0.36091773882046008</v>
      </c>
      <c r="H70" s="36">
        <v>643852.46998063393</v>
      </c>
      <c r="I70" s="40">
        <v>4.4964904670761499</v>
      </c>
      <c r="J70" s="38">
        <v>92503.078912530138</v>
      </c>
      <c r="K70" s="39">
        <v>0.25666424969833973</v>
      </c>
      <c r="L70" s="36">
        <v>114039.17793510076</v>
      </c>
      <c r="M70" s="39">
        <v>0.36091773882046002</v>
      </c>
      <c r="N70" s="36">
        <v>206542.2568476309</v>
      </c>
      <c r="O70" s="40">
        <v>0.30536648582166831</v>
      </c>
      <c r="P70" s="116">
        <f t="shared" si="102"/>
        <v>723673.98230422952</v>
      </c>
      <c r="Q70" s="117">
        <f t="shared" si="103"/>
        <v>126720.74452403527</v>
      </c>
      <c r="R70" s="118">
        <f t="shared" si="104"/>
        <v>850394.72682826477</v>
      </c>
      <c r="S70" s="32"/>
      <c r="T70" s="35">
        <v>1362652.6495616578</v>
      </c>
      <c r="U70" s="39">
        <v>6.9070961489923501</v>
      </c>
      <c r="V70" s="36">
        <v>440341.30054229655</v>
      </c>
      <c r="W70" s="39">
        <v>7.0762566777382618</v>
      </c>
      <c r="X70" s="36">
        <v>1802993.9501039544</v>
      </c>
      <c r="Y70" s="40">
        <v>6.9476590591687994</v>
      </c>
      <c r="Z70" s="38">
        <v>470824.88512648339</v>
      </c>
      <c r="AA70" s="39">
        <v>0.46344954900363949</v>
      </c>
      <c r="AB70" s="36">
        <v>219393.88342808885</v>
      </c>
      <c r="AC70" s="39">
        <v>0.46742502866219582</v>
      </c>
      <c r="AD70" s="36">
        <v>690218.76855457225</v>
      </c>
      <c r="AE70" s="40">
        <v>0.46470584930028208</v>
      </c>
      <c r="AF70" s="116">
        <f t="shared" si="105"/>
        <v>1833477.5346881412</v>
      </c>
      <c r="AG70" s="117">
        <f t="shared" si="106"/>
        <v>659735.18397038546</v>
      </c>
      <c r="AH70" s="118">
        <f t="shared" si="107"/>
        <v>2493212.7186585264</v>
      </c>
      <c r="AI70" s="32"/>
      <c r="AJ70" s="35">
        <v>132477.92311037864</v>
      </c>
      <c r="AK70" s="39">
        <v>2.27864124099793</v>
      </c>
      <c r="AL70" s="36">
        <v>60126.458983414079</v>
      </c>
      <c r="AM70" s="39">
        <v>2.0852625020258748</v>
      </c>
      <c r="AN70" s="36">
        <v>192604.38209379272</v>
      </c>
      <c r="AO70" s="40">
        <v>2.214530740503291</v>
      </c>
      <c r="AP70" s="38">
        <v>53593.673887478828</v>
      </c>
      <c r="AQ70" s="39">
        <v>0.32254645510585606</v>
      </c>
      <c r="AR70" s="36">
        <v>97463.284779092268</v>
      </c>
      <c r="AS70" s="39">
        <v>0.63316627544398274</v>
      </c>
      <c r="AT70" s="36">
        <v>151056.9586665711</v>
      </c>
      <c r="AU70" s="40">
        <v>0.47192321694837386</v>
      </c>
      <c r="AV70" s="116">
        <f t="shared" si="108"/>
        <v>186071.59699785747</v>
      </c>
      <c r="AW70" s="117">
        <f t="shared" si="109"/>
        <v>157589.74376250635</v>
      </c>
      <c r="AX70" s="118">
        <f t="shared" si="110"/>
        <v>343661.34076036385</v>
      </c>
      <c r="AY70" s="32"/>
      <c r="AZ70" s="35">
        <v>3020538.2389617227</v>
      </c>
      <c r="BA70" s="39">
        <v>13.464229149594463</v>
      </c>
      <c r="BB70" s="36">
        <v>864572.21068827785</v>
      </c>
      <c r="BC70" s="39">
        <v>13.337635535594055</v>
      </c>
      <c r="BD70" s="36">
        <v>3885110.4496500008</v>
      </c>
      <c r="BE70" s="40">
        <v>13.435850220120351</v>
      </c>
      <c r="BF70" s="38">
        <v>1881230.6036765652</v>
      </c>
      <c r="BG70" s="39">
        <v>1.5571167517912223</v>
      </c>
      <c r="BH70" s="36">
        <v>1795028.1425484347</v>
      </c>
      <c r="BI70" s="39">
        <v>2.8128403640940438</v>
      </c>
      <c r="BJ70" s="36">
        <v>3676258.7462249999</v>
      </c>
      <c r="BK70" s="40">
        <v>1.9911437959735796</v>
      </c>
      <c r="BL70" s="116">
        <f t="shared" si="111"/>
        <v>4901768.8426382877</v>
      </c>
      <c r="BM70" s="117">
        <f t="shared" si="112"/>
        <v>2659600.3532367125</v>
      </c>
      <c r="BN70" s="118">
        <f t="shared" si="113"/>
        <v>7561369.1958750002</v>
      </c>
      <c r="BO70" s="32"/>
      <c r="BP70" s="35">
        <v>743777.25999999989</v>
      </c>
      <c r="BQ70" s="39">
        <v>7.4543211930485667</v>
      </c>
      <c r="BR70" s="36">
        <v>151650.81</v>
      </c>
      <c r="BS70" s="39">
        <v>6.5786400312337321</v>
      </c>
      <c r="BT70" s="36">
        <v>895428.06999999983</v>
      </c>
      <c r="BU70" s="40">
        <v>7.2899785882927608</v>
      </c>
      <c r="BV70" s="38">
        <v>181733.06000000003</v>
      </c>
      <c r="BW70" s="39">
        <v>0.5714175305544289</v>
      </c>
      <c r="BX70" s="36">
        <v>238535.57</v>
      </c>
      <c r="BY70" s="39">
        <v>1.0584175799795892</v>
      </c>
      <c r="BZ70" s="36">
        <v>420268.63</v>
      </c>
      <c r="CA70" s="40">
        <v>0.77339284038357847</v>
      </c>
      <c r="CB70" s="116">
        <f t="shared" si="114"/>
        <v>925510.32</v>
      </c>
      <c r="CC70" s="117">
        <f t="shared" si="115"/>
        <v>390186.38</v>
      </c>
      <c r="CD70" s="118">
        <f t="shared" si="116"/>
        <v>1315696.7</v>
      </c>
      <c r="CE70" s="32"/>
      <c r="CF70" s="32"/>
      <c r="CG70" s="38">
        <f t="shared" si="117"/>
        <v>5890616.9750254583</v>
      </c>
      <c r="CH70" s="39">
        <f t="shared" si="118"/>
        <v>8.5670361814297422</v>
      </c>
      <c r="CI70" s="36">
        <f t="shared" si="119"/>
        <v>1529372.3468029229</v>
      </c>
      <c r="CJ70" s="39">
        <f t="shared" si="120"/>
        <v>7.1441627239442758</v>
      </c>
      <c r="CK70" s="36">
        <f t="shared" si="121"/>
        <v>7419989.3218283812</v>
      </c>
      <c r="CL70" s="40">
        <f t="shared" si="122"/>
        <v>8.2292176706937195</v>
      </c>
      <c r="CM70" s="38">
        <f t="shared" si="123"/>
        <v>2679885.3016030579</v>
      </c>
      <c r="CN70" s="39">
        <f t="shared" si="124"/>
        <v>0.87330628409968958</v>
      </c>
      <c r="CO70" s="36">
        <f t="shared" si="125"/>
        <v>2464460.0586907165</v>
      </c>
      <c r="CP70" s="39">
        <f t="shared" si="126"/>
        <v>1.367024070824985</v>
      </c>
      <c r="CQ70" s="36">
        <f t="shared" si="127"/>
        <v>5144345.3602937739</v>
      </c>
      <c r="CR70" s="40">
        <f t="shared" si="128"/>
        <v>1.0560175947927239</v>
      </c>
      <c r="CS70" s="152"/>
      <c r="CT70" s="161" t="s">
        <v>69</v>
      </c>
      <c r="CU70" s="38">
        <f t="shared" si="129"/>
        <v>7419989.3218283812</v>
      </c>
      <c r="CV70" s="36">
        <f t="shared" si="130"/>
        <v>5144345.3602937739</v>
      </c>
      <c r="CW70" s="37">
        <f t="shared" si="131"/>
        <v>12564334.682122156</v>
      </c>
      <c r="CX70"/>
    </row>
    <row r="71" spans="1:104" s="19" customFormat="1" ht="15.6" x14ac:dyDescent="0.3">
      <c r="A71" s="26">
        <v>56</v>
      </c>
      <c r="B71" s="26" t="s">
        <v>70</v>
      </c>
      <c r="C71" s="34"/>
      <c r="D71" s="35">
        <v>171451.8186542051</v>
      </c>
      <c r="E71" s="39">
        <v>1.5867381623296446</v>
      </c>
      <c r="F71" s="36">
        <v>10856.767430807218</v>
      </c>
      <c r="G71" s="39">
        <v>0.30898390388499924</v>
      </c>
      <c r="H71" s="36">
        <v>182308.58608501233</v>
      </c>
      <c r="I71" s="40">
        <v>1.2731935615965664</v>
      </c>
      <c r="J71" s="38">
        <v>68863.93238898032</v>
      </c>
      <c r="K71" s="39">
        <v>0.19107374311949146</v>
      </c>
      <c r="L71" s="36">
        <v>97629.644110543202</v>
      </c>
      <c r="M71" s="39">
        <v>0.30898390388499919</v>
      </c>
      <c r="N71" s="36">
        <v>166493.57649952354</v>
      </c>
      <c r="O71" s="40">
        <v>0.24615572204697622</v>
      </c>
      <c r="P71" s="116">
        <f t="shared" si="102"/>
        <v>240315.75104318542</v>
      </c>
      <c r="Q71" s="117">
        <f t="shared" si="103"/>
        <v>108486.41154135042</v>
      </c>
      <c r="R71" s="118">
        <f t="shared" si="104"/>
        <v>348802.16258453584</v>
      </c>
      <c r="S71" s="32"/>
      <c r="T71" s="35">
        <v>2123863.5218088236</v>
      </c>
      <c r="U71" s="39">
        <v>10.765567848262767</v>
      </c>
      <c r="V71" s="36">
        <v>589232.83952599904</v>
      </c>
      <c r="W71" s="39">
        <v>9.4689342342032372</v>
      </c>
      <c r="X71" s="36">
        <v>2713096.3613348226</v>
      </c>
      <c r="Y71" s="40">
        <v>10.454648786890816</v>
      </c>
      <c r="Z71" s="38">
        <v>467507.10622801702</v>
      </c>
      <c r="AA71" s="39">
        <v>0.46018374215535668</v>
      </c>
      <c r="AB71" s="36">
        <v>242206.98549112363</v>
      </c>
      <c r="AC71" s="39">
        <v>0.51602900393748097</v>
      </c>
      <c r="AD71" s="36">
        <v>709714.09171914065</v>
      </c>
      <c r="AE71" s="40">
        <v>0.477831529332928</v>
      </c>
      <c r="AF71" s="116">
        <f t="shared" si="105"/>
        <v>2591370.6280368408</v>
      </c>
      <c r="AG71" s="117">
        <f t="shared" si="106"/>
        <v>831439.82501712267</v>
      </c>
      <c r="AH71" s="118">
        <f t="shared" si="107"/>
        <v>3422810.4530539634</v>
      </c>
      <c r="AI71" s="32"/>
      <c r="AJ71" s="35">
        <v>228338.80559843994</v>
      </c>
      <c r="AK71" s="39">
        <v>3.9274635889581853</v>
      </c>
      <c r="AL71" s="36">
        <v>103633.8999494836</v>
      </c>
      <c r="AM71" s="39">
        <v>3.5941562027288478</v>
      </c>
      <c r="AN71" s="36">
        <v>331972.70554792357</v>
      </c>
      <c r="AO71" s="40">
        <v>3.8169627993506441</v>
      </c>
      <c r="AP71" s="38">
        <v>76784.406617689077</v>
      </c>
      <c r="AQ71" s="39">
        <v>0.46211682024151157</v>
      </c>
      <c r="AR71" s="36">
        <v>139637.01209373269</v>
      </c>
      <c r="AS71" s="39">
        <v>0.90714618393901569</v>
      </c>
      <c r="AT71" s="36">
        <v>216421.41871142178</v>
      </c>
      <c r="AU71" s="40">
        <v>0.6761309974488946</v>
      </c>
      <c r="AV71" s="116">
        <f t="shared" si="108"/>
        <v>305123.212216129</v>
      </c>
      <c r="AW71" s="117">
        <f t="shared" si="109"/>
        <v>243270.91204321629</v>
      </c>
      <c r="AX71" s="118">
        <f t="shared" si="110"/>
        <v>548394.12425934523</v>
      </c>
      <c r="AY71" s="32"/>
      <c r="AZ71" s="35">
        <v>3038632.1545764697</v>
      </c>
      <c r="BA71" s="39">
        <v>13.544883856397353</v>
      </c>
      <c r="BB71" s="36">
        <v>869751.25342353084</v>
      </c>
      <c r="BC71" s="39">
        <v>13.417531909282818</v>
      </c>
      <c r="BD71" s="36">
        <v>3908383.4080000008</v>
      </c>
      <c r="BE71" s="40">
        <v>13.516334928759168</v>
      </c>
      <c r="BF71" s="38">
        <v>1563226.2014928155</v>
      </c>
      <c r="BG71" s="39">
        <v>1.2939007585919096</v>
      </c>
      <c r="BH71" s="36">
        <v>1491595.4585071844</v>
      </c>
      <c r="BI71" s="39">
        <v>2.3373560631934005</v>
      </c>
      <c r="BJ71" s="36">
        <v>3054821.66</v>
      </c>
      <c r="BK71" s="40">
        <v>1.6545595987661845</v>
      </c>
      <c r="BL71" s="116">
        <f t="shared" si="111"/>
        <v>4601858.3560692854</v>
      </c>
      <c r="BM71" s="117">
        <f t="shared" si="112"/>
        <v>2361346.7119307155</v>
      </c>
      <c r="BN71" s="118">
        <f t="shared" si="113"/>
        <v>6963205.0680000009</v>
      </c>
      <c r="BO71" s="32"/>
      <c r="BP71" s="35">
        <v>161585.06</v>
      </c>
      <c r="BQ71" s="39">
        <v>1.6194457696085309</v>
      </c>
      <c r="BR71" s="36">
        <v>36760.800000000003</v>
      </c>
      <c r="BS71" s="39">
        <v>1.5946902654867259</v>
      </c>
      <c r="BT71" s="36">
        <v>198345.86</v>
      </c>
      <c r="BU71" s="40">
        <v>1.6147998046079948</v>
      </c>
      <c r="BV71" s="38">
        <v>316287.46999999997</v>
      </c>
      <c r="BW71" s="39">
        <v>0.99449271944635709</v>
      </c>
      <c r="BX71" s="36">
        <v>448198.42000000004</v>
      </c>
      <c r="BY71" s="39">
        <v>1.9887226338909352</v>
      </c>
      <c r="BZ71" s="36">
        <v>764485.89</v>
      </c>
      <c r="CA71" s="40">
        <v>1.4068333244388664</v>
      </c>
      <c r="CB71" s="116">
        <f t="shared" si="114"/>
        <v>477872.52999999997</v>
      </c>
      <c r="CC71" s="117">
        <f t="shared" si="115"/>
        <v>484959.22000000003</v>
      </c>
      <c r="CD71" s="118">
        <f t="shared" si="116"/>
        <v>962831.75</v>
      </c>
      <c r="CE71" s="32"/>
      <c r="CF71" s="32"/>
      <c r="CG71" s="38">
        <f t="shared" si="117"/>
        <v>5723871.3606379377</v>
      </c>
      <c r="CH71" s="39">
        <f t="shared" si="118"/>
        <v>8.3245292050622215</v>
      </c>
      <c r="CI71" s="36">
        <f t="shared" si="119"/>
        <v>1610235.5603298207</v>
      </c>
      <c r="CJ71" s="39">
        <f t="shared" si="120"/>
        <v>7.521899353630868</v>
      </c>
      <c r="CK71" s="36">
        <f t="shared" si="121"/>
        <v>7334106.9209677586</v>
      </c>
      <c r="CL71" s="40">
        <f t="shared" si="122"/>
        <v>8.133968885269633</v>
      </c>
      <c r="CM71" s="38">
        <f t="shared" si="123"/>
        <v>2492669.1167275021</v>
      </c>
      <c r="CN71" s="39">
        <f t="shared" si="124"/>
        <v>0.81229730336488304</v>
      </c>
      <c r="CO71" s="36">
        <f t="shared" si="125"/>
        <v>2419267.5202025841</v>
      </c>
      <c r="CP71" s="39">
        <f t="shared" si="126"/>
        <v>1.3419559883794603</v>
      </c>
      <c r="CQ71" s="36">
        <f t="shared" si="127"/>
        <v>4911936.6369300857</v>
      </c>
      <c r="CR71" s="40">
        <f t="shared" si="128"/>
        <v>1.0083093474130509</v>
      </c>
      <c r="CS71" s="152"/>
      <c r="CT71" s="161" t="s">
        <v>70</v>
      </c>
      <c r="CU71" s="38">
        <f t="shared" si="129"/>
        <v>7334106.9209677586</v>
      </c>
      <c r="CV71" s="36">
        <f t="shared" si="130"/>
        <v>4911936.6369300857</v>
      </c>
      <c r="CW71" s="37">
        <f t="shared" si="131"/>
        <v>12246043.557897843</v>
      </c>
      <c r="CX71"/>
    </row>
    <row r="72" spans="1:104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102"/>
        <v>0</v>
      </c>
      <c r="Q72" s="117">
        <f t="shared" si="103"/>
        <v>0</v>
      </c>
      <c r="R72" s="118">
        <f t="shared" si="104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105"/>
        <v>0</v>
      </c>
      <c r="AG72" s="117">
        <f t="shared" si="106"/>
        <v>0</v>
      </c>
      <c r="AH72" s="118">
        <f t="shared" si="107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8"/>
        <v>0</v>
      </c>
      <c r="AW72" s="117">
        <f t="shared" si="109"/>
        <v>0</v>
      </c>
      <c r="AX72" s="118">
        <f t="shared" si="110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11"/>
        <v>0</v>
      </c>
      <c r="BM72" s="117">
        <f t="shared" si="112"/>
        <v>0</v>
      </c>
      <c r="BN72" s="118">
        <f t="shared" si="113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14"/>
        <v>0</v>
      </c>
      <c r="CC72" s="117">
        <f t="shared" si="115"/>
        <v>0</v>
      </c>
      <c r="CD72" s="118">
        <f t="shared" si="116"/>
        <v>0</v>
      </c>
      <c r="CE72" s="32"/>
      <c r="CF72" s="32"/>
      <c r="CG72" s="38">
        <f t="shared" si="117"/>
        <v>0</v>
      </c>
      <c r="CH72" s="39">
        <f t="shared" si="118"/>
        <v>0</v>
      </c>
      <c r="CI72" s="36">
        <f t="shared" si="119"/>
        <v>0</v>
      </c>
      <c r="CJ72" s="39">
        <f t="shared" si="120"/>
        <v>0</v>
      </c>
      <c r="CK72" s="36">
        <f t="shared" si="121"/>
        <v>0</v>
      </c>
      <c r="CL72" s="40">
        <f t="shared" si="122"/>
        <v>0</v>
      </c>
      <c r="CM72" s="38">
        <f t="shared" si="123"/>
        <v>0</v>
      </c>
      <c r="CN72" s="39">
        <f t="shared" si="124"/>
        <v>0</v>
      </c>
      <c r="CO72" s="36">
        <f t="shared" si="125"/>
        <v>0</v>
      </c>
      <c r="CP72" s="39">
        <f t="shared" si="126"/>
        <v>0</v>
      </c>
      <c r="CQ72" s="36">
        <f t="shared" si="127"/>
        <v>0</v>
      </c>
      <c r="CR72" s="40">
        <f t="shared" si="128"/>
        <v>0</v>
      </c>
      <c r="CS72" s="152"/>
      <c r="CT72" s="161" t="s">
        <v>71</v>
      </c>
      <c r="CU72" s="38">
        <f t="shared" si="129"/>
        <v>0</v>
      </c>
      <c r="CV72" s="36">
        <f t="shared" si="130"/>
        <v>0</v>
      </c>
      <c r="CW72" s="37">
        <f t="shared" si="131"/>
        <v>0</v>
      </c>
      <c r="CX72"/>
    </row>
    <row r="73" spans="1:104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102"/>
        <v>0</v>
      </c>
      <c r="Q73" s="117">
        <f t="shared" si="103"/>
        <v>0</v>
      </c>
      <c r="R73" s="118">
        <f t="shared" si="104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105"/>
        <v>0</v>
      </c>
      <c r="AG73" s="117">
        <f t="shared" si="106"/>
        <v>0</v>
      </c>
      <c r="AH73" s="118">
        <f t="shared" si="107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108"/>
        <v>0</v>
      </c>
      <c r="AW73" s="117">
        <f t="shared" si="109"/>
        <v>0</v>
      </c>
      <c r="AX73" s="118">
        <f t="shared" si="110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111"/>
        <v>0</v>
      </c>
      <c r="BM73" s="117">
        <f t="shared" si="112"/>
        <v>0</v>
      </c>
      <c r="BN73" s="118">
        <f t="shared" si="113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114"/>
        <v>0</v>
      </c>
      <c r="CC73" s="117">
        <f t="shared" si="115"/>
        <v>0</v>
      </c>
      <c r="CD73" s="118">
        <f t="shared" si="116"/>
        <v>0</v>
      </c>
      <c r="CE73" s="32"/>
      <c r="CF73" s="32"/>
      <c r="CG73" s="38">
        <f t="shared" si="117"/>
        <v>0</v>
      </c>
      <c r="CH73" s="39">
        <f t="shared" si="118"/>
        <v>0</v>
      </c>
      <c r="CI73" s="36">
        <f t="shared" si="119"/>
        <v>0</v>
      </c>
      <c r="CJ73" s="39">
        <f t="shared" si="120"/>
        <v>0</v>
      </c>
      <c r="CK73" s="36">
        <f t="shared" si="121"/>
        <v>0</v>
      </c>
      <c r="CL73" s="40">
        <f t="shared" si="122"/>
        <v>0</v>
      </c>
      <c r="CM73" s="38">
        <f t="shared" si="123"/>
        <v>0</v>
      </c>
      <c r="CN73" s="39">
        <f t="shared" si="124"/>
        <v>0</v>
      </c>
      <c r="CO73" s="36">
        <f t="shared" si="125"/>
        <v>0</v>
      </c>
      <c r="CP73" s="39">
        <f t="shared" si="126"/>
        <v>0</v>
      </c>
      <c r="CQ73" s="36">
        <f t="shared" si="127"/>
        <v>0</v>
      </c>
      <c r="CR73" s="40">
        <f t="shared" si="128"/>
        <v>0</v>
      </c>
      <c r="CS73" s="152"/>
      <c r="CT73" s="161" t="s">
        <v>72</v>
      </c>
      <c r="CU73" s="38">
        <f t="shared" si="129"/>
        <v>0</v>
      </c>
      <c r="CV73" s="36">
        <f t="shared" si="130"/>
        <v>0</v>
      </c>
      <c r="CW73" s="37">
        <f t="shared" si="131"/>
        <v>0</v>
      </c>
      <c r="CX73"/>
    </row>
    <row r="74" spans="1:104" s="19" customFormat="1" ht="15.6" x14ac:dyDescent="0.3">
      <c r="A74" s="26">
        <v>59</v>
      </c>
      <c r="B74" s="26" t="s">
        <v>174</v>
      </c>
      <c r="C74" s="41"/>
      <c r="D74" s="42">
        <v>9323246.8881105501</v>
      </c>
      <c r="E74" s="46">
        <v>86.284016992684613</v>
      </c>
      <c r="F74" s="43">
        <v>239366.85561352485</v>
      </c>
      <c r="G74" s="46">
        <v>6.8123873869005562</v>
      </c>
      <c r="H74" s="43">
        <v>9562613.7437240742</v>
      </c>
      <c r="I74" s="47">
        <v>66.782692532467863</v>
      </c>
      <c r="J74" s="45">
        <v>1759228.7340219533</v>
      </c>
      <c r="K74" s="46">
        <v>4.8812550714389458</v>
      </c>
      <c r="L74" s="43">
        <v>2152510.0426389687</v>
      </c>
      <c r="M74" s="46">
        <v>6.8123873869005562</v>
      </c>
      <c r="N74" s="43">
        <v>3911738.776660922</v>
      </c>
      <c r="O74" s="47">
        <v>5.7833875833094393</v>
      </c>
      <c r="P74" s="122">
        <f t="shared" si="102"/>
        <v>11082475.622132502</v>
      </c>
      <c r="Q74" s="123">
        <f t="shared" si="103"/>
        <v>2391876.8982524937</v>
      </c>
      <c r="R74" s="124">
        <f t="shared" si="104"/>
        <v>13474352.520384997</v>
      </c>
      <c r="S74" s="32"/>
      <c r="T74" s="42">
        <v>11775537.537801959</v>
      </c>
      <c r="U74" s="46">
        <v>59.688556732216959</v>
      </c>
      <c r="V74" s="43">
        <v>4194571.7384871095</v>
      </c>
      <c r="W74" s="46">
        <v>67.40650090774426</v>
      </c>
      <c r="X74" s="43">
        <v>15970109.276289068</v>
      </c>
      <c r="Y74" s="47">
        <v>61.539238322418193</v>
      </c>
      <c r="Z74" s="45">
        <v>7058759.2028212249</v>
      </c>
      <c r="AA74" s="46">
        <v>6.9481857744073068</v>
      </c>
      <c r="AB74" s="43">
        <v>3596226.1924437284</v>
      </c>
      <c r="AC74" s="46">
        <v>7.6618641541559773</v>
      </c>
      <c r="AD74" s="43">
        <v>10654985.395264953</v>
      </c>
      <c r="AE74" s="47">
        <v>7.173716889440418</v>
      </c>
      <c r="AF74" s="122">
        <f t="shared" si="105"/>
        <v>18834296.740623184</v>
      </c>
      <c r="AG74" s="123">
        <f t="shared" si="106"/>
        <v>7790797.930930838</v>
      </c>
      <c r="AH74" s="124">
        <f t="shared" si="107"/>
        <v>26625094.671554022</v>
      </c>
      <c r="AI74" s="32"/>
      <c r="AJ74" s="42">
        <v>3969329.1716323374</v>
      </c>
      <c r="AK74" s="46">
        <v>68.27308986450295</v>
      </c>
      <c r="AL74" s="43">
        <v>1801520.6007643349</v>
      </c>
      <c r="AM74" s="46">
        <v>62.479038661452968</v>
      </c>
      <c r="AN74" s="43">
        <v>5770849.7723966716</v>
      </c>
      <c r="AO74" s="47">
        <v>66.352198640919269</v>
      </c>
      <c r="AP74" s="45">
        <v>594231.97539569682</v>
      </c>
      <c r="AQ74" s="46">
        <v>3.5763067405463285</v>
      </c>
      <c r="AR74" s="43">
        <v>1080646.2039611042</v>
      </c>
      <c r="AS74" s="46">
        <v>7.0203742217962981</v>
      </c>
      <c r="AT74" s="43">
        <v>1674878.1793568009</v>
      </c>
      <c r="AU74" s="47">
        <v>5.2325553577666168</v>
      </c>
      <c r="AV74" s="122">
        <f t="shared" si="108"/>
        <v>4563561.1470280346</v>
      </c>
      <c r="AW74" s="123">
        <f t="shared" si="109"/>
        <v>2882166.8047254393</v>
      </c>
      <c r="AX74" s="124">
        <f t="shared" si="110"/>
        <v>7445727.9517534738</v>
      </c>
      <c r="AY74" s="32"/>
      <c r="AZ74" s="42">
        <v>16030035.252780704</v>
      </c>
      <c r="BA74" s="46">
        <v>71.454837133168269</v>
      </c>
      <c r="BB74" s="43">
        <v>4588295.833219301</v>
      </c>
      <c r="BC74" s="46">
        <v>70.783003196743408</v>
      </c>
      <c r="BD74" s="43">
        <v>20618331.086000007</v>
      </c>
      <c r="BE74" s="47">
        <v>71.304229789735814</v>
      </c>
      <c r="BF74" s="45">
        <v>9753637.8019924108</v>
      </c>
      <c r="BG74" s="46">
        <v>8.0732010114575274</v>
      </c>
      <c r="BH74" s="43">
        <v>9306702.9170075879</v>
      </c>
      <c r="BI74" s="46">
        <v>14.583765569505195</v>
      </c>
      <c r="BJ74" s="43">
        <v>19060340.719000001</v>
      </c>
      <c r="BK74" s="47">
        <v>10.323505985739084</v>
      </c>
      <c r="BL74" s="122">
        <f t="shared" si="111"/>
        <v>25783673.054773115</v>
      </c>
      <c r="BM74" s="123">
        <f t="shared" si="112"/>
        <v>13894998.750226889</v>
      </c>
      <c r="BN74" s="124">
        <f t="shared" si="113"/>
        <v>39678671.805000007</v>
      </c>
      <c r="BO74" s="32"/>
      <c r="BP74" s="42">
        <v>4537149.8000000007</v>
      </c>
      <c r="BQ74" s="46">
        <v>45.472446831966977</v>
      </c>
      <c r="BR74" s="43">
        <v>936199.12999999989</v>
      </c>
      <c r="BS74" s="46">
        <v>40.612490456359531</v>
      </c>
      <c r="BT74" s="43">
        <v>5473348.9300000006</v>
      </c>
      <c r="BU74" s="47">
        <v>44.560359277049585</v>
      </c>
      <c r="BV74" s="45">
        <v>1519267.33</v>
      </c>
      <c r="BW74" s="46">
        <v>4.7769843635528977</v>
      </c>
      <c r="BX74" s="43">
        <v>1854493.25</v>
      </c>
      <c r="BY74" s="46">
        <v>8.2286606469361487</v>
      </c>
      <c r="BZ74" s="43">
        <v>3373760.5799999996</v>
      </c>
      <c r="CA74" s="47">
        <v>6.2085106798010328</v>
      </c>
      <c r="CB74" s="122">
        <f t="shared" si="114"/>
        <v>6056417.1300000008</v>
      </c>
      <c r="CC74" s="123">
        <f t="shared" si="115"/>
        <v>2790692.38</v>
      </c>
      <c r="CD74" s="124">
        <f t="shared" si="116"/>
        <v>8847109.5100000016</v>
      </c>
      <c r="CE74" s="32"/>
      <c r="CF74" s="32"/>
      <c r="CG74" s="45">
        <f>SUM(CG67:CG73)</f>
        <v>45635298.650325552</v>
      </c>
      <c r="CH74" s="46">
        <f t="shared" si="118"/>
        <v>66.369831266444081</v>
      </c>
      <c r="CI74" s="43">
        <f>SUM(CI67:CI73)</f>
        <v>11759954.15808427</v>
      </c>
      <c r="CJ74" s="46">
        <f t="shared" si="120"/>
        <v>54.93431753693492</v>
      </c>
      <c r="CK74" s="43">
        <f t="shared" si="121"/>
        <v>57395252.808409825</v>
      </c>
      <c r="CL74" s="47">
        <f t="shared" si="122"/>
        <v>63.65481244500149</v>
      </c>
      <c r="CM74" s="45">
        <f>SUM(CM67:CM73)</f>
        <v>20685125.044231288</v>
      </c>
      <c r="CN74" s="46">
        <f t="shared" si="124"/>
        <v>6.7407547918969639</v>
      </c>
      <c r="CO74" s="43">
        <f>SUM(CO67:CO73)</f>
        <v>17990578.606051389</v>
      </c>
      <c r="CP74" s="46">
        <f t="shared" si="126"/>
        <v>9.979286909444566</v>
      </c>
      <c r="CQ74" s="43">
        <f>SUM(CQ67:CQ73)</f>
        <v>38675703.650282674</v>
      </c>
      <c r="CR74" s="47">
        <f t="shared" si="128"/>
        <v>7.9392460430291454</v>
      </c>
      <c r="CS74" s="153"/>
      <c r="CT74" s="161" t="s">
        <v>174</v>
      </c>
      <c r="CU74" s="45">
        <f t="shared" ref="CU74:CV74" si="132">SUM(CU67:CU73)</f>
        <v>57395252.808409818</v>
      </c>
      <c r="CV74" s="43">
        <f t="shared" si="132"/>
        <v>38675703.650282674</v>
      </c>
      <c r="CW74" s="44">
        <f>SUM(CW67:CW73)</f>
        <v>96070956.458692491</v>
      </c>
      <c r="CX74"/>
      <c r="CZ74" s="48"/>
    </row>
    <row r="75" spans="1:104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2"/>
      <c r="CG75" s="38"/>
      <c r="CH75" s="39"/>
      <c r="CI75" s="36"/>
      <c r="CJ75" s="39"/>
      <c r="CK75" s="36"/>
      <c r="CL75" s="40"/>
      <c r="CM75" s="49"/>
      <c r="CN75" s="39"/>
      <c r="CO75" s="36"/>
      <c r="CP75" s="39"/>
      <c r="CQ75" s="36"/>
      <c r="CR75" s="40"/>
      <c r="CS75" s="152"/>
      <c r="CT75" s="160" t="s">
        <v>73</v>
      </c>
      <c r="CU75" s="38"/>
      <c r="CV75" s="36"/>
      <c r="CW75" s="37"/>
      <c r="CX75"/>
    </row>
    <row r="76" spans="1:104" s="19" customFormat="1" ht="15.6" x14ac:dyDescent="0.3">
      <c r="A76" s="26">
        <v>60</v>
      </c>
      <c r="B76" s="26" t="s">
        <v>74</v>
      </c>
      <c r="C76" s="34"/>
      <c r="D76" s="35">
        <v>2222529.63</v>
      </c>
      <c r="E76" s="39">
        <v>20.568884066152719</v>
      </c>
      <c r="F76" s="39">
        <v>69055.19</v>
      </c>
      <c r="G76" s="39">
        <v>1.9653126334063808</v>
      </c>
      <c r="H76" s="36">
        <v>2291584.8199999998</v>
      </c>
      <c r="I76" s="40">
        <v>16.003804874642082</v>
      </c>
      <c r="J76" s="38">
        <v>709110.97</v>
      </c>
      <c r="K76" s="39">
        <v>1.9675392128300107</v>
      </c>
      <c r="L76" s="36">
        <v>621842.38</v>
      </c>
      <c r="M76" s="39">
        <v>1.968042472386619</v>
      </c>
      <c r="N76" s="36">
        <v>1330953.3500000001</v>
      </c>
      <c r="O76" s="40">
        <v>1.967774311587507</v>
      </c>
      <c r="P76" s="116">
        <f t="shared" ref="P76:P97" si="133">+D76+J76</f>
        <v>2931640.5999999996</v>
      </c>
      <c r="Q76" s="117">
        <f t="shared" ref="Q76:Q97" si="134">+F76+L76</f>
        <v>690897.57000000007</v>
      </c>
      <c r="R76" s="118">
        <f t="shared" ref="R76:R97" si="135">+P76+Q76</f>
        <v>3622538.17</v>
      </c>
      <c r="S76" s="32"/>
      <c r="T76" s="35">
        <v>19.946160904867344</v>
      </c>
      <c r="U76" s="39">
        <v>1.0110430652852676E-4</v>
      </c>
      <c r="V76" s="39">
        <v>6.2914493879751205</v>
      </c>
      <c r="W76" s="39">
        <v>1.0110319129612266E-4</v>
      </c>
      <c r="X76" s="36">
        <v>26.237610292842465</v>
      </c>
      <c r="Y76" s="40">
        <v>1.0110403910756178E-4</v>
      </c>
      <c r="Z76" s="38">
        <v>88.164438349064966</v>
      </c>
      <c r="AA76" s="39">
        <v>8.67833678333648E-5</v>
      </c>
      <c r="AB76" s="36">
        <v>47.503817695554098</v>
      </c>
      <c r="AC76" s="39">
        <v>1.0120826069057709E-4</v>
      </c>
      <c r="AD76" s="36">
        <v>135.66825604461906</v>
      </c>
      <c r="AE76" s="40">
        <v>9.1341810771577268E-5</v>
      </c>
      <c r="AF76" s="116">
        <f t="shared" ref="AF76:AF97" si="136">+T76+Z76</f>
        <v>108.11059925393231</v>
      </c>
      <c r="AG76" s="117">
        <f t="shared" ref="AG76:AG97" si="137">+V76+AB76</f>
        <v>53.795267083529218</v>
      </c>
      <c r="AH76" s="118">
        <f t="shared" ref="AH76:AH97" si="138">+AF76+AG76</f>
        <v>161.90586633746153</v>
      </c>
      <c r="AI76" s="32"/>
      <c r="AJ76" s="35">
        <v>904152.41741933208</v>
      </c>
      <c r="AK76" s="39">
        <v>15.551564654007329</v>
      </c>
      <c r="AL76" s="36">
        <v>410358.81273156218</v>
      </c>
      <c r="AM76" s="39">
        <v>14.231768493152604</v>
      </c>
      <c r="AN76" s="36">
        <v>1314511.2301508943</v>
      </c>
      <c r="AO76" s="40">
        <v>15.114015040885036</v>
      </c>
      <c r="AP76" s="38">
        <v>250415.66720142504</v>
      </c>
      <c r="AQ76" s="39">
        <v>1.5070936530376211</v>
      </c>
      <c r="AR76" s="36">
        <v>455395.79049647821</v>
      </c>
      <c r="AS76" s="39">
        <v>2.9584602773759383</v>
      </c>
      <c r="AT76" s="36">
        <v>705811.45769790327</v>
      </c>
      <c r="AU76" s="40">
        <v>2.2050544153417286</v>
      </c>
      <c r="AV76" s="116">
        <f t="shared" ref="AV76:AV97" si="139">+AJ76+AP76</f>
        <v>1154568.084620757</v>
      </c>
      <c r="AW76" s="117">
        <f t="shared" ref="AW76:AW97" si="140">+AL76+AR76</f>
        <v>865754.60322804039</v>
      </c>
      <c r="AX76" s="118">
        <f t="shared" ref="AX76:AX97" si="141">+AV76+AW76</f>
        <v>2020322.6878487975</v>
      </c>
      <c r="AY76" s="32"/>
      <c r="AZ76" s="35">
        <v>713365.84550218575</v>
      </c>
      <c r="BA76" s="39">
        <v>3.1798707552986376</v>
      </c>
      <c r="BB76" s="39">
        <v>204187.54449781124</v>
      </c>
      <c r="BC76" s="39">
        <v>3.1499729181113083</v>
      </c>
      <c r="BD76" s="36">
        <v>917553.38999999699</v>
      </c>
      <c r="BE76" s="40">
        <v>3.1731684534513658</v>
      </c>
      <c r="BF76" s="38">
        <v>919396.54072856286</v>
      </c>
      <c r="BG76" s="39">
        <v>0.76099535713989397</v>
      </c>
      <c r="BH76" s="36">
        <v>877267.60427143646</v>
      </c>
      <c r="BI76" s="39">
        <v>1.3746936156128784</v>
      </c>
      <c r="BJ76" s="36">
        <v>1796664.1449999993</v>
      </c>
      <c r="BK76" s="40">
        <v>0.97311340488164166</v>
      </c>
      <c r="BL76" s="116">
        <f t="shared" ref="BL76:BL97" si="142">+AZ76+BF76</f>
        <v>1632762.3862307486</v>
      </c>
      <c r="BM76" s="117">
        <f t="shared" ref="BM76:BM97" si="143">+BB76+BH76</f>
        <v>1081455.1487692478</v>
      </c>
      <c r="BN76" s="118">
        <f t="shared" ref="BN76:BN97" si="144">+BL76+BM76</f>
        <v>2714217.5349999964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45">+BP76+BV76</f>
        <v>0</v>
      </c>
      <c r="CC76" s="117">
        <f t="shared" ref="CC76:CC97" si="146">+BR76+BX76</f>
        <v>0</v>
      </c>
      <c r="CD76" s="118">
        <f t="shared" ref="CD76:CD97" si="147">+CB76+CC76</f>
        <v>0</v>
      </c>
      <c r="CE76" s="32"/>
      <c r="CF76" s="32"/>
      <c r="CG76" s="38">
        <f t="shared" ref="CG76:CG95" si="148">+D76+T76+AJ76+AZ76+BP76</f>
        <v>3840067.8390824227</v>
      </c>
      <c r="CH76" s="39">
        <f t="shared" ref="CH76:CH97" si="149">+CG76/$CG$111</f>
        <v>5.584813994194838</v>
      </c>
      <c r="CI76" s="36">
        <f t="shared" ref="CI76:CI95" si="150">+F76+V76+AL76+BB76+BR76</f>
        <v>683607.83867876139</v>
      </c>
      <c r="CJ76" s="39">
        <f t="shared" ref="CJ76:CJ97" si="151">+CI76/$CI$111</f>
        <v>3.1933398358446015</v>
      </c>
      <c r="CK76" s="36">
        <f t="shared" ref="CK76:CK97" si="152">+CG76+CI76</f>
        <v>4523675.6777611841</v>
      </c>
      <c r="CL76" s="40">
        <f t="shared" ref="CL76:CL97" si="153">+CK76/$CK$111</f>
        <v>5.0170303769044615</v>
      </c>
      <c r="CM76" s="38">
        <f t="shared" ref="CM76:CM95" si="154">+J76+Z76+AP76+BF76+BV76</f>
        <v>1879011.3423683369</v>
      </c>
      <c r="CN76" s="39">
        <f t="shared" ref="CN76:CN97" si="155">+CM76/$CM$111</f>
        <v>0.61232188265791609</v>
      </c>
      <c r="CO76" s="36">
        <f t="shared" ref="CO76:CO95" si="156">+L76+AB76+AR76+BH76+BX76</f>
        <v>1954553.2785856104</v>
      </c>
      <c r="CP76" s="39">
        <f t="shared" ref="CP76:CP97" si="157">+CO76/$CO$111</f>
        <v>1.0841812469689296</v>
      </c>
      <c r="CQ76" s="36">
        <f t="shared" ref="CQ76:CQ95" si="158">+CM76+CO76</f>
        <v>3833564.6209539473</v>
      </c>
      <c r="CR76" s="40">
        <f t="shared" ref="CR76:CR97" si="159">+CQ76/$CQ$111</f>
        <v>0.78694399519690972</v>
      </c>
      <c r="CS76" s="152"/>
      <c r="CT76" s="161" t="s">
        <v>74</v>
      </c>
      <c r="CU76" s="38">
        <f t="shared" ref="CU76:CU95" si="160">+CK76</f>
        <v>4523675.6777611841</v>
      </c>
      <c r="CV76" s="36">
        <f t="shared" ref="CV76:CV95" si="161">+CQ76</f>
        <v>3833564.6209539473</v>
      </c>
      <c r="CW76" s="37">
        <f t="shared" ref="CW76:CW95" si="162">+CU76+CV76</f>
        <v>8357240.2987151314</v>
      </c>
      <c r="CX76"/>
    </row>
    <row r="77" spans="1:104" s="19" customFormat="1" ht="15.6" x14ac:dyDescent="0.3">
      <c r="A77" s="26">
        <v>61</v>
      </c>
      <c r="B77" s="26" t="s">
        <v>75</v>
      </c>
      <c r="C77" s="34"/>
      <c r="D77" s="35">
        <v>1572862.79</v>
      </c>
      <c r="E77" s="39">
        <v>14.556400932875533</v>
      </c>
      <c r="F77" s="39">
        <v>55751.009999999995</v>
      </c>
      <c r="G77" s="39">
        <v>1.5866752995417934</v>
      </c>
      <c r="H77" s="36">
        <v>1628613.8</v>
      </c>
      <c r="I77" s="40">
        <v>11.373795656121239</v>
      </c>
      <c r="J77" s="38">
        <v>571208.32000000007</v>
      </c>
      <c r="K77" s="39">
        <v>1.5849067576753932</v>
      </c>
      <c r="L77" s="36">
        <v>500617.94999999995</v>
      </c>
      <c r="M77" s="39">
        <v>1.5843844352311927</v>
      </c>
      <c r="N77" s="36">
        <v>1071826.27</v>
      </c>
      <c r="O77" s="40">
        <v>1.5846627536499722</v>
      </c>
      <c r="P77" s="116">
        <f t="shared" si="133"/>
        <v>2144071.1100000003</v>
      </c>
      <c r="Q77" s="117">
        <f t="shared" si="134"/>
        <v>556368.96</v>
      </c>
      <c r="R77" s="118">
        <f t="shared" si="135"/>
        <v>2700440.0700000003</v>
      </c>
      <c r="S77" s="32"/>
      <c r="T77" s="35">
        <v>310407.81270903832</v>
      </c>
      <c r="U77" s="39">
        <v>1.5734138912579305</v>
      </c>
      <c r="V77" s="39">
        <v>97400.001221245737</v>
      </c>
      <c r="W77" s="39">
        <v>1.5652118213866062</v>
      </c>
      <c r="X77" s="36">
        <v>407807.81393028406</v>
      </c>
      <c r="Y77" s="40">
        <v>1.5714471214333268</v>
      </c>
      <c r="Z77" s="38">
        <v>1612334.7462499668</v>
      </c>
      <c r="AA77" s="39">
        <v>1.5870779871622664</v>
      </c>
      <c r="AB77" s="36">
        <v>741740.64226925536</v>
      </c>
      <c r="AC77" s="39">
        <v>1.5802999407057918</v>
      </c>
      <c r="AD77" s="36">
        <v>2354075.3885192219</v>
      </c>
      <c r="AE77" s="40">
        <v>1.5849360414084754</v>
      </c>
      <c r="AF77" s="116">
        <f t="shared" si="136"/>
        <v>1922742.5589590052</v>
      </c>
      <c r="AG77" s="117">
        <f t="shared" si="137"/>
        <v>839140.6434905011</v>
      </c>
      <c r="AH77" s="118">
        <f t="shared" si="138"/>
        <v>2761883.2024495061</v>
      </c>
      <c r="AI77" s="32"/>
      <c r="AJ77" s="35">
        <v>234649.1681222046</v>
      </c>
      <c r="AK77" s="39">
        <v>4.0360028229278901</v>
      </c>
      <c r="AL77" s="36">
        <v>106497.92245638449</v>
      </c>
      <c r="AM77" s="39">
        <v>3.6934841664834739</v>
      </c>
      <c r="AN77" s="36">
        <v>341147.09057858912</v>
      </c>
      <c r="AO77" s="40">
        <v>3.9224482377127283</v>
      </c>
      <c r="AP77" s="38">
        <v>78736.409003844601</v>
      </c>
      <c r="AQ77" s="39">
        <v>0.47386468905406059</v>
      </c>
      <c r="AR77" s="36">
        <v>143186.84457677492</v>
      </c>
      <c r="AS77" s="39">
        <v>0.93020752664701434</v>
      </c>
      <c r="AT77" s="36">
        <v>221923.25358061952</v>
      </c>
      <c r="AU77" s="40">
        <v>0.6933195045756777</v>
      </c>
      <c r="AV77" s="116">
        <f t="shared" si="139"/>
        <v>313385.5771260492</v>
      </c>
      <c r="AW77" s="117">
        <f t="shared" si="140"/>
        <v>249684.76703315941</v>
      </c>
      <c r="AX77" s="118">
        <f t="shared" si="141"/>
        <v>563070.34415920859</v>
      </c>
      <c r="AY77" s="32"/>
      <c r="AZ77" s="35">
        <v>935111.19380313659</v>
      </c>
      <c r="BA77" s="39">
        <v>4.1683138558921655</v>
      </c>
      <c r="BB77" s="39">
        <v>267657.9761968634</v>
      </c>
      <c r="BC77" s="39">
        <v>4.1291224614615931</v>
      </c>
      <c r="BD77" s="36">
        <v>1202769.17</v>
      </c>
      <c r="BE77" s="40">
        <v>4.1595281850878401</v>
      </c>
      <c r="BF77" s="38">
        <v>1485881.0777170085</v>
      </c>
      <c r="BG77" s="39">
        <v>1.2298812876853111</v>
      </c>
      <c r="BH77" s="36">
        <v>1417794.4722829908</v>
      </c>
      <c r="BI77" s="39">
        <v>2.2217086323588955</v>
      </c>
      <c r="BJ77" s="36">
        <v>2903675.5499999993</v>
      </c>
      <c r="BK77" s="40">
        <v>1.5726954918066081</v>
      </c>
      <c r="BL77" s="116">
        <f t="shared" si="142"/>
        <v>2420992.2715201452</v>
      </c>
      <c r="BM77" s="117">
        <f t="shared" si="143"/>
        <v>1685452.4484798543</v>
      </c>
      <c r="BN77" s="118">
        <f t="shared" si="144"/>
        <v>4106444.7199999997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45"/>
        <v>0</v>
      </c>
      <c r="CC77" s="117">
        <f t="shared" si="146"/>
        <v>0</v>
      </c>
      <c r="CD77" s="118">
        <f t="shared" si="147"/>
        <v>0</v>
      </c>
      <c r="CE77" s="32"/>
      <c r="CF77" s="32"/>
      <c r="CG77" s="38">
        <f t="shared" si="148"/>
        <v>3053030.9646343798</v>
      </c>
      <c r="CH77" s="39">
        <f t="shared" si="149"/>
        <v>4.4401845932165775</v>
      </c>
      <c r="CI77" s="36">
        <f t="shared" si="150"/>
        <v>527306.90987449361</v>
      </c>
      <c r="CJ77" s="39">
        <f t="shared" si="151"/>
        <v>2.4632107265955705</v>
      </c>
      <c r="CK77" s="36">
        <f t="shared" si="152"/>
        <v>3580337.8745088736</v>
      </c>
      <c r="CL77" s="40">
        <f t="shared" si="153"/>
        <v>3.9708116044434218</v>
      </c>
      <c r="CM77" s="38">
        <f t="shared" si="154"/>
        <v>3748160.5529708196</v>
      </c>
      <c r="CN77" s="39">
        <f t="shared" si="155"/>
        <v>1.221429948052613</v>
      </c>
      <c r="CO77" s="36">
        <f t="shared" si="156"/>
        <v>2803339.9091290208</v>
      </c>
      <c r="CP77" s="39">
        <f t="shared" si="157"/>
        <v>1.5549990842698551</v>
      </c>
      <c r="CQ77" s="36">
        <f t="shared" si="158"/>
        <v>6551500.4620998409</v>
      </c>
      <c r="CR77" s="40">
        <f t="shared" si="159"/>
        <v>1.344874668343613</v>
      </c>
      <c r="CS77" s="152"/>
      <c r="CT77" s="161" t="s">
        <v>75</v>
      </c>
      <c r="CU77" s="38">
        <f t="shared" si="160"/>
        <v>3580337.8745088736</v>
      </c>
      <c r="CV77" s="36">
        <f t="shared" si="161"/>
        <v>6551500.4620998409</v>
      </c>
      <c r="CW77" s="37">
        <f t="shared" si="162"/>
        <v>10131838.336608715</v>
      </c>
      <c r="CX77"/>
    </row>
    <row r="78" spans="1:104" s="19" customFormat="1" ht="15.6" x14ac:dyDescent="0.3">
      <c r="A78" s="26">
        <v>62</v>
      </c>
      <c r="B78" s="26" t="s">
        <v>76</v>
      </c>
      <c r="C78" s="34"/>
      <c r="D78" s="35">
        <v>375998.17000000004</v>
      </c>
      <c r="E78" s="39">
        <v>3.4797568785688511</v>
      </c>
      <c r="F78" s="39">
        <v>11948.150000000001</v>
      </c>
      <c r="G78" s="39">
        <v>0.34004468224378864</v>
      </c>
      <c r="H78" s="36">
        <v>387946.32000000007</v>
      </c>
      <c r="I78" s="40">
        <v>2.7093115441022424</v>
      </c>
      <c r="J78" s="38">
        <v>122080.06</v>
      </c>
      <c r="K78" s="39">
        <v>0.33873020629569511</v>
      </c>
      <c r="L78" s="36">
        <v>107023.51999999999</v>
      </c>
      <c r="M78" s="39">
        <v>0.33871418172611323</v>
      </c>
      <c r="N78" s="36">
        <v>229103.58</v>
      </c>
      <c r="O78" s="40">
        <v>0.3387227203844021</v>
      </c>
      <c r="P78" s="116">
        <f t="shared" si="133"/>
        <v>498078.23000000004</v>
      </c>
      <c r="Q78" s="117">
        <f t="shared" si="134"/>
        <v>118971.66999999998</v>
      </c>
      <c r="R78" s="118">
        <f t="shared" si="135"/>
        <v>617049.9</v>
      </c>
      <c r="S78" s="32"/>
      <c r="T78" s="35">
        <v>229360.10790978029</v>
      </c>
      <c r="U78" s="39">
        <v>1.1625943842590607</v>
      </c>
      <c r="V78" s="39">
        <v>57317.343829995254</v>
      </c>
      <c r="W78" s="39">
        <v>0.92108606784719504</v>
      </c>
      <c r="X78" s="36">
        <v>286677.45173977554</v>
      </c>
      <c r="Y78" s="40">
        <v>1.1046832378580311</v>
      </c>
      <c r="Z78" s="38">
        <v>1208886.7973796851</v>
      </c>
      <c r="AA78" s="39">
        <v>1.1899499341279725</v>
      </c>
      <c r="AB78" s="36">
        <v>561132.21691442921</v>
      </c>
      <c r="AC78" s="39">
        <v>1.1955084548219819</v>
      </c>
      <c r="AD78" s="36">
        <v>1770019.0142941144</v>
      </c>
      <c r="AE78" s="40">
        <v>1.1917064947939915</v>
      </c>
      <c r="AF78" s="116">
        <f t="shared" si="136"/>
        <v>1438246.9052894653</v>
      </c>
      <c r="AG78" s="117">
        <f t="shared" si="137"/>
        <v>618449.56074442447</v>
      </c>
      <c r="AH78" s="118">
        <f t="shared" si="138"/>
        <v>2056696.4660338899</v>
      </c>
      <c r="AI78" s="32"/>
      <c r="AJ78" s="35">
        <v>175642.36080288791</v>
      </c>
      <c r="AK78" s="39">
        <v>3.0210763997125496</v>
      </c>
      <c r="AL78" s="36">
        <v>79717.080058432039</v>
      </c>
      <c r="AM78" s="39">
        <v>2.7646902982046209</v>
      </c>
      <c r="AN78" s="36">
        <v>255359.44086131995</v>
      </c>
      <c r="AO78" s="40">
        <v>2.9360771832789481</v>
      </c>
      <c r="AP78" s="38">
        <v>58936.704822983622</v>
      </c>
      <c r="AQ78" s="39">
        <v>0.35470278182804094</v>
      </c>
      <c r="AR78" s="36">
        <v>107179.90444476265</v>
      </c>
      <c r="AS78" s="39">
        <v>0.69628990089496945</v>
      </c>
      <c r="AT78" s="36">
        <v>166116.60926774627</v>
      </c>
      <c r="AU78" s="40">
        <v>0.51897168674785144</v>
      </c>
      <c r="AV78" s="116">
        <f t="shared" si="139"/>
        <v>234579.06562587153</v>
      </c>
      <c r="AW78" s="117">
        <f t="shared" si="140"/>
        <v>186896.98450319469</v>
      </c>
      <c r="AX78" s="118">
        <f t="shared" si="141"/>
        <v>421476.05012906622</v>
      </c>
      <c r="AY78" s="32"/>
      <c r="AZ78" s="35">
        <v>104552.51945741659</v>
      </c>
      <c r="BA78" s="39">
        <v>0.46604908422744518</v>
      </c>
      <c r="BB78" s="39">
        <v>29926.190542583405</v>
      </c>
      <c r="BC78" s="39">
        <v>0.46166718926573391</v>
      </c>
      <c r="BD78" s="36">
        <v>134478.71</v>
      </c>
      <c r="BE78" s="40">
        <v>0.46506677963757087</v>
      </c>
      <c r="BF78" s="38">
        <v>154031.56126539019</v>
      </c>
      <c r="BG78" s="39">
        <v>0.12749373940768133</v>
      </c>
      <c r="BH78" s="36">
        <v>146973.46873460981</v>
      </c>
      <c r="BI78" s="39">
        <v>0.23030998540262132</v>
      </c>
      <c r="BJ78" s="36">
        <v>301005.03000000003</v>
      </c>
      <c r="BK78" s="40">
        <v>0.16303104308334757</v>
      </c>
      <c r="BL78" s="116">
        <f t="shared" si="142"/>
        <v>258584.0807228068</v>
      </c>
      <c r="BM78" s="117">
        <f t="shared" si="143"/>
        <v>176899.65927719322</v>
      </c>
      <c r="BN78" s="118">
        <f t="shared" si="144"/>
        <v>435483.74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-168.09000000000003</v>
      </c>
      <c r="BW78" s="39">
        <v>-5.2852008715912214E-4</v>
      </c>
      <c r="BX78" s="36">
        <v>0</v>
      </c>
      <c r="BY78" s="39">
        <v>0</v>
      </c>
      <c r="BZ78" s="36">
        <v>-168.09000000000003</v>
      </c>
      <c r="CA78" s="40">
        <v>-3.0932502038059738E-4</v>
      </c>
      <c r="CB78" s="116">
        <f t="shared" si="145"/>
        <v>-168.09000000000003</v>
      </c>
      <c r="CC78" s="117">
        <f t="shared" si="146"/>
        <v>0</v>
      </c>
      <c r="CD78" s="118">
        <f t="shared" si="147"/>
        <v>-168.09000000000003</v>
      </c>
      <c r="CE78" s="32"/>
      <c r="CF78" s="32"/>
      <c r="CG78" s="38">
        <f t="shared" si="148"/>
        <v>885553.15817008493</v>
      </c>
      <c r="CH78" s="39">
        <f t="shared" si="149"/>
        <v>1.2879068489408456</v>
      </c>
      <c r="CI78" s="36">
        <f t="shared" si="150"/>
        <v>178908.7644310107</v>
      </c>
      <c r="CJ78" s="39">
        <f t="shared" si="151"/>
        <v>0.83573717578120876</v>
      </c>
      <c r="CK78" s="36">
        <f t="shared" si="152"/>
        <v>1064461.9226010956</v>
      </c>
      <c r="CL78" s="40">
        <f t="shared" si="153"/>
        <v>1.1805527586785052</v>
      </c>
      <c r="CM78" s="38">
        <f t="shared" si="154"/>
        <v>1543767.0334680588</v>
      </c>
      <c r="CN78" s="39">
        <f t="shared" si="155"/>
        <v>0.50307431094425359</v>
      </c>
      <c r="CO78" s="36">
        <f t="shared" si="156"/>
        <v>922309.11009380163</v>
      </c>
      <c r="CP78" s="39">
        <f t="shared" si="157"/>
        <v>0.51160040098569426</v>
      </c>
      <c r="CQ78" s="36">
        <f t="shared" si="158"/>
        <v>2466076.1435618605</v>
      </c>
      <c r="CR78" s="40">
        <f t="shared" si="159"/>
        <v>0.50622958127974427</v>
      </c>
      <c r="CS78" s="152"/>
      <c r="CT78" s="161" t="s">
        <v>76</v>
      </c>
      <c r="CU78" s="38">
        <f t="shared" si="160"/>
        <v>1064461.9226010956</v>
      </c>
      <c r="CV78" s="36">
        <f t="shared" si="161"/>
        <v>2466076.1435618605</v>
      </c>
      <c r="CW78" s="37">
        <f t="shared" si="162"/>
        <v>3530538.0661629559</v>
      </c>
      <c r="CX78"/>
    </row>
    <row r="79" spans="1:104" s="19" customFormat="1" ht="15.6" x14ac:dyDescent="0.3">
      <c r="A79" s="26">
        <v>63</v>
      </c>
      <c r="B79" s="26" t="s">
        <v>77</v>
      </c>
      <c r="C79" s="34"/>
      <c r="D79" s="35">
        <v>197421.63</v>
      </c>
      <c r="E79" s="39">
        <v>1.8270814322600946</v>
      </c>
      <c r="F79" s="39">
        <v>32699.41</v>
      </c>
      <c r="G79" s="39">
        <v>0.93062612061359817</v>
      </c>
      <c r="H79" s="36">
        <v>230121.04</v>
      </c>
      <c r="I79" s="40">
        <v>1.6071027306376144</v>
      </c>
      <c r="J79" s="38">
        <v>335729.39000000007</v>
      </c>
      <c r="K79" s="39">
        <v>0.93153366351743194</v>
      </c>
      <c r="L79" s="36">
        <v>294331.73</v>
      </c>
      <c r="M79" s="39">
        <v>0.93151796056587644</v>
      </c>
      <c r="N79" s="36">
        <v>630061.12000000011</v>
      </c>
      <c r="O79" s="40">
        <v>0.93152632785067468</v>
      </c>
      <c r="P79" s="116">
        <f t="shared" si="133"/>
        <v>533151.02</v>
      </c>
      <c r="Q79" s="117">
        <f t="shared" si="134"/>
        <v>327031.13999999996</v>
      </c>
      <c r="R79" s="118">
        <f t="shared" si="135"/>
        <v>860182.15999999992</v>
      </c>
      <c r="S79" s="32"/>
      <c r="T79" s="35">
        <v>1755159.183864106</v>
      </c>
      <c r="U79" s="39">
        <v>8.8966570047297839</v>
      </c>
      <c r="V79" s="39">
        <v>489174.79789209523</v>
      </c>
      <c r="W79" s="39">
        <v>7.8610078725347954</v>
      </c>
      <c r="X79" s="36">
        <v>2244333.981756201</v>
      </c>
      <c r="Y79" s="40">
        <v>8.6483192687639487</v>
      </c>
      <c r="Z79" s="38">
        <v>1555341.966611122</v>
      </c>
      <c r="AA79" s="39">
        <v>1.530977982989822</v>
      </c>
      <c r="AB79" s="36">
        <v>999565.40681711817</v>
      </c>
      <c r="AC79" s="39">
        <v>2.1296030756681192</v>
      </c>
      <c r="AD79" s="36">
        <v>2554907.3734282404</v>
      </c>
      <c r="AE79" s="40">
        <v>1.7201508491849289</v>
      </c>
      <c r="AF79" s="116">
        <f t="shared" si="136"/>
        <v>3310501.1504752282</v>
      </c>
      <c r="AG79" s="117">
        <f t="shared" si="137"/>
        <v>1488740.2047092135</v>
      </c>
      <c r="AH79" s="118">
        <f t="shared" si="138"/>
        <v>4799241.3551844414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39"/>
        <v>0</v>
      </c>
      <c r="AW79" s="117">
        <f t="shared" si="140"/>
        <v>0</v>
      </c>
      <c r="AX79" s="118">
        <f t="shared" si="141"/>
        <v>0</v>
      </c>
      <c r="AY79" s="32"/>
      <c r="AZ79" s="35">
        <v>1025740.4851958435</v>
      </c>
      <c r="BA79" s="39">
        <v>4.5722993215409051</v>
      </c>
      <c r="BB79" s="39">
        <v>293598.90480415645</v>
      </c>
      <c r="BC79" s="39">
        <v>4.5293095678034687</v>
      </c>
      <c r="BD79" s="36">
        <v>1319339.3899999999</v>
      </c>
      <c r="BE79" s="40">
        <v>4.5626621593581405</v>
      </c>
      <c r="BF79" s="38">
        <v>1255234.4849583367</v>
      </c>
      <c r="BG79" s="39">
        <v>1.0389723833616162</v>
      </c>
      <c r="BH79" s="36">
        <v>1197716.6550416632</v>
      </c>
      <c r="BI79" s="39">
        <v>1.8768428595586701</v>
      </c>
      <c r="BJ79" s="36">
        <v>2452951.1399999997</v>
      </c>
      <c r="BK79" s="40">
        <v>1.3285730905782087</v>
      </c>
      <c r="BL79" s="116">
        <f t="shared" si="142"/>
        <v>2280974.9701541802</v>
      </c>
      <c r="BM79" s="117">
        <f t="shared" si="143"/>
        <v>1491315.5598458196</v>
      </c>
      <c r="BN79" s="118">
        <f t="shared" si="144"/>
        <v>3772290.53</v>
      </c>
      <c r="BO79" s="32"/>
      <c r="BP79" s="35">
        <v>29882.85</v>
      </c>
      <c r="BQ79" s="39">
        <v>0.29949337529315079</v>
      </c>
      <c r="BR79" s="39">
        <v>-96.8599999999999</v>
      </c>
      <c r="BS79" s="39">
        <v>-4.2018046156515661E-3</v>
      </c>
      <c r="BT79" s="36">
        <v>29785.989999999998</v>
      </c>
      <c r="BU79" s="40">
        <v>0.2424976797199381</v>
      </c>
      <c r="BV79" s="38">
        <v>93560.260000000009</v>
      </c>
      <c r="BW79" s="39">
        <v>0.29417857558349764</v>
      </c>
      <c r="BX79" s="36">
        <v>54376.390000000007</v>
      </c>
      <c r="BY79" s="39">
        <v>0.24127607933620271</v>
      </c>
      <c r="BZ79" s="36">
        <v>147936.65000000002</v>
      </c>
      <c r="CA79" s="40">
        <v>0.27223813002729075</v>
      </c>
      <c r="CB79" s="116">
        <f t="shared" si="145"/>
        <v>123443.11000000002</v>
      </c>
      <c r="CC79" s="117">
        <f t="shared" si="146"/>
        <v>54279.530000000006</v>
      </c>
      <c r="CD79" s="118">
        <f t="shared" si="147"/>
        <v>177722.64</v>
      </c>
      <c r="CE79" s="32"/>
      <c r="CF79" s="32"/>
      <c r="CG79" s="38">
        <f t="shared" si="148"/>
        <v>3008204.1490599494</v>
      </c>
      <c r="CH79" s="39">
        <f t="shared" si="149"/>
        <v>4.3749905816974763</v>
      </c>
      <c r="CI79" s="36">
        <f t="shared" si="150"/>
        <v>815376.25269625161</v>
      </c>
      <c r="CJ79" s="39">
        <f t="shared" si="151"/>
        <v>3.8088701176526305</v>
      </c>
      <c r="CK79" s="36">
        <f t="shared" si="152"/>
        <v>3823580.4017562009</v>
      </c>
      <c r="CL79" s="40">
        <f t="shared" si="153"/>
        <v>4.2405823031153522</v>
      </c>
      <c r="CM79" s="38">
        <f t="shared" si="154"/>
        <v>3239866.1015694588</v>
      </c>
      <c r="CN79" s="39">
        <f t="shared" si="155"/>
        <v>1.0557897475872118</v>
      </c>
      <c r="CO79" s="36">
        <f t="shared" si="156"/>
        <v>2545990.1818587813</v>
      </c>
      <c r="CP79" s="39">
        <f t="shared" si="157"/>
        <v>1.4122484356813105</v>
      </c>
      <c r="CQ79" s="36">
        <f t="shared" si="158"/>
        <v>5785856.2834282406</v>
      </c>
      <c r="CR79" s="40">
        <f t="shared" si="159"/>
        <v>1.187705258554675</v>
      </c>
      <c r="CS79" s="152"/>
      <c r="CT79" s="161" t="s">
        <v>77</v>
      </c>
      <c r="CU79" s="38">
        <f t="shared" si="160"/>
        <v>3823580.4017562009</v>
      </c>
      <c r="CV79" s="36">
        <f t="shared" si="161"/>
        <v>5785856.2834282406</v>
      </c>
      <c r="CW79" s="37">
        <f t="shared" si="162"/>
        <v>9609436.6851844415</v>
      </c>
      <c r="CX79"/>
    </row>
    <row r="80" spans="1:104" s="19" customFormat="1" ht="15.6" x14ac:dyDescent="0.3">
      <c r="A80" s="26">
        <v>64</v>
      </c>
      <c r="B80" s="26" t="s">
        <v>78</v>
      </c>
      <c r="C80" s="34"/>
      <c r="D80" s="35">
        <v>1356282.8199999998</v>
      </c>
      <c r="E80" s="39">
        <v>12.552014474378312</v>
      </c>
      <c r="F80" s="39">
        <v>39033.740000000005</v>
      </c>
      <c r="G80" s="39">
        <v>1.1109013290833027</v>
      </c>
      <c r="H80" s="36">
        <v>1395316.5599999998</v>
      </c>
      <c r="I80" s="40">
        <v>9.744511208883301</v>
      </c>
      <c r="J80" s="38">
        <v>403032.8</v>
      </c>
      <c r="K80" s="39">
        <v>1.118277493375508</v>
      </c>
      <c r="L80" s="36">
        <v>353802.59</v>
      </c>
      <c r="M80" s="39">
        <v>1.119734753299364</v>
      </c>
      <c r="N80" s="36">
        <v>756835.39</v>
      </c>
      <c r="O80" s="40">
        <v>1.1189582554056552</v>
      </c>
      <c r="P80" s="116">
        <f t="shared" si="133"/>
        <v>1759315.6199999999</v>
      </c>
      <c r="Q80" s="117">
        <f t="shared" si="134"/>
        <v>392836.33</v>
      </c>
      <c r="R80" s="118">
        <f t="shared" si="135"/>
        <v>2152151.9499999997</v>
      </c>
      <c r="S80" s="32"/>
      <c r="T80" s="35">
        <v>885664.87873289641</v>
      </c>
      <c r="U80" s="39">
        <v>4.489311693014078</v>
      </c>
      <c r="V80" s="39">
        <v>190498.83486220147</v>
      </c>
      <c r="W80" s="39">
        <v>3.0613041534711298</v>
      </c>
      <c r="X80" s="36">
        <v>1076163.7135950979</v>
      </c>
      <c r="Y80" s="40">
        <v>4.1468905502853364</v>
      </c>
      <c r="Z80" s="38">
        <v>3636053.4786853129</v>
      </c>
      <c r="AA80" s="39">
        <v>3.5790957489367337</v>
      </c>
      <c r="AB80" s="36">
        <v>1702776.3655029582</v>
      </c>
      <c r="AC80" s="39">
        <v>3.6278144085608024</v>
      </c>
      <c r="AD80" s="36">
        <v>5338829.8441882711</v>
      </c>
      <c r="AE80" s="40">
        <v>3.5944914424868233</v>
      </c>
      <c r="AF80" s="116">
        <f t="shared" si="136"/>
        <v>4521718.3574182093</v>
      </c>
      <c r="AG80" s="117">
        <f t="shared" si="137"/>
        <v>1893275.2003651597</v>
      </c>
      <c r="AH80" s="118">
        <f t="shared" si="138"/>
        <v>6414993.557783369</v>
      </c>
      <c r="AI80" s="32"/>
      <c r="AJ80" s="35">
        <v>433629.15701896866</v>
      </c>
      <c r="AK80" s="39">
        <v>7.4584901188353543</v>
      </c>
      <c r="AL80" s="36">
        <v>196103.44704254161</v>
      </c>
      <c r="AM80" s="39">
        <v>6.8011183686807799</v>
      </c>
      <c r="AN80" s="36">
        <v>629732.6040615103</v>
      </c>
      <c r="AO80" s="40">
        <v>7.2405528619400306</v>
      </c>
      <c r="AP80" s="38">
        <v>412542.63394617813</v>
      </c>
      <c r="AQ80" s="39">
        <v>2.4828334112481985</v>
      </c>
      <c r="AR80" s="36">
        <v>203174.81029719804</v>
      </c>
      <c r="AS80" s="39">
        <v>1.3199169122146304</v>
      </c>
      <c r="AT80" s="36">
        <v>615717.44424337614</v>
      </c>
      <c r="AU80" s="40">
        <v>1.9235880265532483</v>
      </c>
      <c r="AV80" s="116">
        <f t="shared" si="139"/>
        <v>846171.79096514685</v>
      </c>
      <c r="AW80" s="117">
        <f t="shared" si="140"/>
        <v>399278.25733973965</v>
      </c>
      <c r="AX80" s="118">
        <f t="shared" si="141"/>
        <v>1245450.0483048866</v>
      </c>
      <c r="AY80" s="32"/>
      <c r="AZ80" s="35">
        <v>4122207.3303152886</v>
      </c>
      <c r="BA80" s="39">
        <v>18.374984756551669</v>
      </c>
      <c r="BB80" s="39">
        <v>1179904.2496847119</v>
      </c>
      <c r="BC80" s="39">
        <v>18.202219149127025</v>
      </c>
      <c r="BD80" s="36">
        <v>5302111.58</v>
      </c>
      <c r="BE80" s="40">
        <v>18.336255291188269</v>
      </c>
      <c r="BF80" s="38">
        <v>5156005.5340591436</v>
      </c>
      <c r="BG80" s="39">
        <v>4.2676865737359959</v>
      </c>
      <c r="BH80" s="36">
        <v>4919745.0959408544</v>
      </c>
      <c r="BI80" s="39">
        <v>7.7093262545006374</v>
      </c>
      <c r="BJ80" s="36">
        <v>10075750.629999999</v>
      </c>
      <c r="BK80" s="40">
        <v>5.4572514454545695</v>
      </c>
      <c r="BL80" s="116">
        <f t="shared" si="142"/>
        <v>9278212.8643744327</v>
      </c>
      <c r="BM80" s="117">
        <f t="shared" si="143"/>
        <v>6099649.3456255663</v>
      </c>
      <c r="BN80" s="118">
        <f t="shared" si="144"/>
        <v>15377862.209999999</v>
      </c>
      <c r="BO80" s="32"/>
      <c r="BP80" s="35">
        <v>17240.129999999997</v>
      </c>
      <c r="BQ80" s="39">
        <v>0.17278488243901458</v>
      </c>
      <c r="BR80" s="39">
        <v>2693.6899999999991</v>
      </c>
      <c r="BS80" s="39">
        <v>0.11685276765573482</v>
      </c>
      <c r="BT80" s="36">
        <v>19933.819999999996</v>
      </c>
      <c r="BU80" s="40">
        <v>0.16228787755434337</v>
      </c>
      <c r="BV80" s="38">
        <v>38117.289999999994</v>
      </c>
      <c r="BW80" s="39">
        <v>0.1198509931171963</v>
      </c>
      <c r="BX80" s="36">
        <v>30316.78999999999</v>
      </c>
      <c r="BY80" s="39">
        <v>0.13452007809380126</v>
      </c>
      <c r="BZ80" s="36">
        <v>68434.079999999987</v>
      </c>
      <c r="CA80" s="40">
        <v>0.12593475632534609</v>
      </c>
      <c r="CB80" s="116">
        <f t="shared" si="145"/>
        <v>55357.419999999991</v>
      </c>
      <c r="CC80" s="117">
        <f t="shared" si="146"/>
        <v>33010.479999999989</v>
      </c>
      <c r="CD80" s="118">
        <f t="shared" si="147"/>
        <v>88367.89999999998</v>
      </c>
      <c r="CE80" s="32"/>
      <c r="CF80" s="32"/>
      <c r="CG80" s="38">
        <f t="shared" si="148"/>
        <v>6815024.3160671536</v>
      </c>
      <c r="CH80" s="39">
        <f t="shared" si="149"/>
        <v>9.9114507258925055</v>
      </c>
      <c r="CI80" s="36">
        <f t="shared" si="150"/>
        <v>1608233.9615894549</v>
      </c>
      <c r="CJ80" s="39">
        <f t="shared" si="151"/>
        <v>7.5125492780007512</v>
      </c>
      <c r="CK80" s="36">
        <f t="shared" si="152"/>
        <v>8423258.2776566092</v>
      </c>
      <c r="CL80" s="40">
        <f t="shared" si="153"/>
        <v>9.3419037220700947</v>
      </c>
      <c r="CM80" s="38">
        <f t="shared" si="154"/>
        <v>9645751.736690633</v>
      </c>
      <c r="CN80" s="39">
        <f t="shared" si="155"/>
        <v>3.1433045292940429</v>
      </c>
      <c r="CO80" s="36">
        <f t="shared" si="156"/>
        <v>7209815.6517410101</v>
      </c>
      <c r="CP80" s="39">
        <f t="shared" si="157"/>
        <v>3.9992498589637684</v>
      </c>
      <c r="CQ80" s="36">
        <f t="shared" si="158"/>
        <v>16855567.388431642</v>
      </c>
      <c r="CR80" s="40">
        <f t="shared" si="159"/>
        <v>3.4600662447324071</v>
      </c>
      <c r="CS80" s="152"/>
      <c r="CT80" s="161" t="s">
        <v>78</v>
      </c>
      <c r="CU80" s="38">
        <f t="shared" si="160"/>
        <v>8423258.2776566092</v>
      </c>
      <c r="CV80" s="36">
        <f t="shared" si="161"/>
        <v>16855567.388431642</v>
      </c>
      <c r="CW80" s="37">
        <f t="shared" si="162"/>
        <v>25278825.666088253</v>
      </c>
      <c r="CX80"/>
    </row>
    <row r="81" spans="1:104" s="19" customFormat="1" ht="15.6" x14ac:dyDescent="0.3">
      <c r="A81" s="26">
        <v>65</v>
      </c>
      <c r="B81" s="26" t="s">
        <v>79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33"/>
        <v>0</v>
      </c>
      <c r="Q81" s="117">
        <f t="shared" si="134"/>
        <v>0</v>
      </c>
      <c r="R81" s="118">
        <f t="shared" si="135"/>
        <v>0</v>
      </c>
      <c r="S81" s="32"/>
      <c r="T81" s="35">
        <v>178681.0222867495</v>
      </c>
      <c r="U81" s="39">
        <v>0.9057091705151965</v>
      </c>
      <c r="V81" s="39">
        <v>46709.948723431327</v>
      </c>
      <c r="W81" s="39">
        <v>0.75062590350696357</v>
      </c>
      <c r="X81" s="36">
        <v>225390.97101018083</v>
      </c>
      <c r="Y81" s="40">
        <v>0.8685218391905577</v>
      </c>
      <c r="Z81" s="38">
        <v>488696.41222158237</v>
      </c>
      <c r="AA81" s="39">
        <v>0.48104112377778274</v>
      </c>
      <c r="AB81" s="36">
        <v>234238.89931972499</v>
      </c>
      <c r="AC81" s="39">
        <v>0.49905276536212601</v>
      </c>
      <c r="AD81" s="36">
        <v>722935.31154130737</v>
      </c>
      <c r="AE81" s="40">
        <v>0.48673302327391743</v>
      </c>
      <c r="AF81" s="116">
        <f t="shared" si="136"/>
        <v>667377.43450833182</v>
      </c>
      <c r="AG81" s="117">
        <f t="shared" si="137"/>
        <v>280948.84804315632</v>
      </c>
      <c r="AH81" s="118">
        <f t="shared" si="138"/>
        <v>948326.28255148814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9"/>
        <v>0</v>
      </c>
      <c r="AW81" s="117">
        <f t="shared" si="140"/>
        <v>0</v>
      </c>
      <c r="AX81" s="118">
        <f t="shared" si="141"/>
        <v>0</v>
      </c>
      <c r="AY81" s="32"/>
      <c r="AZ81" s="35">
        <v>3561301.7309785034</v>
      </c>
      <c r="BA81" s="39">
        <v>15.874714631397728</v>
      </c>
      <c r="BB81" s="39">
        <v>1019355.580659177</v>
      </c>
      <c r="BC81" s="39">
        <v>15.725457108067895</v>
      </c>
      <c r="BD81" s="36">
        <v>4580657.31163768</v>
      </c>
      <c r="BE81" s="40">
        <v>15.841255054771338</v>
      </c>
      <c r="BF81" s="38">
        <v>2542912.1909285695</v>
      </c>
      <c r="BG81" s="39">
        <v>2.1047984032848319</v>
      </c>
      <c r="BH81" s="36">
        <v>2426389.905536036</v>
      </c>
      <c r="BI81" s="39">
        <v>3.8021952433750985</v>
      </c>
      <c r="BJ81" s="36">
        <v>4969302.096464606</v>
      </c>
      <c r="BK81" s="40">
        <v>2.6914849369224512</v>
      </c>
      <c r="BL81" s="116">
        <f t="shared" si="142"/>
        <v>6104213.9219070729</v>
      </c>
      <c r="BM81" s="117">
        <f t="shared" si="143"/>
        <v>3445745.4861952132</v>
      </c>
      <c r="BN81" s="118">
        <f t="shared" si="144"/>
        <v>9549959.4081022851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45"/>
        <v>0</v>
      </c>
      <c r="CC81" s="117">
        <f t="shared" si="146"/>
        <v>0</v>
      </c>
      <c r="CD81" s="118">
        <f t="shared" si="147"/>
        <v>0</v>
      </c>
      <c r="CE81" s="32"/>
      <c r="CF81" s="32"/>
      <c r="CG81" s="38">
        <f t="shared" si="148"/>
        <v>3739982.7532652528</v>
      </c>
      <c r="CH81" s="39">
        <f t="shared" si="149"/>
        <v>5.4392549542755111</v>
      </c>
      <c r="CI81" s="36">
        <f t="shared" si="150"/>
        <v>1066065.5293826084</v>
      </c>
      <c r="CJ81" s="39">
        <f t="shared" si="151"/>
        <v>4.9799158669360839</v>
      </c>
      <c r="CK81" s="36">
        <f t="shared" si="152"/>
        <v>4806048.2826478612</v>
      </c>
      <c r="CL81" s="40">
        <f t="shared" si="153"/>
        <v>5.3301987022303887</v>
      </c>
      <c r="CM81" s="38">
        <f t="shared" si="154"/>
        <v>3031608.6031501517</v>
      </c>
      <c r="CN81" s="39">
        <f t="shared" si="155"/>
        <v>0.98792393931113764</v>
      </c>
      <c r="CO81" s="36">
        <f t="shared" si="156"/>
        <v>2660628.8048557611</v>
      </c>
      <c r="CP81" s="39">
        <f t="shared" si="157"/>
        <v>1.475837925204772</v>
      </c>
      <c r="CQ81" s="36">
        <f t="shared" si="158"/>
        <v>5692237.4080059128</v>
      </c>
      <c r="CR81" s="40">
        <f t="shared" si="159"/>
        <v>1.1684874236842262</v>
      </c>
      <c r="CS81" s="152"/>
      <c r="CT81" s="161" t="s">
        <v>79</v>
      </c>
      <c r="CU81" s="38">
        <f t="shared" si="160"/>
        <v>4806048.2826478612</v>
      </c>
      <c r="CV81" s="36">
        <f t="shared" si="161"/>
        <v>5692237.4080059128</v>
      </c>
      <c r="CW81" s="37">
        <f t="shared" si="162"/>
        <v>10498285.690653775</v>
      </c>
      <c r="CX81"/>
    </row>
    <row r="82" spans="1:104" s="19" customFormat="1" ht="15.6" x14ac:dyDescent="0.3">
      <c r="A82" s="26">
        <v>66</v>
      </c>
      <c r="B82" s="26" t="s">
        <v>80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33"/>
        <v>0</v>
      </c>
      <c r="Q82" s="117">
        <f t="shared" si="134"/>
        <v>0</v>
      </c>
      <c r="R82" s="118">
        <f t="shared" si="135"/>
        <v>0</v>
      </c>
      <c r="S82" s="32"/>
      <c r="T82" s="35">
        <v>1249748.5909323627</v>
      </c>
      <c r="U82" s="39">
        <v>6.3348012293627063</v>
      </c>
      <c r="V82" s="39">
        <v>238658.49391581258</v>
      </c>
      <c r="W82" s="39">
        <v>3.8352268097289417</v>
      </c>
      <c r="X82" s="36">
        <v>1488407.0848481753</v>
      </c>
      <c r="Y82" s="40">
        <v>5.7354296536492688</v>
      </c>
      <c r="Z82" s="38">
        <v>869024.72303169686</v>
      </c>
      <c r="AA82" s="39">
        <v>0.85541170121850552</v>
      </c>
      <c r="AB82" s="36">
        <v>605793.00556679443</v>
      </c>
      <c r="AC82" s="39">
        <v>1.2906595597193549</v>
      </c>
      <c r="AD82" s="36">
        <v>1474817.7285984913</v>
      </c>
      <c r="AE82" s="40">
        <v>0.99295535901859067</v>
      </c>
      <c r="AF82" s="116">
        <f t="shared" si="136"/>
        <v>2118773.3139640596</v>
      </c>
      <c r="AG82" s="117">
        <f t="shared" si="137"/>
        <v>844451.499482607</v>
      </c>
      <c r="AH82" s="118">
        <f t="shared" si="138"/>
        <v>2963224.8134466666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9"/>
        <v>0</v>
      </c>
      <c r="AW82" s="117">
        <f t="shared" si="140"/>
        <v>0</v>
      </c>
      <c r="AX82" s="118">
        <f t="shared" si="141"/>
        <v>0</v>
      </c>
      <c r="AY82" s="32"/>
      <c r="AZ82" s="35">
        <v>1367562.898137708</v>
      </c>
      <c r="BA82" s="39">
        <v>6.0959930913965001</v>
      </c>
      <c r="BB82" s="39">
        <v>391439.13586229208</v>
      </c>
      <c r="BC82" s="39">
        <v>6.0386772370845092</v>
      </c>
      <c r="BD82" s="36">
        <v>1759002.034</v>
      </c>
      <c r="BE82" s="40">
        <v>6.0831443975653618</v>
      </c>
      <c r="BF82" s="38">
        <v>3043116.0254607606</v>
      </c>
      <c r="BG82" s="39">
        <v>2.5188230149077189</v>
      </c>
      <c r="BH82" s="36">
        <v>2903673.2105392395</v>
      </c>
      <c r="BI82" s="39">
        <v>4.5501064953486843</v>
      </c>
      <c r="BJ82" s="36">
        <v>5946789.2359999996</v>
      </c>
      <c r="BK82" s="40">
        <v>3.2209137905167347</v>
      </c>
      <c r="BL82" s="116">
        <f t="shared" si="142"/>
        <v>4410678.9235984683</v>
      </c>
      <c r="BM82" s="117">
        <f t="shared" si="143"/>
        <v>3295112.3464015317</v>
      </c>
      <c r="BN82" s="118">
        <f t="shared" si="144"/>
        <v>7705791.2699999996</v>
      </c>
      <c r="BO82" s="32"/>
      <c r="BP82" s="35">
        <v>442773.9800000001</v>
      </c>
      <c r="BQ82" s="39">
        <v>4.43759125258073</v>
      </c>
      <c r="BR82" s="39">
        <v>35522.510000000009</v>
      </c>
      <c r="BS82" s="39">
        <v>1.5409730175255947</v>
      </c>
      <c r="BT82" s="36">
        <v>478296.49000000011</v>
      </c>
      <c r="BU82" s="40">
        <v>3.8939712610925676</v>
      </c>
      <c r="BV82" s="38">
        <v>736763.85000000009</v>
      </c>
      <c r="BW82" s="39">
        <v>2.3165833435522063</v>
      </c>
      <c r="BX82" s="36">
        <v>212240.40000000011</v>
      </c>
      <c r="BY82" s="39">
        <v>0.94174202422682751</v>
      </c>
      <c r="BZ82" s="36">
        <v>949004.25000000023</v>
      </c>
      <c r="CA82" s="40">
        <v>1.7463903799900264</v>
      </c>
      <c r="CB82" s="116">
        <f t="shared" si="145"/>
        <v>1179537.83</v>
      </c>
      <c r="CC82" s="117">
        <f t="shared" si="146"/>
        <v>247762.91000000012</v>
      </c>
      <c r="CD82" s="118">
        <f t="shared" si="147"/>
        <v>1427300.7400000002</v>
      </c>
      <c r="CE82" s="32"/>
      <c r="CF82" s="32"/>
      <c r="CG82" s="38">
        <f t="shared" si="148"/>
        <v>3060085.4690700709</v>
      </c>
      <c r="CH82" s="39">
        <f t="shared" si="149"/>
        <v>4.4504443325611751</v>
      </c>
      <c r="CI82" s="36">
        <f t="shared" si="150"/>
        <v>665620.13977810461</v>
      </c>
      <c r="CJ82" s="39">
        <f t="shared" si="151"/>
        <v>3.1093138311608874</v>
      </c>
      <c r="CK82" s="36">
        <f t="shared" si="152"/>
        <v>3725705.6088481755</v>
      </c>
      <c r="CL82" s="40">
        <f t="shared" si="153"/>
        <v>4.1320332283956942</v>
      </c>
      <c r="CM82" s="38">
        <f t="shared" si="154"/>
        <v>4648904.5984924575</v>
      </c>
      <c r="CN82" s="39">
        <f t="shared" si="155"/>
        <v>1.5149594639796111</v>
      </c>
      <c r="CO82" s="36">
        <f t="shared" si="156"/>
        <v>3721706.6161060338</v>
      </c>
      <c r="CP82" s="39">
        <f t="shared" si="157"/>
        <v>2.0644126533210896</v>
      </c>
      <c r="CQ82" s="36">
        <f t="shared" si="158"/>
        <v>8370611.2145984918</v>
      </c>
      <c r="CR82" s="40">
        <f t="shared" si="159"/>
        <v>1.718296907126879</v>
      </c>
      <c r="CS82" s="152"/>
      <c r="CT82" s="161" t="s">
        <v>80</v>
      </c>
      <c r="CU82" s="38">
        <f t="shared" si="160"/>
        <v>3725705.6088481755</v>
      </c>
      <c r="CV82" s="36">
        <f t="shared" si="161"/>
        <v>8370611.2145984918</v>
      </c>
      <c r="CW82" s="37">
        <f t="shared" si="162"/>
        <v>12096316.823446667</v>
      </c>
      <c r="CX82"/>
    </row>
    <row r="83" spans="1:104" s="19" customFormat="1" ht="15.6" x14ac:dyDescent="0.3">
      <c r="A83" s="26">
        <v>67</v>
      </c>
      <c r="B83" s="26" t="s">
        <v>81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33"/>
        <v>0</v>
      </c>
      <c r="Q83" s="117">
        <f t="shared" si="134"/>
        <v>0</v>
      </c>
      <c r="R83" s="118">
        <f t="shared" si="135"/>
        <v>0</v>
      </c>
      <c r="S83" s="32"/>
      <c r="T83" s="35">
        <v>1611180.674672941</v>
      </c>
      <c r="U83" s="39">
        <v>8.1668500310363328</v>
      </c>
      <c r="V83" s="39">
        <v>492344.79285200103</v>
      </c>
      <c r="W83" s="39">
        <v>7.9119494898116773</v>
      </c>
      <c r="X83" s="36">
        <v>2103525.467524942</v>
      </c>
      <c r="Y83" s="40">
        <v>8.1057275704110499</v>
      </c>
      <c r="Z83" s="38">
        <v>5639584.3500567116</v>
      </c>
      <c r="AA83" s="39">
        <v>5.5512418866722104</v>
      </c>
      <c r="AB83" s="36">
        <v>2641749.3955729646</v>
      </c>
      <c r="AC83" s="39">
        <v>5.628323669054204</v>
      </c>
      <c r="AD83" s="36">
        <v>8281333.7456296757</v>
      </c>
      <c r="AE83" s="40">
        <v>5.5756006746397997</v>
      </c>
      <c r="AF83" s="116">
        <f t="shared" si="136"/>
        <v>7250765.0247296523</v>
      </c>
      <c r="AG83" s="117">
        <f t="shared" si="137"/>
        <v>3134094.1884249654</v>
      </c>
      <c r="AH83" s="118">
        <f t="shared" si="138"/>
        <v>10384859.213154618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9"/>
        <v>0</v>
      </c>
      <c r="AW83" s="117">
        <f t="shared" si="140"/>
        <v>0</v>
      </c>
      <c r="AX83" s="118">
        <f t="shared" si="141"/>
        <v>0</v>
      </c>
      <c r="AY83" s="32"/>
      <c r="AZ83" s="35">
        <v>933710.42694694328</v>
      </c>
      <c r="BA83" s="39">
        <v>4.1620698541796006</v>
      </c>
      <c r="BB83" s="39">
        <v>267257.03305305657</v>
      </c>
      <c r="BC83" s="39">
        <v>4.1229371672126218</v>
      </c>
      <c r="BD83" s="36">
        <v>1200967.46</v>
      </c>
      <c r="BE83" s="40">
        <v>4.1532973440309862</v>
      </c>
      <c r="BF83" s="38">
        <v>3754593.538476794</v>
      </c>
      <c r="BG83" s="39">
        <v>3.1077213412877489</v>
      </c>
      <c r="BH83" s="36">
        <v>3582549.1315232054</v>
      </c>
      <c r="BI83" s="39">
        <v>5.6139168877830707</v>
      </c>
      <c r="BJ83" s="36">
        <v>7337142.6699999999</v>
      </c>
      <c r="BK83" s="40">
        <v>3.9739602449216136</v>
      </c>
      <c r="BL83" s="116">
        <f t="shared" si="142"/>
        <v>4688303.9654237377</v>
      </c>
      <c r="BM83" s="117">
        <f t="shared" si="143"/>
        <v>3849806.1645762622</v>
      </c>
      <c r="BN83" s="118">
        <f t="shared" si="144"/>
        <v>8538110.129999999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45"/>
        <v>0</v>
      </c>
      <c r="CC83" s="117">
        <f t="shared" si="146"/>
        <v>0</v>
      </c>
      <c r="CD83" s="118">
        <f t="shared" si="147"/>
        <v>0</v>
      </c>
      <c r="CE83" s="32"/>
      <c r="CF83" s="32"/>
      <c r="CG83" s="38">
        <f t="shared" si="148"/>
        <v>2544891.1016198844</v>
      </c>
      <c r="CH83" s="39">
        <f t="shared" si="149"/>
        <v>3.7011698838697487</v>
      </c>
      <c r="CI83" s="36">
        <f t="shared" si="150"/>
        <v>759601.8259050576</v>
      </c>
      <c r="CJ83" s="39">
        <f t="shared" si="151"/>
        <v>3.5483308306281391</v>
      </c>
      <c r="CK83" s="36">
        <f t="shared" si="152"/>
        <v>3304492.927524942</v>
      </c>
      <c r="CL83" s="40">
        <f t="shared" si="153"/>
        <v>3.6648828471858055</v>
      </c>
      <c r="CM83" s="38">
        <f t="shared" si="154"/>
        <v>9394177.8885335065</v>
      </c>
      <c r="CN83" s="39">
        <f t="shared" si="155"/>
        <v>3.0613230271829863</v>
      </c>
      <c r="CO83" s="36">
        <f t="shared" si="156"/>
        <v>6224298.52709617</v>
      </c>
      <c r="CP83" s="39">
        <f t="shared" si="157"/>
        <v>3.4525882781242485</v>
      </c>
      <c r="CQ83" s="36">
        <f t="shared" si="158"/>
        <v>15618476.415629677</v>
      </c>
      <c r="CR83" s="40">
        <f t="shared" si="159"/>
        <v>3.20611948530187</v>
      </c>
      <c r="CS83" s="152"/>
      <c r="CT83" s="161" t="s">
        <v>81</v>
      </c>
      <c r="CU83" s="38">
        <f t="shared" si="160"/>
        <v>3304492.927524942</v>
      </c>
      <c r="CV83" s="36">
        <f t="shared" si="161"/>
        <v>15618476.415629677</v>
      </c>
      <c r="CW83" s="37">
        <f t="shared" si="162"/>
        <v>18922969.34315462</v>
      </c>
      <c r="CX83"/>
    </row>
    <row r="84" spans="1:104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3"/>
        <v>0</v>
      </c>
      <c r="Q84" s="117">
        <f t="shared" si="134"/>
        <v>0</v>
      </c>
      <c r="R84" s="118">
        <f t="shared" si="135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36"/>
        <v>0</v>
      </c>
      <c r="AG84" s="117">
        <f t="shared" si="137"/>
        <v>0</v>
      </c>
      <c r="AH84" s="118">
        <f t="shared" si="138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39"/>
        <v>0</v>
      </c>
      <c r="AW84" s="117">
        <f t="shared" si="140"/>
        <v>0</v>
      </c>
      <c r="AX84" s="118">
        <f t="shared" si="141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42"/>
        <v>0</v>
      </c>
      <c r="BM84" s="117">
        <f t="shared" si="143"/>
        <v>0</v>
      </c>
      <c r="BN84" s="118">
        <f t="shared" si="144"/>
        <v>0</v>
      </c>
      <c r="BO84" s="32"/>
      <c r="BP84" s="35">
        <v>30399.9</v>
      </c>
      <c r="BQ84" s="39">
        <v>0.30467537934213956</v>
      </c>
      <c r="BR84" s="39">
        <v>6752.73</v>
      </c>
      <c r="BS84" s="39">
        <v>0.2929346694429984</v>
      </c>
      <c r="BT84" s="36">
        <v>37152.630000000005</v>
      </c>
      <c r="BU84" s="40">
        <v>0.30247195310591879</v>
      </c>
      <c r="BV84" s="38">
        <v>94958.35</v>
      </c>
      <c r="BW84" s="39">
        <v>0.29857454588902621</v>
      </c>
      <c r="BX84" s="36">
        <v>67977.000000000029</v>
      </c>
      <c r="BY84" s="39">
        <v>0.30162399609531004</v>
      </c>
      <c r="BZ84" s="36">
        <v>162935.35000000003</v>
      </c>
      <c r="CA84" s="40">
        <v>0.29983925551472285</v>
      </c>
      <c r="CB84" s="116">
        <f t="shared" si="145"/>
        <v>125358.25</v>
      </c>
      <c r="CC84" s="117">
        <f t="shared" si="146"/>
        <v>74729.730000000025</v>
      </c>
      <c r="CD84" s="118">
        <f t="shared" si="147"/>
        <v>200087.98000000004</v>
      </c>
      <c r="CE84" s="32"/>
      <c r="CF84" s="32"/>
      <c r="CG84" s="38">
        <f t="shared" si="148"/>
        <v>30399.9</v>
      </c>
      <c r="CH84" s="39">
        <f t="shared" si="149"/>
        <v>4.4212184278153731E-2</v>
      </c>
      <c r="CI84" s="36">
        <f t="shared" si="150"/>
        <v>6752.73</v>
      </c>
      <c r="CJ84" s="39">
        <f t="shared" si="151"/>
        <v>3.1544052729676322E-2</v>
      </c>
      <c r="CK84" s="36">
        <f t="shared" si="152"/>
        <v>37152.630000000005</v>
      </c>
      <c r="CL84" s="40">
        <f t="shared" si="153"/>
        <v>4.1204517425559861E-2</v>
      </c>
      <c r="CM84" s="38">
        <f t="shared" si="154"/>
        <v>94958.35</v>
      </c>
      <c r="CN84" s="39">
        <f t="shared" si="155"/>
        <v>3.0944504876060153E-2</v>
      </c>
      <c r="CO84" s="36">
        <f t="shared" si="156"/>
        <v>67977.000000000029</v>
      </c>
      <c r="CP84" s="39">
        <f t="shared" si="157"/>
        <v>3.7706513008710946E-2</v>
      </c>
      <c r="CQ84" s="36">
        <f t="shared" si="158"/>
        <v>162935.35000000003</v>
      </c>
      <c r="CR84" s="40">
        <f t="shared" si="159"/>
        <v>3.34469372413762E-2</v>
      </c>
      <c r="CS84" s="152"/>
      <c r="CT84" s="161" t="s">
        <v>82</v>
      </c>
      <c r="CU84" s="38">
        <f t="shared" si="160"/>
        <v>37152.630000000005</v>
      </c>
      <c r="CV84" s="36">
        <f t="shared" si="161"/>
        <v>162935.35000000003</v>
      </c>
      <c r="CW84" s="37">
        <f t="shared" si="162"/>
        <v>200087.98000000004</v>
      </c>
      <c r="CX84"/>
    </row>
    <row r="85" spans="1:104" s="19" customFormat="1" ht="15.6" x14ac:dyDescent="0.3">
      <c r="A85" s="26">
        <v>69</v>
      </c>
      <c r="B85" s="26" t="s">
        <v>83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33"/>
        <v>0</v>
      </c>
      <c r="Q85" s="117">
        <f t="shared" si="134"/>
        <v>0</v>
      </c>
      <c r="R85" s="118">
        <f t="shared" si="135"/>
        <v>0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-24.016500894466311</v>
      </c>
      <c r="AA85" s="39">
        <v>-2.3640289330067616E-5</v>
      </c>
      <c r="AB85" s="36">
        <v>0</v>
      </c>
      <c r="AC85" s="39">
        <v>0</v>
      </c>
      <c r="AD85" s="36">
        <v>-24.016500894466311</v>
      </c>
      <c r="AE85" s="40">
        <v>-1.6169668160076316E-5</v>
      </c>
      <c r="AF85" s="116">
        <f t="shared" si="136"/>
        <v>-24.016500894466311</v>
      </c>
      <c r="AG85" s="117">
        <f t="shared" si="137"/>
        <v>0</v>
      </c>
      <c r="AH85" s="118">
        <f t="shared" si="138"/>
        <v>-24.016500894466311</v>
      </c>
      <c r="AI85" s="32"/>
      <c r="AJ85" s="35">
        <v>465763.70619941718</v>
      </c>
      <c r="AK85" s="39">
        <v>8.0112094497569135</v>
      </c>
      <c r="AL85" s="36">
        <v>208874.98970516119</v>
      </c>
      <c r="AM85" s="39">
        <v>7.2440518036055073</v>
      </c>
      <c r="AN85" s="36">
        <v>674638.69590457832</v>
      </c>
      <c r="AO85" s="40">
        <v>7.7568750750759241</v>
      </c>
      <c r="AP85" s="38">
        <v>185927.06812706898</v>
      </c>
      <c r="AQ85" s="39">
        <v>1.1189775281784144</v>
      </c>
      <c r="AR85" s="36">
        <v>284164.46701012261</v>
      </c>
      <c r="AS85" s="39">
        <v>1.8460629312682557</v>
      </c>
      <c r="AT85" s="36">
        <v>470091.53513719159</v>
      </c>
      <c r="AU85" s="40">
        <v>1.4686321734560233</v>
      </c>
      <c r="AV85" s="116">
        <f t="shared" si="139"/>
        <v>651690.77432648616</v>
      </c>
      <c r="AW85" s="117">
        <f t="shared" si="140"/>
        <v>493039.4567152838</v>
      </c>
      <c r="AX85" s="118">
        <f t="shared" si="141"/>
        <v>1144730.23104177</v>
      </c>
      <c r="AY85" s="32"/>
      <c r="AZ85" s="35">
        <v>5246.4441297166759</v>
      </c>
      <c r="BA85" s="39">
        <v>2.3386337266609651E-2</v>
      </c>
      <c r="BB85" s="39">
        <v>1501.6958702833242</v>
      </c>
      <c r="BC85" s="39">
        <v>2.3166453831775079E-2</v>
      </c>
      <c r="BD85" s="36">
        <v>6748.14</v>
      </c>
      <c r="BE85" s="40">
        <v>2.3337045234472265E-2</v>
      </c>
      <c r="BF85" s="38">
        <v>943719.04062915023</v>
      </c>
      <c r="BG85" s="39">
        <v>0.78112737708823432</v>
      </c>
      <c r="BH85" s="36">
        <v>900475.58937084966</v>
      </c>
      <c r="BI85" s="39">
        <v>1.4110609324863861</v>
      </c>
      <c r="BJ85" s="36">
        <v>1844194.63</v>
      </c>
      <c r="BK85" s="40">
        <v>0.99885697650171557</v>
      </c>
      <c r="BL85" s="116">
        <f t="shared" si="142"/>
        <v>948965.48475886695</v>
      </c>
      <c r="BM85" s="117">
        <f t="shared" si="143"/>
        <v>901977.28524113295</v>
      </c>
      <c r="BN85" s="118">
        <f t="shared" si="144"/>
        <v>1850942.77</v>
      </c>
      <c r="BO85" s="32"/>
      <c r="BP85" s="35">
        <v>721707.06636134093</v>
      </c>
      <c r="BQ85" s="39">
        <v>7.2331282082356925</v>
      </c>
      <c r="BR85" s="39">
        <v>73232.395692437101</v>
      </c>
      <c r="BS85" s="39">
        <v>3.1768347949174518</v>
      </c>
      <c r="BT85" s="36">
        <v>794939.462053778</v>
      </c>
      <c r="BU85" s="40">
        <v>6.4718673129836199</v>
      </c>
      <c r="BV85" s="38">
        <v>-228122.19577626878</v>
      </c>
      <c r="BW85" s="39">
        <v>-0.71727742753646184</v>
      </c>
      <c r="BX85" s="36">
        <v>202986.9237224907</v>
      </c>
      <c r="BY85" s="39">
        <v>0.90068298230683186</v>
      </c>
      <c r="BZ85" s="36">
        <v>-25135.272053778084</v>
      </c>
      <c r="CA85" s="40">
        <v>-4.625479529006344E-2</v>
      </c>
      <c r="CB85" s="116">
        <f t="shared" si="145"/>
        <v>493584.87058507215</v>
      </c>
      <c r="CC85" s="117">
        <f t="shared" si="146"/>
        <v>276219.3194149278</v>
      </c>
      <c r="CD85" s="118">
        <f t="shared" si="147"/>
        <v>769804.19</v>
      </c>
      <c r="CE85" s="32"/>
      <c r="CF85" s="32"/>
      <c r="CG85" s="38">
        <f t="shared" si="148"/>
        <v>1192717.2166904747</v>
      </c>
      <c r="CH85" s="39">
        <f t="shared" si="149"/>
        <v>1.7346318039219168</v>
      </c>
      <c r="CI85" s="36">
        <f t="shared" si="150"/>
        <v>283609.08126788161</v>
      </c>
      <c r="CJ85" s="39">
        <f t="shared" si="151"/>
        <v>1.3248241546943409</v>
      </c>
      <c r="CK85" s="36">
        <f t="shared" si="152"/>
        <v>1476326.2979583563</v>
      </c>
      <c r="CL85" s="40">
        <f t="shared" si="153"/>
        <v>1.6373353022393666</v>
      </c>
      <c r="CM85" s="38">
        <f t="shared" si="154"/>
        <v>901499.89647905598</v>
      </c>
      <c r="CN85" s="39">
        <f t="shared" si="155"/>
        <v>0.29377582848021128</v>
      </c>
      <c r="CO85" s="36">
        <f t="shared" si="156"/>
        <v>1387626.9801034629</v>
      </c>
      <c r="CP85" s="39">
        <f t="shared" si="157"/>
        <v>0.76970997214512982</v>
      </c>
      <c r="CQ85" s="36">
        <f t="shared" si="158"/>
        <v>2289126.8765825192</v>
      </c>
      <c r="CR85" s="40">
        <f t="shared" si="159"/>
        <v>0.46990590426572887</v>
      </c>
      <c r="CS85" s="152"/>
      <c r="CT85" s="161" t="s">
        <v>83</v>
      </c>
      <c r="CU85" s="38">
        <f t="shared" si="160"/>
        <v>1476326.2979583563</v>
      </c>
      <c r="CV85" s="36">
        <f t="shared" si="161"/>
        <v>2289126.8765825192</v>
      </c>
      <c r="CW85" s="37">
        <f t="shared" si="162"/>
        <v>3765453.1745408755</v>
      </c>
      <c r="CX85"/>
    </row>
    <row r="86" spans="1:104" s="19" customFormat="1" ht="15.6" x14ac:dyDescent="0.3">
      <c r="A86" s="26">
        <v>70</v>
      </c>
      <c r="B86" s="26" t="s">
        <v>84</v>
      </c>
      <c r="C86" s="34"/>
      <c r="D86" s="35">
        <v>0</v>
      </c>
      <c r="E86" s="39">
        <v>0</v>
      </c>
      <c r="F86" s="39">
        <v>0</v>
      </c>
      <c r="G86" s="39">
        <v>0</v>
      </c>
      <c r="H86" s="36">
        <v>0</v>
      </c>
      <c r="I86" s="40">
        <v>0</v>
      </c>
      <c r="J86" s="38">
        <v>0</v>
      </c>
      <c r="K86" s="39">
        <v>0</v>
      </c>
      <c r="L86" s="36">
        <v>0</v>
      </c>
      <c r="M86" s="39">
        <v>0</v>
      </c>
      <c r="N86" s="36">
        <v>0</v>
      </c>
      <c r="O86" s="40">
        <v>0</v>
      </c>
      <c r="P86" s="116">
        <f t="shared" si="133"/>
        <v>0</v>
      </c>
      <c r="Q86" s="117">
        <f t="shared" si="134"/>
        <v>0</v>
      </c>
      <c r="R86" s="118">
        <f t="shared" si="135"/>
        <v>0</v>
      </c>
      <c r="S86" s="32"/>
      <c r="T86" s="35">
        <v>3143295.052262892</v>
      </c>
      <c r="U86" s="39">
        <v>15.932924034320706</v>
      </c>
      <c r="V86" s="39">
        <v>1253705.9603665206</v>
      </c>
      <c r="W86" s="39">
        <v>20.146975001068981</v>
      </c>
      <c r="X86" s="36">
        <v>4397001.0126294121</v>
      </c>
      <c r="Y86" s="40">
        <v>16.94340899857583</v>
      </c>
      <c r="Z86" s="38">
        <v>6821344.5144998934</v>
      </c>
      <c r="AA86" s="39">
        <v>6.7144901187501045</v>
      </c>
      <c r="AB86" s="36">
        <v>3377799.2403364191</v>
      </c>
      <c r="AC86" s="39">
        <v>7.1964992007031157</v>
      </c>
      <c r="AD86" s="36">
        <v>10199143.754836313</v>
      </c>
      <c r="AE86" s="40">
        <v>6.8668108962790972</v>
      </c>
      <c r="AF86" s="116">
        <f t="shared" si="136"/>
        <v>9964639.5667627864</v>
      </c>
      <c r="AG86" s="117">
        <f t="shared" si="137"/>
        <v>4631505.2007029392</v>
      </c>
      <c r="AH86" s="118">
        <f t="shared" si="138"/>
        <v>14596144.767465726</v>
      </c>
      <c r="AI86" s="32"/>
      <c r="AJ86" s="35">
        <v>4875485.9180784356</v>
      </c>
      <c r="AK86" s="39">
        <v>83.859129294938612</v>
      </c>
      <c r="AL86" s="36">
        <v>2244568.5147746587</v>
      </c>
      <c r="AM86" s="39">
        <v>77.844506997803236</v>
      </c>
      <c r="AN86" s="36">
        <v>7120054.4328530943</v>
      </c>
      <c r="AO86" s="40">
        <v>81.865112538984448</v>
      </c>
      <c r="AP86" s="38">
        <v>1999508.5024430915</v>
      </c>
      <c r="AQ86" s="39">
        <v>12.03377810543634</v>
      </c>
      <c r="AR86" s="36">
        <v>2692388.3194395183</v>
      </c>
      <c r="AS86" s="39">
        <v>17.490991485997</v>
      </c>
      <c r="AT86" s="36">
        <v>4691896.8218826093</v>
      </c>
      <c r="AU86" s="40">
        <v>14.658146578074184</v>
      </c>
      <c r="AV86" s="116">
        <f t="shared" si="139"/>
        <v>6874994.4205215275</v>
      </c>
      <c r="AW86" s="117">
        <f t="shared" si="140"/>
        <v>4936956.834214177</v>
      </c>
      <c r="AX86" s="118">
        <f t="shared" si="141"/>
        <v>11811951.254735705</v>
      </c>
      <c r="AY86" s="32"/>
      <c r="AZ86" s="35">
        <v>3701536.4040313428</v>
      </c>
      <c r="BA86" s="39">
        <v>16.499819041051193</v>
      </c>
      <c r="BB86" s="39">
        <v>1059495.1159686579</v>
      </c>
      <c r="BC86" s="39">
        <v>16.344684149959239</v>
      </c>
      <c r="BD86" s="36">
        <v>4761031.5200000005</v>
      </c>
      <c r="BE86" s="40">
        <v>16.465041914510998</v>
      </c>
      <c r="BF86" s="38">
        <v>3880080.9851275375</v>
      </c>
      <c r="BG86" s="39">
        <v>3.2115887804722405</v>
      </c>
      <c r="BH86" s="36">
        <v>3702286.4448724613</v>
      </c>
      <c r="BI86" s="39">
        <v>5.8015473433138673</v>
      </c>
      <c r="BJ86" s="36">
        <v>7582367.4299999988</v>
      </c>
      <c r="BK86" s="40">
        <v>4.1067794486826381</v>
      </c>
      <c r="BL86" s="116">
        <f t="shared" si="142"/>
        <v>7581617.3891588803</v>
      </c>
      <c r="BM86" s="117">
        <f t="shared" si="143"/>
        <v>4761781.5608411189</v>
      </c>
      <c r="BN86" s="118">
        <f t="shared" si="144"/>
        <v>12343398.949999999</v>
      </c>
      <c r="BO86" s="32"/>
      <c r="BP86" s="35">
        <v>4960966.5500000007</v>
      </c>
      <c r="BQ86" s="39">
        <v>49.720043997674843</v>
      </c>
      <c r="BR86" s="39">
        <v>1011983.75</v>
      </c>
      <c r="BS86" s="39">
        <v>43.900041211174738</v>
      </c>
      <c r="BT86" s="36">
        <v>5972950.3000000007</v>
      </c>
      <c r="BU86" s="40">
        <v>48.627780672474159</v>
      </c>
      <c r="BV86" s="38">
        <v>6043787.3899999997</v>
      </c>
      <c r="BW86" s="39">
        <v>19.003290131084551</v>
      </c>
      <c r="BX86" s="36">
        <v>8434730.6699999999</v>
      </c>
      <c r="BY86" s="39">
        <v>37.426146647734839</v>
      </c>
      <c r="BZ86" s="36">
        <v>14478518.059999999</v>
      </c>
      <c r="CA86" s="40">
        <v>26.643868725030316</v>
      </c>
      <c r="CB86" s="116">
        <f t="shared" si="145"/>
        <v>11004753.940000001</v>
      </c>
      <c r="CC86" s="117">
        <f t="shared" si="146"/>
        <v>9446714.4199999999</v>
      </c>
      <c r="CD86" s="118">
        <f t="shared" si="147"/>
        <v>20451468.359999999</v>
      </c>
      <c r="CE86" s="32"/>
      <c r="CF86" s="32"/>
      <c r="CG86" s="38">
        <f t="shared" si="148"/>
        <v>16681283.924372671</v>
      </c>
      <c r="CH86" s="39">
        <f t="shared" si="149"/>
        <v>24.260474503553233</v>
      </c>
      <c r="CI86" s="36">
        <f t="shared" si="150"/>
        <v>5569753.3411098374</v>
      </c>
      <c r="CJ86" s="39">
        <f t="shared" si="151"/>
        <v>26.018009469245712</v>
      </c>
      <c r="CK86" s="36">
        <f t="shared" si="152"/>
        <v>22251037.265482508</v>
      </c>
      <c r="CL86" s="40">
        <f t="shared" si="153"/>
        <v>24.677748324744591</v>
      </c>
      <c r="CM86" s="38">
        <f t="shared" si="154"/>
        <v>18744721.392070524</v>
      </c>
      <c r="CN86" s="39">
        <f t="shared" si="155"/>
        <v>6.1084267209499252</v>
      </c>
      <c r="CO86" s="36">
        <f t="shared" si="156"/>
        <v>18207204.674648397</v>
      </c>
      <c r="CP86" s="39">
        <f t="shared" si="157"/>
        <v>10.099448341599251</v>
      </c>
      <c r="CQ86" s="36">
        <f t="shared" si="158"/>
        <v>36951926.066718921</v>
      </c>
      <c r="CR86" s="40">
        <f t="shared" si="159"/>
        <v>7.5853935447496257</v>
      </c>
      <c r="CS86" s="152"/>
      <c r="CT86" s="161" t="s">
        <v>84</v>
      </c>
      <c r="CU86" s="38">
        <f t="shared" si="160"/>
        <v>22251037.265482508</v>
      </c>
      <c r="CV86" s="36">
        <f t="shared" si="161"/>
        <v>36951926.066718921</v>
      </c>
      <c r="CW86" s="37">
        <f t="shared" si="162"/>
        <v>59202963.332201429</v>
      </c>
      <c r="CX86"/>
    </row>
    <row r="87" spans="1:104" s="19" customFormat="1" ht="15.6" x14ac:dyDescent="0.3">
      <c r="A87" s="26">
        <v>71</v>
      </c>
      <c r="B87" s="26" t="s">
        <v>85</v>
      </c>
      <c r="C87" s="34"/>
      <c r="D87" s="35">
        <v>17235.409999999996</v>
      </c>
      <c r="E87" s="39">
        <v>0.15950885213737701</v>
      </c>
      <c r="F87" s="39">
        <v>3901.2099999999991</v>
      </c>
      <c r="G87" s="39">
        <v>0.11102854540797448</v>
      </c>
      <c r="H87" s="36">
        <v>21136.619999999995</v>
      </c>
      <c r="I87" s="40">
        <v>0.14761240310077517</v>
      </c>
      <c r="J87" s="38">
        <v>6408.2999999999975</v>
      </c>
      <c r="K87" s="39">
        <v>1.778082989969617E-2</v>
      </c>
      <c r="L87" s="36">
        <v>7077.1</v>
      </c>
      <c r="M87" s="39">
        <v>2.2398012469538247E-2</v>
      </c>
      <c r="N87" s="36">
        <v>13485.399999999998</v>
      </c>
      <c r="O87" s="40">
        <v>1.9937756422103121E-2</v>
      </c>
      <c r="P87" s="116">
        <f t="shared" si="133"/>
        <v>23643.709999999992</v>
      </c>
      <c r="Q87" s="117">
        <f t="shared" si="134"/>
        <v>10978.31</v>
      </c>
      <c r="R87" s="118">
        <f t="shared" si="135"/>
        <v>34622.01999999999</v>
      </c>
      <c r="S87" s="32"/>
      <c r="T87" s="35">
        <v>144047.9691319922</v>
      </c>
      <c r="U87" s="39">
        <v>0.73015905644172174</v>
      </c>
      <c r="V87" s="39">
        <v>44280.412767527421</v>
      </c>
      <c r="W87" s="39">
        <v>0.71158341530384106</v>
      </c>
      <c r="X87" s="36">
        <v>188328.38189951962</v>
      </c>
      <c r="Y87" s="40">
        <v>0.72570481366693362</v>
      </c>
      <c r="Z87" s="38">
        <v>88822.084469808193</v>
      </c>
      <c r="AA87" s="39">
        <v>8.7430712117175458E-2</v>
      </c>
      <c r="AB87" s="36">
        <v>72595.873877232647</v>
      </c>
      <c r="AC87" s="39">
        <v>0.15466761378033106</v>
      </c>
      <c r="AD87" s="36">
        <v>161417.95834704084</v>
      </c>
      <c r="AE87" s="40">
        <v>0.10867839711612876</v>
      </c>
      <c r="AF87" s="116">
        <f t="shared" si="136"/>
        <v>232870.05360180041</v>
      </c>
      <c r="AG87" s="117">
        <f t="shared" si="137"/>
        <v>116876.28664476007</v>
      </c>
      <c r="AH87" s="118">
        <f t="shared" si="138"/>
        <v>349746.34024656046</v>
      </c>
      <c r="AI87" s="32"/>
      <c r="AJ87" s="35">
        <v>1255.5472247696662</v>
      </c>
      <c r="AK87" s="39">
        <v>2.1595610945658959E-2</v>
      </c>
      <c r="AL87" s="36">
        <v>569.84293638838392</v>
      </c>
      <c r="AM87" s="39">
        <v>1.9762881889033222E-2</v>
      </c>
      <c r="AN87" s="36">
        <v>1825.39016115805</v>
      </c>
      <c r="AO87" s="40">
        <v>2.0988009625493544E-2</v>
      </c>
      <c r="AP87" s="38">
        <v>421.2982326092112</v>
      </c>
      <c r="AQ87" s="39">
        <v>2.5355278265819957E-3</v>
      </c>
      <c r="AR87" s="36">
        <v>766.15590317485157</v>
      </c>
      <c r="AS87" s="39">
        <v>4.9773007417322915E-3</v>
      </c>
      <c r="AT87" s="36">
        <v>1187.4541357840628</v>
      </c>
      <c r="AU87" s="40">
        <v>3.7097739864789146E-3</v>
      </c>
      <c r="AV87" s="116">
        <f t="shared" si="139"/>
        <v>1676.8454573788774</v>
      </c>
      <c r="AW87" s="117">
        <f t="shared" si="140"/>
        <v>1335.9988395632354</v>
      </c>
      <c r="AX87" s="118">
        <f t="shared" si="141"/>
        <v>3012.844296942113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42"/>
        <v>0</v>
      </c>
      <c r="BM87" s="117">
        <f t="shared" si="143"/>
        <v>0</v>
      </c>
      <c r="BN87" s="118">
        <f t="shared" si="144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5"/>
        <v>0</v>
      </c>
      <c r="CC87" s="117">
        <f t="shared" si="146"/>
        <v>0</v>
      </c>
      <c r="CD87" s="118">
        <f t="shared" si="147"/>
        <v>0</v>
      </c>
      <c r="CE87" s="32"/>
      <c r="CF87" s="32"/>
      <c r="CG87" s="38">
        <f t="shared" si="148"/>
        <v>162538.92635676186</v>
      </c>
      <c r="CH87" s="39">
        <f t="shared" si="149"/>
        <v>0.23638896721562944</v>
      </c>
      <c r="CI87" s="36">
        <f t="shared" si="150"/>
        <v>48751.465703915805</v>
      </c>
      <c r="CJ87" s="39">
        <f t="shared" si="151"/>
        <v>0.22773290281313294</v>
      </c>
      <c r="CK87" s="36">
        <f t="shared" si="152"/>
        <v>211290.39206067767</v>
      </c>
      <c r="CL87" s="40">
        <f t="shared" si="153"/>
        <v>0.23433384504724339</v>
      </c>
      <c r="CM87" s="38">
        <f t="shared" si="154"/>
        <v>95651.682702417413</v>
      </c>
      <c r="CN87" s="39">
        <f t="shared" si="155"/>
        <v>3.1170444324151735E-2</v>
      </c>
      <c r="CO87" s="36">
        <f t="shared" si="156"/>
        <v>80439.1297804075</v>
      </c>
      <c r="CP87" s="39">
        <f t="shared" si="157"/>
        <v>4.4619196102715954E-2</v>
      </c>
      <c r="CQ87" s="36">
        <f t="shared" si="158"/>
        <v>176090.8124828249</v>
      </c>
      <c r="CR87" s="40">
        <f t="shared" si="159"/>
        <v>3.614745574791467E-2</v>
      </c>
      <c r="CS87" s="152"/>
      <c r="CT87" s="161" t="s">
        <v>85</v>
      </c>
      <c r="CU87" s="38">
        <f t="shared" si="160"/>
        <v>211290.39206067767</v>
      </c>
      <c r="CV87" s="36">
        <f t="shared" si="161"/>
        <v>176090.8124828249</v>
      </c>
      <c r="CW87" s="37">
        <f t="shared" si="162"/>
        <v>387381.20454350254</v>
      </c>
      <c r="CX87"/>
    </row>
    <row r="88" spans="1:104" s="19" customFormat="1" ht="15.6" x14ac:dyDescent="0.3">
      <c r="A88" s="26">
        <v>72</v>
      </c>
      <c r="B88" s="26" t="s">
        <v>86</v>
      </c>
      <c r="C88" s="34"/>
      <c r="D88" s="35">
        <v>-350.89000000000021</v>
      </c>
      <c r="E88" s="39">
        <v>-3.2473878559595775E-3</v>
      </c>
      <c r="F88" s="39">
        <v>-79.469999999999985</v>
      </c>
      <c r="G88" s="39">
        <v>-2.2617184164840476E-3</v>
      </c>
      <c r="H88" s="36">
        <v>-430.36000000000018</v>
      </c>
      <c r="I88" s="40">
        <v>-3.0055171450520299E-3</v>
      </c>
      <c r="J88" s="38">
        <v>-131.44999999999996</v>
      </c>
      <c r="K88" s="39">
        <v>-3.6472856924848421E-4</v>
      </c>
      <c r="L88" s="36">
        <v>-145.52000000000004</v>
      </c>
      <c r="M88" s="39">
        <v>-4.6055005222014759E-4</v>
      </c>
      <c r="N88" s="36">
        <v>-276.97000000000003</v>
      </c>
      <c r="O88" s="40">
        <v>-4.0949177601182782E-4</v>
      </c>
      <c r="P88" s="116">
        <f t="shared" si="133"/>
        <v>-482.34000000000015</v>
      </c>
      <c r="Q88" s="117">
        <f t="shared" si="134"/>
        <v>-224.99</v>
      </c>
      <c r="R88" s="118">
        <f t="shared" si="135"/>
        <v>-707.33000000000015</v>
      </c>
      <c r="S88" s="32"/>
      <c r="T88" s="35">
        <v>1822.7364964382652</v>
      </c>
      <c r="U88" s="39">
        <v>9.2391969730704886E-3</v>
      </c>
      <c r="V88" s="39">
        <v>563.16697615684734</v>
      </c>
      <c r="W88" s="39">
        <v>9.0500574686129612E-3</v>
      </c>
      <c r="X88" s="36">
        <v>2385.9034725951124</v>
      </c>
      <c r="Y88" s="40">
        <v>9.1938433152934269E-3</v>
      </c>
      <c r="Z88" s="38">
        <v>1231.1989403714629</v>
      </c>
      <c r="AA88" s="39">
        <v>1.2119125638306617E-3</v>
      </c>
      <c r="AB88" s="36">
        <v>925.59752031168216</v>
      </c>
      <c r="AC88" s="39">
        <v>1.9720123492100684E-3</v>
      </c>
      <c r="AD88" s="36">
        <v>2156.7964606831451</v>
      </c>
      <c r="AE88" s="40">
        <v>1.4521134119962116E-3</v>
      </c>
      <c r="AF88" s="116">
        <f t="shared" si="136"/>
        <v>3053.9354368097283</v>
      </c>
      <c r="AG88" s="117">
        <f t="shared" si="137"/>
        <v>1488.7644964685296</v>
      </c>
      <c r="AH88" s="118">
        <f t="shared" si="138"/>
        <v>4542.699933278258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39"/>
        <v>0</v>
      </c>
      <c r="AW88" s="117">
        <f t="shared" si="140"/>
        <v>0</v>
      </c>
      <c r="AX88" s="118">
        <f t="shared" si="141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42"/>
        <v>0</v>
      </c>
      <c r="BM88" s="117">
        <f t="shared" si="143"/>
        <v>0</v>
      </c>
      <c r="BN88" s="118">
        <f t="shared" si="144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5"/>
        <v>0</v>
      </c>
      <c r="CC88" s="117">
        <f t="shared" si="146"/>
        <v>0</v>
      </c>
      <c r="CD88" s="118">
        <f t="shared" si="147"/>
        <v>0</v>
      </c>
      <c r="CE88" s="32"/>
      <c r="CF88" s="32"/>
      <c r="CG88" s="38">
        <f t="shared" si="148"/>
        <v>1471.8464964382651</v>
      </c>
      <c r="CH88" s="39">
        <f t="shared" si="149"/>
        <v>2.1405842956616146E-3</v>
      </c>
      <c r="CI88" s="36">
        <f t="shared" si="150"/>
        <v>483.69697615684737</v>
      </c>
      <c r="CJ88" s="39">
        <f t="shared" si="151"/>
        <v>2.2594954812463382E-3</v>
      </c>
      <c r="CK88" s="36">
        <f t="shared" si="152"/>
        <v>1955.5434725951125</v>
      </c>
      <c r="CL88" s="40">
        <f t="shared" si="153"/>
        <v>2.1688161805230245E-3</v>
      </c>
      <c r="CM88" s="38">
        <f t="shared" si="154"/>
        <v>1099.7489403714628</v>
      </c>
      <c r="CN88" s="39">
        <f t="shared" si="155"/>
        <v>3.5838013663639604E-4</v>
      </c>
      <c r="CO88" s="36">
        <f t="shared" si="156"/>
        <v>780.07752031168206</v>
      </c>
      <c r="CP88" s="39">
        <f t="shared" si="157"/>
        <v>4.3270522628882424E-4</v>
      </c>
      <c r="CQ88" s="36">
        <f t="shared" si="158"/>
        <v>1879.8264606831449</v>
      </c>
      <c r="CR88" s="40">
        <f t="shared" si="159"/>
        <v>3.8588579860139301E-4</v>
      </c>
      <c r="CS88" s="152"/>
      <c r="CT88" s="161" t="s">
        <v>86</v>
      </c>
      <c r="CU88" s="38">
        <f t="shared" si="160"/>
        <v>1955.5434725951125</v>
      </c>
      <c r="CV88" s="36">
        <f t="shared" si="161"/>
        <v>1879.8264606831449</v>
      </c>
      <c r="CW88" s="37">
        <f t="shared" si="162"/>
        <v>3835.3699332782571</v>
      </c>
      <c r="CX88"/>
    </row>
    <row r="89" spans="1:104" s="19" customFormat="1" ht="15.6" x14ac:dyDescent="0.3">
      <c r="A89" s="26">
        <v>73</v>
      </c>
      <c r="B89" s="26" t="s">
        <v>87</v>
      </c>
      <c r="C89" s="34"/>
      <c r="D89" s="35">
        <v>32929.657496093329</v>
      </c>
      <c r="E89" s="39">
        <v>0.30475468053726718</v>
      </c>
      <c r="F89" s="39">
        <v>12195.672503906679</v>
      </c>
      <c r="G89" s="39">
        <v>0.3470891796085801</v>
      </c>
      <c r="H89" s="36">
        <v>45125.330000000009</v>
      </c>
      <c r="I89" s="40">
        <v>0.31514302674767797</v>
      </c>
      <c r="J89" s="38">
        <v>6977.7400640744245</v>
      </c>
      <c r="K89" s="39">
        <v>1.9360830354946307E-2</v>
      </c>
      <c r="L89" s="36">
        <v>10563.309935925574</v>
      </c>
      <c r="M89" s="39">
        <v>3.3431369863992068E-2</v>
      </c>
      <c r="N89" s="36">
        <v>17541.05</v>
      </c>
      <c r="O89" s="40">
        <v>2.593391240066531E-2</v>
      </c>
      <c r="P89" s="116">
        <f t="shared" si="133"/>
        <v>39907.397560167752</v>
      </c>
      <c r="Q89" s="117">
        <f t="shared" si="134"/>
        <v>22758.982439832253</v>
      </c>
      <c r="R89" s="118">
        <f t="shared" si="135"/>
        <v>62666.380000000005</v>
      </c>
      <c r="S89" s="32"/>
      <c r="T89" s="35">
        <v>57462.627913664764</v>
      </c>
      <c r="U89" s="39">
        <v>0.29127004310389015</v>
      </c>
      <c r="V89" s="39">
        <v>18202.600169819947</v>
      </c>
      <c r="W89" s="39">
        <v>0.29251462637108611</v>
      </c>
      <c r="X89" s="36">
        <v>75665.228083484719</v>
      </c>
      <c r="Y89" s="40">
        <v>0.29156848104120719</v>
      </c>
      <c r="Z89" s="38">
        <v>41413.478503330422</v>
      </c>
      <c r="AA89" s="39">
        <v>4.0764748298901698E-2</v>
      </c>
      <c r="AB89" s="36">
        <v>30277.659923421743</v>
      </c>
      <c r="AC89" s="39">
        <v>6.4507432187226085E-2</v>
      </c>
      <c r="AD89" s="36">
        <v>71691.138426752164</v>
      </c>
      <c r="AE89" s="40">
        <v>4.826772740427715E-2</v>
      </c>
      <c r="AF89" s="116">
        <f t="shared" si="136"/>
        <v>98876.106416995186</v>
      </c>
      <c r="AG89" s="117">
        <f t="shared" si="137"/>
        <v>48480.26009324169</v>
      </c>
      <c r="AH89" s="118">
        <f t="shared" si="138"/>
        <v>147356.36651023687</v>
      </c>
      <c r="AI89" s="32"/>
      <c r="AJ89" s="35">
        <v>100704.2141327795</v>
      </c>
      <c r="AK89" s="39">
        <v>1.732128418665259</v>
      </c>
      <c r="AL89" s="36">
        <v>45705.636519275664</v>
      </c>
      <c r="AM89" s="39">
        <v>1.585129934080449</v>
      </c>
      <c r="AN89" s="36">
        <v>146409.85065205517</v>
      </c>
      <c r="AO89" s="40">
        <v>1.6833942792827103</v>
      </c>
      <c r="AP89" s="38">
        <v>9853.3031074390601</v>
      </c>
      <c r="AQ89" s="39">
        <v>5.930080470058053E-2</v>
      </c>
      <c r="AR89" s="36">
        <v>17918.817970779426</v>
      </c>
      <c r="AS89" s="39">
        <v>0.11640887397375058</v>
      </c>
      <c r="AT89" s="36">
        <v>27772.121078218486</v>
      </c>
      <c r="AU89" s="40">
        <v>8.6764018264410062E-2</v>
      </c>
      <c r="AV89" s="116">
        <f t="shared" si="139"/>
        <v>110557.51724021856</v>
      </c>
      <c r="AW89" s="117">
        <f t="shared" si="140"/>
        <v>63624.45449005509</v>
      </c>
      <c r="AX89" s="118">
        <f t="shared" si="141"/>
        <v>174181.97173027365</v>
      </c>
      <c r="AY89" s="32"/>
      <c r="AZ89" s="35">
        <v>227191.81868170531</v>
      </c>
      <c r="BA89" s="39">
        <v>1.0127210667907591</v>
      </c>
      <c r="BB89" s="39">
        <v>65029.381318294734</v>
      </c>
      <c r="BC89" s="39">
        <v>1.0031992428233429</v>
      </c>
      <c r="BD89" s="36">
        <v>292221.20000000007</v>
      </c>
      <c r="BE89" s="40">
        <v>1.0105865264905245</v>
      </c>
      <c r="BF89" s="38">
        <v>92751.415236582063</v>
      </c>
      <c r="BG89" s="39">
        <v>7.6771440000481778E-2</v>
      </c>
      <c r="BH89" s="36">
        <v>88501.324763417942</v>
      </c>
      <c r="BI89" s="39">
        <v>0.13868311736712546</v>
      </c>
      <c r="BJ89" s="36">
        <v>181252.74</v>
      </c>
      <c r="BK89" s="40">
        <v>9.8170529787873606E-2</v>
      </c>
      <c r="BL89" s="116">
        <f t="shared" si="142"/>
        <v>319943.23391828738</v>
      </c>
      <c r="BM89" s="117">
        <f t="shared" si="143"/>
        <v>153530.70608171268</v>
      </c>
      <c r="BN89" s="118">
        <f t="shared" si="144"/>
        <v>473473.94000000006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45"/>
        <v>0</v>
      </c>
      <c r="CC89" s="117">
        <f t="shared" si="146"/>
        <v>0</v>
      </c>
      <c r="CD89" s="118">
        <f t="shared" si="147"/>
        <v>0</v>
      </c>
      <c r="CE89" s="32"/>
      <c r="CF89" s="32"/>
      <c r="CG89" s="38">
        <f t="shared" si="148"/>
        <v>418288.31822424289</v>
      </c>
      <c r="CH89" s="39">
        <f t="shared" si="149"/>
        <v>0.60833885002020516</v>
      </c>
      <c r="CI89" s="36">
        <f t="shared" si="150"/>
        <v>141133.29051129703</v>
      </c>
      <c r="CJ89" s="39">
        <f t="shared" si="151"/>
        <v>0.6592764641561385</v>
      </c>
      <c r="CK89" s="36">
        <f t="shared" si="152"/>
        <v>559421.60873553995</v>
      </c>
      <c r="CL89" s="40">
        <f t="shared" si="153"/>
        <v>0.62043245459011331</v>
      </c>
      <c r="CM89" s="38">
        <f t="shared" si="154"/>
        <v>150995.93691142596</v>
      </c>
      <c r="CN89" s="39">
        <f t="shared" si="155"/>
        <v>4.9205725520935141E-2</v>
      </c>
      <c r="CO89" s="36">
        <f t="shared" si="156"/>
        <v>147261.11259354468</v>
      </c>
      <c r="CP89" s="39">
        <f t="shared" si="157"/>
        <v>8.1685026666162633E-2</v>
      </c>
      <c r="CQ89" s="36">
        <f t="shared" si="158"/>
        <v>298257.04950497067</v>
      </c>
      <c r="CR89" s="40">
        <f t="shared" si="159"/>
        <v>6.1225417422252369E-2</v>
      </c>
      <c r="CS89" s="152"/>
      <c r="CT89" s="161" t="s">
        <v>87</v>
      </c>
      <c r="CU89" s="38">
        <f t="shared" si="160"/>
        <v>559421.60873553995</v>
      </c>
      <c r="CV89" s="36">
        <f t="shared" si="161"/>
        <v>298257.04950497067</v>
      </c>
      <c r="CW89" s="37">
        <f t="shared" si="162"/>
        <v>857678.65824051062</v>
      </c>
      <c r="CX89"/>
    </row>
    <row r="90" spans="1:104" s="19" customFormat="1" ht="15.6" x14ac:dyDescent="0.3">
      <c r="A90" s="26">
        <v>74</v>
      </c>
      <c r="B90" s="26" t="s">
        <v>88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33"/>
        <v>0</v>
      </c>
      <c r="Q90" s="117">
        <f t="shared" si="134"/>
        <v>0</v>
      </c>
      <c r="R90" s="118">
        <f t="shared" si="135"/>
        <v>0</v>
      </c>
      <c r="S90" s="32"/>
      <c r="T90" s="35">
        <v>347185.61</v>
      </c>
      <c r="U90" s="39">
        <v>1.7598354141005559</v>
      </c>
      <c r="V90" s="39">
        <v>169170.38999999998</v>
      </c>
      <c r="W90" s="39">
        <v>2.7185574018126886</v>
      </c>
      <c r="X90" s="36">
        <v>516356</v>
      </c>
      <c r="Y90" s="40">
        <v>1.9897268323886077</v>
      </c>
      <c r="Z90" s="38">
        <v>309485.81000000017</v>
      </c>
      <c r="AA90" s="39">
        <v>0.30463780398734558</v>
      </c>
      <c r="AB90" s="36">
        <v>174254.13000000003</v>
      </c>
      <c r="AC90" s="39">
        <v>0.37125347542541343</v>
      </c>
      <c r="AD90" s="36">
        <v>483739.94000000018</v>
      </c>
      <c r="AE90" s="40">
        <v>0.32568917262120783</v>
      </c>
      <c r="AF90" s="116">
        <f t="shared" si="136"/>
        <v>656671.42000000016</v>
      </c>
      <c r="AG90" s="117">
        <f t="shared" si="137"/>
        <v>343424.52</v>
      </c>
      <c r="AH90" s="118">
        <f t="shared" si="138"/>
        <v>1000095.9400000002</v>
      </c>
      <c r="AI90" s="32"/>
      <c r="AJ90" s="35">
        <v>113506.31</v>
      </c>
      <c r="AK90" s="39">
        <v>1.9523264934037392</v>
      </c>
      <c r="AL90" s="36">
        <v>69310.47</v>
      </c>
      <c r="AM90" s="39">
        <v>2.4037757508496913</v>
      </c>
      <c r="AN90" s="36">
        <v>182816.78</v>
      </c>
      <c r="AO90" s="40">
        <v>2.1019946420153381</v>
      </c>
      <c r="AP90" s="38">
        <v>39425.68</v>
      </c>
      <c r="AQ90" s="39">
        <v>0.23727825322885446</v>
      </c>
      <c r="AR90" s="36">
        <v>47452.85</v>
      </c>
      <c r="AS90" s="39">
        <v>0.30827551484440979</v>
      </c>
      <c r="AT90" s="36">
        <v>86878.53</v>
      </c>
      <c r="AU90" s="40">
        <v>0.27142076553947664</v>
      </c>
      <c r="AV90" s="116">
        <f t="shared" si="139"/>
        <v>152931.99</v>
      </c>
      <c r="AW90" s="117">
        <f t="shared" si="140"/>
        <v>116763.32</v>
      </c>
      <c r="AX90" s="118">
        <f t="shared" si="141"/>
        <v>269695.31</v>
      </c>
      <c r="AY90" s="32"/>
      <c r="AZ90" s="35">
        <v>317711.58077463566</v>
      </c>
      <c r="BA90" s="39">
        <v>1.4162182990605054</v>
      </c>
      <c r="BB90" s="39">
        <v>90938.959225364393</v>
      </c>
      <c r="BC90" s="39">
        <v>1.4029027062627564</v>
      </c>
      <c r="BD90" s="36">
        <v>408650.54000000004</v>
      </c>
      <c r="BE90" s="40">
        <v>1.4132332964448748</v>
      </c>
      <c r="BF90" s="38">
        <v>272143.48081826948</v>
      </c>
      <c r="BG90" s="39">
        <v>0.22525636785024167</v>
      </c>
      <c r="BH90" s="36">
        <v>259673.21918173044</v>
      </c>
      <c r="BI90" s="39">
        <v>0.40691245728973435</v>
      </c>
      <c r="BJ90" s="36">
        <v>531816.69999999995</v>
      </c>
      <c r="BK90" s="40">
        <v>0.28804379558090343</v>
      </c>
      <c r="BL90" s="116">
        <f t="shared" si="142"/>
        <v>589855.06159290508</v>
      </c>
      <c r="BM90" s="117">
        <f t="shared" si="143"/>
        <v>350612.17840709485</v>
      </c>
      <c r="BN90" s="118">
        <f t="shared" si="144"/>
        <v>940467.24</v>
      </c>
      <c r="BO90" s="32"/>
      <c r="BP90" s="35">
        <v>1975.2700000000032</v>
      </c>
      <c r="BQ90" s="39">
        <v>1.9796648559802794E-2</v>
      </c>
      <c r="BR90" s="39">
        <v>2598.5900000000056</v>
      </c>
      <c r="BS90" s="39">
        <v>0.11272731216380381</v>
      </c>
      <c r="BT90" s="36">
        <v>4573.8600000000088</v>
      </c>
      <c r="BU90" s="40">
        <v>3.7237319872995271E-2</v>
      </c>
      <c r="BV90" s="38">
        <v>7470.6300000000083</v>
      </c>
      <c r="BW90" s="39">
        <v>2.3489666361672649E-2</v>
      </c>
      <c r="BX90" s="36">
        <v>-217.65999999999798</v>
      </c>
      <c r="BY90" s="39">
        <v>-9.6578959045124898E-4</v>
      </c>
      <c r="BZ90" s="36">
        <v>7252.9700000000103</v>
      </c>
      <c r="CA90" s="40">
        <v>1.3347165762804831E-2</v>
      </c>
      <c r="CB90" s="116">
        <f t="shared" si="145"/>
        <v>9445.9000000000124</v>
      </c>
      <c r="CC90" s="117">
        <f t="shared" si="146"/>
        <v>2380.9300000000076</v>
      </c>
      <c r="CD90" s="118">
        <f t="shared" si="147"/>
        <v>11826.83000000002</v>
      </c>
      <c r="CE90" s="32"/>
      <c r="CF90" s="32"/>
      <c r="CG90" s="38">
        <f t="shared" si="148"/>
        <v>780378.77077463572</v>
      </c>
      <c r="CH90" s="39">
        <f t="shared" si="149"/>
        <v>1.1349461682521087</v>
      </c>
      <c r="CI90" s="36">
        <f t="shared" si="150"/>
        <v>332018.40922536439</v>
      </c>
      <c r="CJ90" s="39">
        <f t="shared" si="151"/>
        <v>1.550958828181809</v>
      </c>
      <c r="CK90" s="36">
        <f t="shared" si="152"/>
        <v>1112397.1800000002</v>
      </c>
      <c r="CL90" s="40">
        <f t="shared" si="153"/>
        <v>1.2337158631153069</v>
      </c>
      <c r="CM90" s="38">
        <f t="shared" si="154"/>
        <v>628525.60081826965</v>
      </c>
      <c r="CN90" s="39">
        <f t="shared" si="155"/>
        <v>0.204820466228084</v>
      </c>
      <c r="CO90" s="36">
        <f t="shared" si="156"/>
        <v>481162.53918173054</v>
      </c>
      <c r="CP90" s="39">
        <f t="shared" si="157"/>
        <v>0.26689853248834616</v>
      </c>
      <c r="CQ90" s="36">
        <f t="shared" si="158"/>
        <v>1109688.1400000001</v>
      </c>
      <c r="CR90" s="40">
        <f t="shared" si="159"/>
        <v>0.22779384323953941</v>
      </c>
      <c r="CS90" s="152"/>
      <c r="CT90" s="161" t="s">
        <v>88</v>
      </c>
      <c r="CU90" s="38">
        <f t="shared" si="160"/>
        <v>1112397.1800000002</v>
      </c>
      <c r="CV90" s="36">
        <f t="shared" si="161"/>
        <v>1109688.1400000001</v>
      </c>
      <c r="CW90" s="37">
        <f t="shared" si="162"/>
        <v>2222085.3200000003</v>
      </c>
      <c r="CX90"/>
    </row>
    <row r="91" spans="1:104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33"/>
        <v>0</v>
      </c>
      <c r="Q91" s="117">
        <f t="shared" si="134"/>
        <v>0</v>
      </c>
      <c r="R91" s="118">
        <f t="shared" si="135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36"/>
        <v>0</v>
      </c>
      <c r="AG91" s="117">
        <f t="shared" si="137"/>
        <v>0</v>
      </c>
      <c r="AH91" s="118">
        <f t="shared" si="138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39"/>
        <v>0</v>
      </c>
      <c r="AW91" s="117">
        <f t="shared" si="140"/>
        <v>0</v>
      </c>
      <c r="AX91" s="118">
        <f t="shared" si="141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42"/>
        <v>0</v>
      </c>
      <c r="BM91" s="117">
        <f t="shared" si="143"/>
        <v>0</v>
      </c>
      <c r="BN91" s="118">
        <f t="shared" si="144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45"/>
        <v>0</v>
      </c>
      <c r="CC91" s="117">
        <f t="shared" si="146"/>
        <v>0</v>
      </c>
      <c r="CD91" s="118">
        <f t="shared" si="147"/>
        <v>0</v>
      </c>
      <c r="CE91" s="32"/>
      <c r="CF91" s="32"/>
      <c r="CG91" s="38">
        <f t="shared" si="148"/>
        <v>0</v>
      </c>
      <c r="CH91" s="39">
        <f t="shared" si="149"/>
        <v>0</v>
      </c>
      <c r="CI91" s="36">
        <f t="shared" si="150"/>
        <v>0</v>
      </c>
      <c r="CJ91" s="39">
        <f t="shared" si="151"/>
        <v>0</v>
      </c>
      <c r="CK91" s="36">
        <f t="shared" si="152"/>
        <v>0</v>
      </c>
      <c r="CL91" s="40">
        <f t="shared" si="153"/>
        <v>0</v>
      </c>
      <c r="CM91" s="38">
        <f t="shared" si="154"/>
        <v>0</v>
      </c>
      <c r="CN91" s="39">
        <f t="shared" si="155"/>
        <v>0</v>
      </c>
      <c r="CO91" s="36">
        <f t="shared" si="156"/>
        <v>0</v>
      </c>
      <c r="CP91" s="39">
        <f t="shared" si="157"/>
        <v>0</v>
      </c>
      <c r="CQ91" s="36">
        <f t="shared" si="158"/>
        <v>0</v>
      </c>
      <c r="CR91" s="40">
        <f t="shared" si="159"/>
        <v>0</v>
      </c>
      <c r="CS91" s="152"/>
      <c r="CT91" s="161" t="s">
        <v>89</v>
      </c>
      <c r="CU91" s="38">
        <f t="shared" si="160"/>
        <v>0</v>
      </c>
      <c r="CV91" s="36">
        <f t="shared" si="161"/>
        <v>0</v>
      </c>
      <c r="CW91" s="37">
        <f t="shared" si="162"/>
        <v>0</v>
      </c>
      <c r="CX91"/>
    </row>
    <row r="92" spans="1:104" s="19" customFormat="1" ht="15.6" x14ac:dyDescent="0.3">
      <c r="A92" s="26">
        <v>76</v>
      </c>
      <c r="B92" s="26" t="s">
        <v>100</v>
      </c>
      <c r="C92" s="34"/>
      <c r="D92" s="35">
        <v>-60238.998775260668</v>
      </c>
      <c r="E92" s="39">
        <v>-0.55749492170750159</v>
      </c>
      <c r="F92" s="39">
        <v>-22309.831224739337</v>
      </c>
      <c r="G92" s="39">
        <v>-0.63493841889573199</v>
      </c>
      <c r="H92" s="36">
        <v>-82548.83</v>
      </c>
      <c r="I92" s="40">
        <v>-0.57649856833577762</v>
      </c>
      <c r="J92" s="38">
        <v>511332.41819359572</v>
      </c>
      <c r="K92" s="39">
        <v>1.4187717101416344</v>
      </c>
      <c r="L92" s="36">
        <v>774084.84180640429</v>
      </c>
      <c r="M92" s="39">
        <v>2.4498681577567627</v>
      </c>
      <c r="N92" s="36">
        <v>1285417.26</v>
      </c>
      <c r="O92" s="40">
        <v>1.9004505784513028</v>
      </c>
      <c r="P92" s="116">
        <f t="shared" si="133"/>
        <v>451093.41941833508</v>
      </c>
      <c r="Q92" s="117">
        <f t="shared" si="134"/>
        <v>751775.01058166497</v>
      </c>
      <c r="R92" s="118">
        <f t="shared" si="135"/>
        <v>1202868.4300000002</v>
      </c>
      <c r="S92" s="32"/>
      <c r="T92" s="35">
        <v>728442.51999999979</v>
      </c>
      <c r="U92" s="39">
        <v>3.692373493914832</v>
      </c>
      <c r="V92" s="39">
        <v>455223.31</v>
      </c>
      <c r="W92" s="39">
        <v>7.315409622677894</v>
      </c>
      <c r="X92" s="36">
        <v>1183665.8299999998</v>
      </c>
      <c r="Y92" s="40">
        <v>4.5611393351341558</v>
      </c>
      <c r="Z92" s="38">
        <v>1018903.8699999999</v>
      </c>
      <c r="AA92" s="39">
        <v>1.0029430345481998</v>
      </c>
      <c r="AB92" s="36">
        <v>1156289.9299999997</v>
      </c>
      <c r="AC92" s="39">
        <v>2.4635092156031413</v>
      </c>
      <c r="AD92" s="36">
        <v>2175193.7999999998</v>
      </c>
      <c r="AE92" s="40">
        <v>1.4644998488501502</v>
      </c>
      <c r="AF92" s="116">
        <f t="shared" si="136"/>
        <v>1747346.3899999997</v>
      </c>
      <c r="AG92" s="117">
        <f t="shared" si="137"/>
        <v>1611513.2399999998</v>
      </c>
      <c r="AH92" s="118">
        <f t="shared" si="138"/>
        <v>3358859.6299999994</v>
      </c>
      <c r="AI92" s="32"/>
      <c r="AJ92" s="35">
        <v>86980.02</v>
      </c>
      <c r="AK92" s="39">
        <v>1.4960701078449923</v>
      </c>
      <c r="AL92" s="36">
        <v>93885.28</v>
      </c>
      <c r="AM92" s="39">
        <v>3.2560615939515847</v>
      </c>
      <c r="AN92" s="36">
        <v>180865.3</v>
      </c>
      <c r="AO92" s="40">
        <v>2.0795568739723822</v>
      </c>
      <c r="AP92" s="38">
        <v>-38966.06</v>
      </c>
      <c r="AQ92" s="39">
        <v>-0.23451209090143116</v>
      </c>
      <c r="AR92" s="36">
        <v>153676.47</v>
      </c>
      <c r="AS92" s="39">
        <v>0.99835295264081081</v>
      </c>
      <c r="AT92" s="36">
        <v>114710.41</v>
      </c>
      <c r="AU92" s="40">
        <v>0.35837147909324935</v>
      </c>
      <c r="AV92" s="116">
        <f t="shared" si="139"/>
        <v>48013.960000000006</v>
      </c>
      <c r="AW92" s="117">
        <f t="shared" si="140"/>
        <v>247561.75</v>
      </c>
      <c r="AX92" s="118">
        <f t="shared" si="141"/>
        <v>295575.71000000002</v>
      </c>
      <c r="AY92" s="32"/>
      <c r="AZ92" s="35">
        <v>777013.34648125898</v>
      </c>
      <c r="BA92" s="39">
        <v>3.4635832827307858</v>
      </c>
      <c r="BB92" s="39">
        <v>222405.443518741</v>
      </c>
      <c r="BC92" s="39">
        <v>3.4310179185884575</v>
      </c>
      <c r="BD92" s="36">
        <v>999418.79</v>
      </c>
      <c r="BE92" s="40">
        <v>3.4562829921150922</v>
      </c>
      <c r="BF92" s="38">
        <v>760496.77050597942</v>
      </c>
      <c r="BG92" s="39">
        <v>0.62947214377848726</v>
      </c>
      <c r="BH92" s="36">
        <v>725648.99949402036</v>
      </c>
      <c r="BI92" s="39">
        <v>1.1371046211249938</v>
      </c>
      <c r="BJ92" s="36">
        <v>1486145.7699999998</v>
      </c>
      <c r="BK92" s="40">
        <v>0.80492972179569455</v>
      </c>
      <c r="BL92" s="116">
        <f t="shared" si="142"/>
        <v>1537510.1169872384</v>
      </c>
      <c r="BM92" s="117">
        <f t="shared" si="143"/>
        <v>948054.44301276142</v>
      </c>
      <c r="BN92" s="118">
        <f t="shared" si="144"/>
        <v>2485564.5599999996</v>
      </c>
      <c r="BO92" s="32"/>
      <c r="BP92" s="35">
        <v>280014.40000000002</v>
      </c>
      <c r="BQ92" s="39">
        <v>2.806374150614364</v>
      </c>
      <c r="BR92" s="39">
        <v>180078.17000000004</v>
      </c>
      <c r="BS92" s="39">
        <v>7.8118241367343417</v>
      </c>
      <c r="BT92" s="36">
        <v>460092.57000000007</v>
      </c>
      <c r="BU92" s="40">
        <v>3.7457670764471227</v>
      </c>
      <c r="BV92" s="38">
        <v>338486.21999999991</v>
      </c>
      <c r="BW92" s="39">
        <v>1.0642915491496323</v>
      </c>
      <c r="BX92" s="36">
        <v>712597.79</v>
      </c>
      <c r="BY92" s="39">
        <v>3.1619017171761992</v>
      </c>
      <c r="BZ92" s="36">
        <v>1051084.01</v>
      </c>
      <c r="CA92" s="40">
        <v>1.9342410780829908</v>
      </c>
      <c r="CB92" s="116">
        <f t="shared" si="145"/>
        <v>618500.61999999988</v>
      </c>
      <c r="CC92" s="117">
        <f t="shared" si="146"/>
        <v>892675.96000000008</v>
      </c>
      <c r="CD92" s="118">
        <f t="shared" si="147"/>
        <v>1511176.58</v>
      </c>
      <c r="CE92" s="32"/>
      <c r="CF92" s="32"/>
      <c r="CG92" s="38">
        <f t="shared" si="148"/>
        <v>1812211.2877059979</v>
      </c>
      <c r="CH92" s="39">
        <f t="shared" si="149"/>
        <v>2.6355948342924762</v>
      </c>
      <c r="CI92" s="36">
        <f t="shared" si="150"/>
        <v>929282.37229400163</v>
      </c>
      <c r="CJ92" s="39">
        <f t="shared" si="151"/>
        <v>4.3409601971944225</v>
      </c>
      <c r="CK92" s="36">
        <f t="shared" si="152"/>
        <v>2741493.6599999997</v>
      </c>
      <c r="CL92" s="40">
        <f t="shared" si="153"/>
        <v>3.040482552258934</v>
      </c>
      <c r="CM92" s="38">
        <f t="shared" si="154"/>
        <v>2590253.2186995745</v>
      </c>
      <c r="CN92" s="39">
        <f t="shared" si="155"/>
        <v>0.84409747385332079</v>
      </c>
      <c r="CO92" s="36">
        <f t="shared" si="156"/>
        <v>3522298.0313004246</v>
      </c>
      <c r="CP92" s="39">
        <f t="shared" si="157"/>
        <v>1.9538016761226058</v>
      </c>
      <c r="CQ92" s="36">
        <f t="shared" si="158"/>
        <v>6112551.2499999991</v>
      </c>
      <c r="CR92" s="40">
        <f t="shared" si="159"/>
        <v>1.2547683362968538</v>
      </c>
      <c r="CS92" s="152"/>
      <c r="CT92" s="161" t="s">
        <v>100</v>
      </c>
      <c r="CU92" s="38">
        <f t="shared" si="160"/>
        <v>2741493.6599999997</v>
      </c>
      <c r="CV92" s="36">
        <f t="shared" si="161"/>
        <v>6112551.2499999991</v>
      </c>
      <c r="CW92" s="37">
        <f t="shared" si="162"/>
        <v>8854044.9099999983</v>
      </c>
      <c r="CX92"/>
    </row>
    <row r="93" spans="1:104" s="19" customFormat="1" ht="15.6" x14ac:dyDescent="0.3">
      <c r="A93" s="26">
        <v>77</v>
      </c>
      <c r="B93" s="26" t="s">
        <v>101</v>
      </c>
      <c r="C93" s="34"/>
      <c r="D93" s="35">
        <v>869777.60000000056</v>
      </c>
      <c r="E93" s="39">
        <v>8.0495460561021037</v>
      </c>
      <c r="F93" s="39">
        <v>274666.62</v>
      </c>
      <c r="G93" s="39">
        <v>7.8170196658792728</v>
      </c>
      <c r="H93" s="36">
        <v>1144444.2200000007</v>
      </c>
      <c r="I93" s="40">
        <v>7.9924870451847241</v>
      </c>
      <c r="J93" s="38">
        <v>251939.84000000008</v>
      </c>
      <c r="K93" s="39">
        <v>0.69904646161956707</v>
      </c>
      <c r="L93" s="36">
        <v>223418.34999999998</v>
      </c>
      <c r="M93" s="39">
        <v>0.70708722347058262</v>
      </c>
      <c r="N93" s="36">
        <v>475358.19000000006</v>
      </c>
      <c r="O93" s="40">
        <v>0.70280272038440228</v>
      </c>
      <c r="P93" s="116">
        <f t="shared" si="133"/>
        <v>1121717.4400000006</v>
      </c>
      <c r="Q93" s="117">
        <f t="shared" si="134"/>
        <v>498084.97</v>
      </c>
      <c r="R93" s="118">
        <f t="shared" si="135"/>
        <v>1619802.4100000006</v>
      </c>
      <c r="S93" s="32"/>
      <c r="T93" s="35">
        <v>1876603.5500000003</v>
      </c>
      <c r="U93" s="39">
        <v>9.5122415514768139</v>
      </c>
      <c r="V93" s="39">
        <v>659208.09000000008</v>
      </c>
      <c r="W93" s="39">
        <v>10.593432056309059</v>
      </c>
      <c r="X93" s="36">
        <v>2535811.6400000006</v>
      </c>
      <c r="Y93" s="40">
        <v>9.7714996281467865</v>
      </c>
      <c r="Z93" s="38">
        <v>539328.29</v>
      </c>
      <c r="AA93" s="39">
        <v>0.53087986778408414</v>
      </c>
      <c r="AB93" s="36">
        <v>758689.07000000018</v>
      </c>
      <c r="AC93" s="39">
        <v>1.6164090573048386</v>
      </c>
      <c r="AD93" s="36">
        <v>1298017.3600000003</v>
      </c>
      <c r="AE93" s="40">
        <v>0.87392039620785589</v>
      </c>
      <c r="AF93" s="116">
        <f t="shared" si="136"/>
        <v>2415931.8400000003</v>
      </c>
      <c r="AG93" s="117">
        <f t="shared" si="137"/>
        <v>1417897.1600000001</v>
      </c>
      <c r="AH93" s="118">
        <f t="shared" si="138"/>
        <v>3833829.0000000005</v>
      </c>
      <c r="AI93" s="32"/>
      <c r="AJ93" s="35">
        <v>0</v>
      </c>
      <c r="AK93" s="39">
        <v>0</v>
      </c>
      <c r="AL93" s="36">
        <v>4392.99</v>
      </c>
      <c r="AM93" s="39">
        <v>0.15235451203440381</v>
      </c>
      <c r="AN93" s="36">
        <v>4392.99</v>
      </c>
      <c r="AO93" s="40">
        <v>5.0509813390362521E-2</v>
      </c>
      <c r="AP93" s="38">
        <v>10101.969999999999</v>
      </c>
      <c r="AQ93" s="39">
        <v>6.0797373584178908E-2</v>
      </c>
      <c r="AR93" s="36">
        <v>8843.7999999999993</v>
      </c>
      <c r="AS93" s="39">
        <v>5.7453387903592536E-2</v>
      </c>
      <c r="AT93" s="36">
        <v>18945.769999999997</v>
      </c>
      <c r="AU93" s="40">
        <v>5.9189254205093592E-2</v>
      </c>
      <c r="AV93" s="116">
        <f t="shared" si="139"/>
        <v>10101.969999999999</v>
      </c>
      <c r="AW93" s="117">
        <f t="shared" si="140"/>
        <v>13236.789999999999</v>
      </c>
      <c r="AX93" s="118">
        <f t="shared" si="141"/>
        <v>23338.76</v>
      </c>
      <c r="AY93" s="32"/>
      <c r="AZ93" s="35">
        <v>2005093.1612060182</v>
      </c>
      <c r="BA93" s="39">
        <v>8.9378222200697977</v>
      </c>
      <c r="BB93" s="39">
        <v>576821.02010306367</v>
      </c>
      <c r="BC93" s="39">
        <v>8.8985378436805966</v>
      </c>
      <c r="BD93" s="36">
        <v>2581914.1813090816</v>
      </c>
      <c r="BE93" s="40">
        <v>8.9290157051773473</v>
      </c>
      <c r="BF93" s="38">
        <v>830369.44373282627</v>
      </c>
      <c r="BG93" s="39">
        <v>0.68730657925988181</v>
      </c>
      <c r="BH93" s="36">
        <v>582749.65785510303</v>
      </c>
      <c r="BI93" s="39">
        <v>0.91317886384201807</v>
      </c>
      <c r="BJ93" s="36">
        <v>1413119.1015879293</v>
      </c>
      <c r="BK93" s="40">
        <v>0.76537684813068763</v>
      </c>
      <c r="BL93" s="116">
        <f t="shared" si="142"/>
        <v>2835462.6049388442</v>
      </c>
      <c r="BM93" s="117">
        <f t="shared" si="143"/>
        <v>1159570.6779581667</v>
      </c>
      <c r="BN93" s="118">
        <f t="shared" si="144"/>
        <v>3995033.2828970109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6">
        <v>0</v>
      </c>
      <c r="BY93" s="39">
        <v>0</v>
      </c>
      <c r="BZ93" s="36">
        <v>0</v>
      </c>
      <c r="CA93" s="40">
        <v>0</v>
      </c>
      <c r="CB93" s="116">
        <f t="shared" si="145"/>
        <v>0</v>
      </c>
      <c r="CC93" s="117">
        <f t="shared" si="146"/>
        <v>0</v>
      </c>
      <c r="CD93" s="118">
        <f t="shared" si="147"/>
        <v>0</v>
      </c>
      <c r="CE93" s="32"/>
      <c r="CF93" s="32"/>
      <c r="CG93" s="38">
        <f t="shared" si="148"/>
        <v>4751474.3112060186</v>
      </c>
      <c r="CH93" s="39">
        <f t="shared" si="149"/>
        <v>6.910320686579694</v>
      </c>
      <c r="CI93" s="36">
        <f t="shared" si="150"/>
        <v>1515088.7201030636</v>
      </c>
      <c r="CJ93" s="39">
        <f t="shared" si="151"/>
        <v>7.07743956548964</v>
      </c>
      <c r="CK93" s="36">
        <f t="shared" si="152"/>
        <v>6266563.0313090822</v>
      </c>
      <c r="CL93" s="40">
        <f t="shared" si="153"/>
        <v>6.9499980384146225</v>
      </c>
      <c r="CM93" s="38">
        <f t="shared" si="154"/>
        <v>1631739.5437328264</v>
      </c>
      <c r="CN93" s="39">
        <f t="shared" si="155"/>
        <v>0.531742308785911</v>
      </c>
      <c r="CO93" s="36">
        <f t="shared" si="156"/>
        <v>1573700.8778551032</v>
      </c>
      <c r="CP93" s="39">
        <f t="shared" si="157"/>
        <v>0.87292426295163461</v>
      </c>
      <c r="CQ93" s="36">
        <f t="shared" si="158"/>
        <v>3205440.4215879296</v>
      </c>
      <c r="CR93" s="40">
        <f t="shared" si="159"/>
        <v>0.6580043226458957</v>
      </c>
      <c r="CS93" s="152"/>
      <c r="CT93" s="161" t="s">
        <v>101</v>
      </c>
      <c r="CU93" s="38">
        <f t="shared" si="160"/>
        <v>6266563.0313090822</v>
      </c>
      <c r="CV93" s="36">
        <f t="shared" si="161"/>
        <v>3205440.4215879296</v>
      </c>
      <c r="CW93" s="37">
        <f t="shared" si="162"/>
        <v>9472003.4528970122</v>
      </c>
      <c r="CX93"/>
    </row>
    <row r="94" spans="1:104" s="19" customFormat="1" ht="15.6" x14ac:dyDescent="0.3">
      <c r="A94" s="26">
        <v>78</v>
      </c>
      <c r="B94" s="26" t="s">
        <v>90</v>
      </c>
      <c r="C94" s="34"/>
      <c r="D94" s="35">
        <v>2864019.0971686151</v>
      </c>
      <c r="E94" s="39">
        <v>26.505687923228557</v>
      </c>
      <c r="F94" s="39">
        <v>7131011.9431073079</v>
      </c>
      <c r="G94" s="39">
        <v>202.94879879065681</v>
      </c>
      <c r="H94" s="36">
        <v>9995031.0402759239</v>
      </c>
      <c r="I94" s="40">
        <v>69.802577276876349</v>
      </c>
      <c r="J94" s="38">
        <v>6373774.4697203776</v>
      </c>
      <c r="K94" s="39">
        <v>17.685033419959151</v>
      </c>
      <c r="L94" s="36">
        <v>12391377.237618702</v>
      </c>
      <c r="M94" s="39">
        <v>39.216942233815558</v>
      </c>
      <c r="N94" s="36">
        <v>18765151.707339078</v>
      </c>
      <c r="O94" s="40">
        <v>27.743709787232049</v>
      </c>
      <c r="P94" s="116">
        <f t="shared" si="133"/>
        <v>9237793.5668889917</v>
      </c>
      <c r="Q94" s="117">
        <f t="shared" si="134"/>
        <v>19522389.18072601</v>
      </c>
      <c r="R94" s="118">
        <f t="shared" si="135"/>
        <v>28760182.747615002</v>
      </c>
      <c r="S94" s="32"/>
      <c r="T94" s="35">
        <v>1833862.4000000013</v>
      </c>
      <c r="U94" s="39">
        <v>9.2955926258217954</v>
      </c>
      <c r="V94" s="39">
        <v>554480.98</v>
      </c>
      <c r="W94" s="39">
        <v>8.9104740631227095</v>
      </c>
      <c r="X94" s="36">
        <v>2388343.3800000013</v>
      </c>
      <c r="Y94" s="40">
        <v>9.203245257426472</v>
      </c>
      <c r="Z94" s="38">
        <v>2197359.1300000022</v>
      </c>
      <c r="AA94" s="39">
        <v>2.1629381325584669</v>
      </c>
      <c r="AB94" s="36">
        <v>1125579.5699999996</v>
      </c>
      <c r="AC94" s="39">
        <v>2.3980799033592044</v>
      </c>
      <c r="AD94" s="36">
        <v>3322938.700000002</v>
      </c>
      <c r="AE94" s="40">
        <v>2.2372458140917457</v>
      </c>
      <c r="AF94" s="116">
        <f t="shared" si="136"/>
        <v>4031221.5300000035</v>
      </c>
      <c r="AG94" s="117">
        <f t="shared" si="137"/>
        <v>1680060.5499999996</v>
      </c>
      <c r="AH94" s="118">
        <f t="shared" si="138"/>
        <v>5711282.0800000029</v>
      </c>
      <c r="AI94" s="32"/>
      <c r="AJ94" s="35">
        <v>382132.19460388104</v>
      </c>
      <c r="AK94" s="39">
        <v>6.5727342163415443</v>
      </c>
      <c r="AL94" s="36">
        <v>191779.39604704815</v>
      </c>
      <c r="AM94" s="39">
        <v>6.6511547494987919</v>
      </c>
      <c r="AN94" s="36">
        <v>573911.59065092914</v>
      </c>
      <c r="AO94" s="40">
        <v>6.598732832613905</v>
      </c>
      <c r="AP94" s="38">
        <v>122811.58032817385</v>
      </c>
      <c r="AQ94" s="39">
        <v>0.73912529236132984</v>
      </c>
      <c r="AR94" s="36">
        <v>103347.987493476</v>
      </c>
      <c r="AS94" s="39">
        <v>0.67139600788329756</v>
      </c>
      <c r="AT94" s="36">
        <v>226159.56782164983</v>
      </c>
      <c r="AU94" s="40">
        <v>0.70655434699723152</v>
      </c>
      <c r="AV94" s="116">
        <f t="shared" si="139"/>
        <v>504943.77493205492</v>
      </c>
      <c r="AW94" s="126">
        <f t="shared" si="140"/>
        <v>295127.38354052417</v>
      </c>
      <c r="AX94" s="118">
        <f t="shared" si="141"/>
        <v>800071.15847257909</v>
      </c>
      <c r="AY94" s="32"/>
      <c r="AZ94" s="35">
        <v>1723870.2904171327</v>
      </c>
      <c r="BA94" s="39">
        <v>7.6842545195960232</v>
      </c>
      <c r="BB94" s="39">
        <v>493425.41958286753</v>
      </c>
      <c r="BC94" s="39">
        <v>7.6120054855275603</v>
      </c>
      <c r="BD94" s="36">
        <v>2217295.71</v>
      </c>
      <c r="BE94" s="40">
        <v>7.6680582030709639</v>
      </c>
      <c r="BF94" s="38">
        <v>1084909.4201481235</v>
      </c>
      <c r="BG94" s="39">
        <v>0.89799231895718534</v>
      </c>
      <c r="BH94" s="36">
        <v>1035196.2898518761</v>
      </c>
      <c r="BI94" s="39">
        <v>1.6221706166242935</v>
      </c>
      <c r="BJ94" s="36">
        <v>2120105.7099999995</v>
      </c>
      <c r="BK94" s="40">
        <v>1.1482965761344954</v>
      </c>
      <c r="BL94" s="116">
        <f t="shared" si="142"/>
        <v>2808779.710565256</v>
      </c>
      <c r="BM94" s="117">
        <f t="shared" si="143"/>
        <v>1528621.7094347435</v>
      </c>
      <c r="BN94" s="118">
        <f t="shared" si="144"/>
        <v>4337401.42</v>
      </c>
      <c r="BO94" s="32"/>
      <c r="BP94" s="35">
        <v>0</v>
      </c>
      <c r="BQ94" s="39">
        <v>0</v>
      </c>
      <c r="BR94" s="39">
        <v>0</v>
      </c>
      <c r="BS94" s="39">
        <v>0</v>
      </c>
      <c r="BT94" s="36">
        <v>0</v>
      </c>
      <c r="BU94" s="40">
        <v>0</v>
      </c>
      <c r="BV94" s="38">
        <v>64802.68</v>
      </c>
      <c r="BW94" s="39">
        <v>0.20375702350969535</v>
      </c>
      <c r="BX94" s="36">
        <v>0</v>
      </c>
      <c r="BY94" s="39">
        <v>0</v>
      </c>
      <c r="BZ94" s="36">
        <v>64802.68</v>
      </c>
      <c r="CA94" s="40">
        <v>0.11925212869128042</v>
      </c>
      <c r="CB94" s="116">
        <f t="shared" si="145"/>
        <v>64802.68</v>
      </c>
      <c r="CC94" s="117">
        <f t="shared" si="146"/>
        <v>0</v>
      </c>
      <c r="CD94" s="118">
        <f t="shared" si="147"/>
        <v>64802.68</v>
      </c>
      <c r="CE94" s="32"/>
      <c r="CF94" s="32"/>
      <c r="CG94" s="38">
        <f t="shared" si="148"/>
        <v>6803883.9821896302</v>
      </c>
      <c r="CH94" s="39">
        <f t="shared" si="149"/>
        <v>9.8952487484414871</v>
      </c>
      <c r="CI94" s="36">
        <f t="shared" si="150"/>
        <v>8370697.7387372237</v>
      </c>
      <c r="CJ94" s="39">
        <f t="shared" si="151"/>
        <v>39.102071437020193</v>
      </c>
      <c r="CK94" s="36">
        <f t="shared" si="152"/>
        <v>15174581.720926855</v>
      </c>
      <c r="CL94" s="40">
        <f t="shared" si="153"/>
        <v>16.829530424777804</v>
      </c>
      <c r="CM94" s="38">
        <f t="shared" si="154"/>
        <v>9843657.280196676</v>
      </c>
      <c r="CN94" s="39">
        <f t="shared" si="155"/>
        <v>3.2077968994333941</v>
      </c>
      <c r="CO94" s="36">
        <f t="shared" si="156"/>
        <v>14655501.084964054</v>
      </c>
      <c r="CP94" s="39">
        <f t="shared" si="157"/>
        <v>8.1293355445132072</v>
      </c>
      <c r="CQ94" s="36">
        <f t="shared" si="158"/>
        <v>24499158.36516073</v>
      </c>
      <c r="CR94" s="40">
        <f t="shared" si="159"/>
        <v>5.0291223623729753</v>
      </c>
      <c r="CS94" s="152"/>
      <c r="CT94" s="161" t="s">
        <v>90</v>
      </c>
      <c r="CU94" s="38">
        <f t="shared" si="160"/>
        <v>15174581.720926855</v>
      </c>
      <c r="CV94" s="36">
        <f t="shared" si="161"/>
        <v>24499158.36516073</v>
      </c>
      <c r="CW94" s="37">
        <f t="shared" si="162"/>
        <v>39673740.086087584</v>
      </c>
      <c r="CX94"/>
    </row>
    <row r="95" spans="1:104" s="19" customFormat="1" ht="15.6" x14ac:dyDescent="0.3">
      <c r="A95" s="26">
        <v>79</v>
      </c>
      <c r="B95" s="26" t="s">
        <v>91</v>
      </c>
      <c r="C95" s="34"/>
      <c r="D95" s="35">
        <v>69569.195999999996</v>
      </c>
      <c r="E95" s="39">
        <v>0.64384326210285692</v>
      </c>
      <c r="F95" s="39">
        <v>17777.5</v>
      </c>
      <c r="G95" s="39">
        <v>0.5059481458291829</v>
      </c>
      <c r="H95" s="36">
        <v>87346.695999999996</v>
      </c>
      <c r="I95" s="40">
        <v>0.61000555904741949</v>
      </c>
      <c r="J95" s="38">
        <v>270501.408</v>
      </c>
      <c r="K95" s="39">
        <v>0.75054843301286056</v>
      </c>
      <c r="L95" s="36">
        <v>179242.46799999999</v>
      </c>
      <c r="M95" s="39">
        <v>0.56727685539766426</v>
      </c>
      <c r="N95" s="36">
        <v>449743.87599999999</v>
      </c>
      <c r="O95" s="40">
        <v>0.66493273110330808</v>
      </c>
      <c r="P95" s="116">
        <f t="shared" si="133"/>
        <v>340070.60399999999</v>
      </c>
      <c r="Q95" s="117">
        <f t="shared" si="134"/>
        <v>197019.96799999999</v>
      </c>
      <c r="R95" s="118">
        <f t="shared" si="135"/>
        <v>537090.57199999993</v>
      </c>
      <c r="S95" s="32"/>
      <c r="T95" s="35">
        <v>1648154.1299999994</v>
      </c>
      <c r="U95" s="39">
        <v>8.3542633171636655</v>
      </c>
      <c r="V95" s="39">
        <v>0</v>
      </c>
      <c r="W95" s="39">
        <v>0</v>
      </c>
      <c r="X95" s="36">
        <v>1648154.1299999994</v>
      </c>
      <c r="Y95" s="40">
        <v>6.3509991098643193</v>
      </c>
      <c r="Z95" s="38">
        <v>59156.000000000458</v>
      </c>
      <c r="AA95" s="39">
        <v>5.8229338310133001E-2</v>
      </c>
      <c r="AB95" s="36">
        <v>0</v>
      </c>
      <c r="AC95" s="39">
        <v>0</v>
      </c>
      <c r="AD95" s="36">
        <v>59156.000000000458</v>
      </c>
      <c r="AE95" s="40">
        <v>3.9828153729833247E-2</v>
      </c>
      <c r="AF95" s="116">
        <f t="shared" si="136"/>
        <v>1707310.13</v>
      </c>
      <c r="AG95" s="117">
        <f t="shared" si="137"/>
        <v>0</v>
      </c>
      <c r="AH95" s="118">
        <f t="shared" si="138"/>
        <v>1707310.13</v>
      </c>
      <c r="AI95" s="32"/>
      <c r="AJ95" s="35">
        <v>293713.30537127948</v>
      </c>
      <c r="AK95" s="39">
        <v>5.0519153300070432</v>
      </c>
      <c r="AL95" s="36">
        <v>133304.78462872046</v>
      </c>
      <c r="AM95" s="39">
        <v>4.6231804338184244</v>
      </c>
      <c r="AN95" s="36">
        <v>427018.08999999997</v>
      </c>
      <c r="AO95" s="40">
        <v>4.9097776321387094</v>
      </c>
      <c r="AP95" s="38">
        <v>29716.243352296133</v>
      </c>
      <c r="AQ95" s="39">
        <v>0.17884328983435124</v>
      </c>
      <c r="AR95" s="36">
        <v>54040.756647703878</v>
      </c>
      <c r="AS95" s="39">
        <v>0.35107358310728176</v>
      </c>
      <c r="AT95" s="36">
        <v>83757.000000000015</v>
      </c>
      <c r="AU95" s="40">
        <v>0.26166866611681794</v>
      </c>
      <c r="AV95" s="116">
        <f t="shared" si="139"/>
        <v>323429.5487235756</v>
      </c>
      <c r="AW95" s="117">
        <f t="shared" si="140"/>
        <v>187345.54127642434</v>
      </c>
      <c r="AX95" s="118">
        <f t="shared" si="141"/>
        <v>510775.08999999997</v>
      </c>
      <c r="AY95" s="32"/>
      <c r="AZ95" s="35">
        <v>3955251.2620007172</v>
      </c>
      <c r="BA95" s="39">
        <v>17.630768135584329</v>
      </c>
      <c r="BB95" s="39">
        <v>1132116.2179992832</v>
      </c>
      <c r="BC95" s="39">
        <v>17.464999814866609</v>
      </c>
      <c r="BD95" s="36">
        <v>5087367.4800000004</v>
      </c>
      <c r="BE95" s="40">
        <v>17.593607276248445</v>
      </c>
      <c r="BF95" s="38">
        <v>4613345.655838836</v>
      </c>
      <c r="BG95" s="39">
        <v>3.8185205941636684</v>
      </c>
      <c r="BH95" s="36">
        <v>4401951.1841611629</v>
      </c>
      <c r="BI95" s="39">
        <v>6.8979341761189099</v>
      </c>
      <c r="BJ95" s="36">
        <v>9015296.8399999999</v>
      </c>
      <c r="BK95" s="40">
        <v>4.882886002041916</v>
      </c>
      <c r="BL95" s="116">
        <f t="shared" si="142"/>
        <v>8568596.9178395532</v>
      </c>
      <c r="BM95" s="117">
        <f t="shared" si="143"/>
        <v>5534067.4021604462</v>
      </c>
      <c r="BN95" s="118">
        <f t="shared" si="144"/>
        <v>14102664.32</v>
      </c>
      <c r="BO95" s="32"/>
      <c r="BP95" s="35">
        <v>576854.80999999994</v>
      </c>
      <c r="BQ95" s="39">
        <v>5.7813827697488422</v>
      </c>
      <c r="BR95" s="39">
        <v>680.2</v>
      </c>
      <c r="BS95" s="39">
        <v>2.9507201110532712E-2</v>
      </c>
      <c r="BT95" s="36">
        <v>577535.00999999989</v>
      </c>
      <c r="BU95" s="40">
        <v>4.7019051534641365</v>
      </c>
      <c r="BV95" s="38">
        <v>14950.100000000002</v>
      </c>
      <c r="BW95" s="39">
        <v>4.7007128056621994E-2</v>
      </c>
      <c r="BX95" s="36">
        <v>10355.869999999995</v>
      </c>
      <c r="BY95" s="39">
        <v>4.5950525802014447E-2</v>
      </c>
      <c r="BZ95" s="36">
        <v>25305.969999999998</v>
      </c>
      <c r="CA95" s="40">
        <v>4.6568919543106567E-2</v>
      </c>
      <c r="CB95" s="116">
        <f t="shared" si="145"/>
        <v>591804.90999999992</v>
      </c>
      <c r="CC95" s="117">
        <f t="shared" si="146"/>
        <v>11036.069999999996</v>
      </c>
      <c r="CD95" s="118">
        <f t="shared" si="147"/>
        <v>602840.97999999986</v>
      </c>
      <c r="CE95" s="32"/>
      <c r="CF95" s="32"/>
      <c r="CG95" s="38">
        <f t="shared" si="148"/>
        <v>6543542.7033719951</v>
      </c>
      <c r="CH95" s="39">
        <f t="shared" si="149"/>
        <v>9.516620641299836</v>
      </c>
      <c r="CI95" s="36">
        <f t="shared" si="150"/>
        <v>1283878.7026280037</v>
      </c>
      <c r="CJ95" s="39">
        <f t="shared" si="151"/>
        <v>5.997387352108877</v>
      </c>
      <c r="CK95" s="36">
        <f t="shared" si="152"/>
        <v>7827421.4059999986</v>
      </c>
      <c r="CL95" s="40">
        <f t="shared" si="153"/>
        <v>8.6810845348156285</v>
      </c>
      <c r="CM95" s="38">
        <f t="shared" si="154"/>
        <v>4987669.4071911322</v>
      </c>
      <c r="CN95" s="39">
        <f t="shared" si="155"/>
        <v>1.6253542768066425</v>
      </c>
      <c r="CO95" s="36">
        <f t="shared" si="156"/>
        <v>4645590.2788088666</v>
      </c>
      <c r="CP95" s="39">
        <f t="shared" si="157"/>
        <v>2.576886451020898</v>
      </c>
      <c r="CQ95" s="36">
        <f t="shared" si="158"/>
        <v>9633259.6859999988</v>
      </c>
      <c r="CR95" s="40">
        <f t="shared" si="159"/>
        <v>1.9774900422009178</v>
      </c>
      <c r="CS95" s="152"/>
      <c r="CT95" s="161" t="s">
        <v>91</v>
      </c>
      <c r="CU95" s="38">
        <f t="shared" si="160"/>
        <v>7827421.4059999986</v>
      </c>
      <c r="CV95" s="36">
        <f t="shared" si="161"/>
        <v>9633259.6859999988</v>
      </c>
      <c r="CW95" s="37">
        <f t="shared" si="162"/>
        <v>17460681.091999996</v>
      </c>
      <c r="CX95"/>
    </row>
    <row r="96" spans="1:104" s="19" customFormat="1" ht="15.6" x14ac:dyDescent="0.3">
      <c r="A96" s="26">
        <v>80</v>
      </c>
      <c r="B96" s="26" t="s">
        <v>175</v>
      </c>
      <c r="C96" s="41"/>
      <c r="D96" s="42">
        <v>9518036.1118894499</v>
      </c>
      <c r="E96" s="46">
        <v>88.086736248780227</v>
      </c>
      <c r="F96" s="43">
        <v>7625651.144386475</v>
      </c>
      <c r="G96" s="46">
        <v>217.02624425495844</v>
      </c>
      <c r="H96" s="43">
        <v>17143687.256275926</v>
      </c>
      <c r="I96" s="47">
        <v>119.72684723986261</v>
      </c>
      <c r="J96" s="45">
        <v>9561964.2659780458</v>
      </c>
      <c r="K96" s="46">
        <v>26.531164290112638</v>
      </c>
      <c r="L96" s="43">
        <v>15463235.957361031</v>
      </c>
      <c r="M96" s="46">
        <v>48.938937105931039</v>
      </c>
      <c r="N96" s="43">
        <v>25025200.223339077</v>
      </c>
      <c r="O96" s="47">
        <v>36.999002363096032</v>
      </c>
      <c r="P96" s="122">
        <f t="shared" si="133"/>
        <v>19080000.377867498</v>
      </c>
      <c r="Q96" s="128">
        <f t="shared" si="134"/>
        <v>23088887.101747505</v>
      </c>
      <c r="R96" s="129">
        <f t="shared" si="135"/>
        <v>42168887.479615003</v>
      </c>
      <c r="S96" s="32"/>
      <c r="T96" s="42">
        <v>16001098.813073765</v>
      </c>
      <c r="U96" s="46">
        <v>81.10733724179866</v>
      </c>
      <c r="V96" s="43">
        <v>4766945.4150261953</v>
      </c>
      <c r="W96" s="46">
        <v>76.604509465613475</v>
      </c>
      <c r="X96" s="43">
        <v>20768044.228099961</v>
      </c>
      <c r="Y96" s="47">
        <v>80.027606645190232</v>
      </c>
      <c r="Z96" s="45">
        <v>26087030.998586938</v>
      </c>
      <c r="AA96" s="46">
        <v>25.678385176882038</v>
      </c>
      <c r="AB96" s="43">
        <v>14183454.507438328</v>
      </c>
      <c r="AC96" s="46">
        <v>30.218260992865556</v>
      </c>
      <c r="AD96" s="43">
        <v>40270485.50602527</v>
      </c>
      <c r="AE96" s="47">
        <v>27.113041576661434</v>
      </c>
      <c r="AF96" s="122">
        <f t="shared" si="136"/>
        <v>42088129.811660707</v>
      </c>
      <c r="AG96" s="128">
        <f t="shared" si="137"/>
        <v>18950399.922464523</v>
      </c>
      <c r="AH96" s="129">
        <f t="shared" si="138"/>
        <v>61038529.734125227</v>
      </c>
      <c r="AI96" s="32"/>
      <c r="AJ96" s="42">
        <v>8067614.3189739538</v>
      </c>
      <c r="AK96" s="46">
        <v>138.76424291738684</v>
      </c>
      <c r="AL96" s="43">
        <v>3785069.1669001733</v>
      </c>
      <c r="AM96" s="46">
        <v>131.27103998405263</v>
      </c>
      <c r="AN96" s="43">
        <v>11852683.485874128</v>
      </c>
      <c r="AO96" s="47">
        <v>136.28003502091602</v>
      </c>
      <c r="AP96" s="45">
        <v>3159431.0005651112</v>
      </c>
      <c r="AQ96" s="46">
        <v>19.014618619417128</v>
      </c>
      <c r="AR96" s="43">
        <v>4271536.9742799895</v>
      </c>
      <c r="AS96" s="46">
        <v>27.749866655492688</v>
      </c>
      <c r="AT96" s="43">
        <v>7430967.9748451002</v>
      </c>
      <c r="AU96" s="47">
        <v>23.215390688951477</v>
      </c>
      <c r="AV96" s="122">
        <f t="shared" si="139"/>
        <v>11227045.319539065</v>
      </c>
      <c r="AW96" s="128">
        <f t="shared" si="140"/>
        <v>8056606.1411801632</v>
      </c>
      <c r="AX96" s="129">
        <f t="shared" si="141"/>
        <v>19283651.460719228</v>
      </c>
      <c r="AY96" s="32"/>
      <c r="AZ96" s="42">
        <v>25476466.738059551</v>
      </c>
      <c r="BA96" s="46">
        <v>113.56286825263464</v>
      </c>
      <c r="BB96" s="43">
        <v>7295059.8688872084</v>
      </c>
      <c r="BC96" s="46">
        <v>112.53987641367451</v>
      </c>
      <c r="BD96" s="43">
        <v>32771526.606946755</v>
      </c>
      <c r="BE96" s="47">
        <v>113.33354062438357</v>
      </c>
      <c r="BF96" s="45">
        <v>30788987.165631868</v>
      </c>
      <c r="BG96" s="46">
        <v>25.484407702381219</v>
      </c>
      <c r="BH96" s="43">
        <v>29168592.253420666</v>
      </c>
      <c r="BI96" s="46">
        <v>45.707692102107899</v>
      </c>
      <c r="BJ96" s="43">
        <v>59957579.419052541</v>
      </c>
      <c r="BK96" s="47">
        <v>32.474363346821107</v>
      </c>
      <c r="BL96" s="122">
        <f t="shared" si="142"/>
        <v>56265453.903691418</v>
      </c>
      <c r="BM96" s="128">
        <f t="shared" si="143"/>
        <v>36463652.122307874</v>
      </c>
      <c r="BN96" s="129">
        <f t="shared" si="144"/>
        <v>92729106.025999293</v>
      </c>
      <c r="BO96" s="32"/>
      <c r="BP96" s="42">
        <v>7061814.9563613413</v>
      </c>
      <c r="BQ96" s="46">
        <v>70.775270664488573</v>
      </c>
      <c r="BR96" s="43">
        <v>1313445.175692437</v>
      </c>
      <c r="BS96" s="46">
        <v>56.977493306109537</v>
      </c>
      <c r="BT96" s="43">
        <v>8375260.1320537794</v>
      </c>
      <c r="BU96" s="47">
        <v>68.185786306714803</v>
      </c>
      <c r="BV96" s="45">
        <v>7204606.4842237299</v>
      </c>
      <c r="BW96" s="46">
        <v>22.653217008680475</v>
      </c>
      <c r="BX96" s="43">
        <v>9725364.1737224888</v>
      </c>
      <c r="BY96" s="46">
        <v>43.152878261181563</v>
      </c>
      <c r="BZ96" s="43">
        <v>16929970.657946222</v>
      </c>
      <c r="CA96" s="47">
        <v>31.155116418657443</v>
      </c>
      <c r="CB96" s="122">
        <f t="shared" si="145"/>
        <v>14266421.440585071</v>
      </c>
      <c r="CC96" s="128">
        <f t="shared" si="146"/>
        <v>11038809.349414926</v>
      </c>
      <c r="CD96" s="129">
        <f t="shared" si="147"/>
        <v>25305230.789999999</v>
      </c>
      <c r="CE96" s="32"/>
      <c r="CF96" s="32"/>
      <c r="CG96" s="45">
        <f>SUM(CG76:CG95)</f>
        <v>66125030.938358068</v>
      </c>
      <c r="CH96" s="46">
        <f t="shared" si="149"/>
        <v>96.169133886799088</v>
      </c>
      <c r="CI96" s="43">
        <f>SUM(CI76:CI95)</f>
        <v>24786170.77089249</v>
      </c>
      <c r="CJ96" s="46">
        <f t="shared" si="151"/>
        <v>115.78373158171507</v>
      </c>
      <c r="CK96" s="43">
        <f t="shared" si="152"/>
        <v>90911201.709250554</v>
      </c>
      <c r="CL96" s="47">
        <f t="shared" si="153"/>
        <v>100.82603021663341</v>
      </c>
      <c r="CM96" s="45">
        <f>SUM(CM76:CM95)</f>
        <v>76802019.914985687</v>
      </c>
      <c r="CN96" s="46">
        <f t="shared" si="155"/>
        <v>25.02781987840504</v>
      </c>
      <c r="CO96" s="43">
        <f>SUM(CO76:CO95)</f>
        <v>72812183.866222486</v>
      </c>
      <c r="CP96" s="46">
        <f t="shared" si="157"/>
        <v>40.388566105364617</v>
      </c>
      <c r="CQ96" s="43">
        <f>SUM(CQ76:CQ95)</f>
        <v>149614203.78120819</v>
      </c>
      <c r="CR96" s="47">
        <f t="shared" si="159"/>
        <v>30.712407616202004</v>
      </c>
      <c r="CS96" s="153"/>
      <c r="CT96" s="161" t="s">
        <v>175</v>
      </c>
      <c r="CU96" s="45">
        <f t="shared" ref="CU96:CV96" si="163">SUM(CU76:CU95)</f>
        <v>90911201.709250554</v>
      </c>
      <c r="CV96" s="43">
        <f t="shared" si="163"/>
        <v>149614203.78120819</v>
      </c>
      <c r="CW96" s="44">
        <f>SUM(CW76:CW95)</f>
        <v>240525405.49045873</v>
      </c>
      <c r="CX96"/>
      <c r="CZ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18841283</v>
      </c>
      <c r="E97" s="46">
        <v>174.37075324146483</v>
      </c>
      <c r="F97" s="43">
        <v>7865018</v>
      </c>
      <c r="G97" s="46">
        <v>223.838631641859</v>
      </c>
      <c r="H97" s="43">
        <v>26706301</v>
      </c>
      <c r="I97" s="47">
        <v>186.50953977233047</v>
      </c>
      <c r="J97" s="45">
        <v>11321193</v>
      </c>
      <c r="K97" s="46">
        <v>31.412419361551589</v>
      </c>
      <c r="L97" s="43">
        <v>17615746</v>
      </c>
      <c r="M97" s="46">
        <v>55.7513244928316</v>
      </c>
      <c r="N97" s="43">
        <v>28936939</v>
      </c>
      <c r="O97" s="47">
        <v>42.782389946405473</v>
      </c>
      <c r="P97" s="122">
        <f t="shared" si="133"/>
        <v>30162476</v>
      </c>
      <c r="Q97" s="128">
        <f t="shared" si="134"/>
        <v>25480764</v>
      </c>
      <c r="R97" s="129">
        <f t="shared" si="135"/>
        <v>55643240</v>
      </c>
      <c r="S97" s="32"/>
      <c r="T97" s="42">
        <v>27776636.350875724</v>
      </c>
      <c r="U97" s="46">
        <v>140.79589397401563</v>
      </c>
      <c r="V97" s="43">
        <v>8961517.1535133049</v>
      </c>
      <c r="W97" s="46">
        <v>144.01101037335772</v>
      </c>
      <c r="X97" s="43">
        <v>36738153.504389033</v>
      </c>
      <c r="Y97" s="47">
        <v>141.56684496760843</v>
      </c>
      <c r="Z97" s="45">
        <v>33145790.201408163</v>
      </c>
      <c r="AA97" s="46">
        <v>32.626570951289345</v>
      </c>
      <c r="AB97" s="43">
        <v>17779680.699882057</v>
      </c>
      <c r="AC97" s="46">
        <v>37.880125147021538</v>
      </c>
      <c r="AD97" s="43">
        <v>50925470.901290223</v>
      </c>
      <c r="AE97" s="47">
        <v>34.286758466101851</v>
      </c>
      <c r="AF97" s="122">
        <f t="shared" si="136"/>
        <v>60922426.552283883</v>
      </c>
      <c r="AG97" s="128">
        <f t="shared" si="137"/>
        <v>26741197.853395361</v>
      </c>
      <c r="AH97" s="129">
        <f t="shared" si="138"/>
        <v>87663624.405679241</v>
      </c>
      <c r="AI97" s="32"/>
      <c r="AJ97" s="42">
        <v>12036943.490606291</v>
      </c>
      <c r="AK97" s="46">
        <v>207.0373327818898</v>
      </c>
      <c r="AL97" s="43">
        <v>5586589.767664508</v>
      </c>
      <c r="AM97" s="46">
        <v>193.7500786455056</v>
      </c>
      <c r="AN97" s="43">
        <v>17623533.2582708</v>
      </c>
      <c r="AO97" s="47">
        <v>202.63223366183527</v>
      </c>
      <c r="AP97" s="45">
        <v>3753662.9759608079</v>
      </c>
      <c r="AQ97" s="46">
        <v>22.590925359963457</v>
      </c>
      <c r="AR97" s="43">
        <v>5352183.1782410936</v>
      </c>
      <c r="AS97" s="46">
        <v>34.770240877288984</v>
      </c>
      <c r="AT97" s="43">
        <v>9105846.1542019024</v>
      </c>
      <c r="AU97" s="47">
        <v>28.447946046718098</v>
      </c>
      <c r="AV97" s="122">
        <f t="shared" si="139"/>
        <v>15790606.466567099</v>
      </c>
      <c r="AW97" s="128">
        <f t="shared" si="140"/>
        <v>10938772.945905602</v>
      </c>
      <c r="AX97" s="129">
        <f t="shared" si="141"/>
        <v>26729379.412472703</v>
      </c>
      <c r="AY97" s="32"/>
      <c r="AZ97" s="42">
        <v>41506501.990840256</v>
      </c>
      <c r="BA97" s="46">
        <v>185.01770538580291</v>
      </c>
      <c r="BB97" s="43">
        <v>11883355.702106509</v>
      </c>
      <c r="BC97" s="46">
        <v>183.32287961041791</v>
      </c>
      <c r="BD97" s="43">
        <v>53389857.692946762</v>
      </c>
      <c r="BE97" s="47">
        <v>184.63777041411939</v>
      </c>
      <c r="BF97" s="45">
        <v>40542624.967624277</v>
      </c>
      <c r="BG97" s="46">
        <v>33.557608713838739</v>
      </c>
      <c r="BH97" s="43">
        <v>38475295.170428254</v>
      </c>
      <c r="BI97" s="46">
        <v>60.291457671613095</v>
      </c>
      <c r="BJ97" s="43">
        <v>79017920.138052538</v>
      </c>
      <c r="BK97" s="47">
        <v>42.79786933256019</v>
      </c>
      <c r="BL97" s="122">
        <f t="shared" si="142"/>
        <v>82049126.958464533</v>
      </c>
      <c r="BM97" s="128">
        <f t="shared" si="143"/>
        <v>50358650.872534767</v>
      </c>
      <c r="BN97" s="129">
        <f t="shared" si="144"/>
        <v>132407777.8309993</v>
      </c>
      <c r="BO97" s="32"/>
      <c r="BP97" s="42">
        <v>11598964.756361343</v>
      </c>
      <c r="BQ97" s="46">
        <v>116.24771749645556</v>
      </c>
      <c r="BR97" s="43">
        <v>2249644.3056924371</v>
      </c>
      <c r="BS97" s="46">
        <v>97.589983762469075</v>
      </c>
      <c r="BT97" s="43">
        <v>13848609.062053781</v>
      </c>
      <c r="BU97" s="47">
        <v>112.7461455837644</v>
      </c>
      <c r="BV97" s="45">
        <v>8723873.8142237291</v>
      </c>
      <c r="BW97" s="46">
        <v>27.43020137223337</v>
      </c>
      <c r="BX97" s="43">
        <v>11579857.423722489</v>
      </c>
      <c r="BY97" s="46">
        <v>51.381538908117712</v>
      </c>
      <c r="BZ97" s="43">
        <v>20303731.23794622</v>
      </c>
      <c r="CA97" s="47">
        <v>37.363627098458473</v>
      </c>
      <c r="CB97" s="122">
        <f t="shared" si="145"/>
        <v>20322838.570585072</v>
      </c>
      <c r="CC97" s="128">
        <f t="shared" si="146"/>
        <v>13829501.729414925</v>
      </c>
      <c r="CD97" s="129">
        <f t="shared" si="147"/>
        <v>34152340.299999997</v>
      </c>
      <c r="CE97" s="32"/>
      <c r="CF97" s="32"/>
      <c r="CG97" s="45">
        <f>+CG74+CG96</f>
        <v>111760329.58868362</v>
      </c>
      <c r="CH97" s="46">
        <f t="shared" si="149"/>
        <v>162.53896515324317</v>
      </c>
      <c r="CI97" s="43">
        <f>+CI74+CI96</f>
        <v>36546124.928976759</v>
      </c>
      <c r="CJ97" s="46">
        <f t="shared" si="151"/>
        <v>170.71804911864999</v>
      </c>
      <c r="CK97" s="43">
        <f t="shared" si="152"/>
        <v>148306454.51766038</v>
      </c>
      <c r="CL97" s="47">
        <f t="shared" si="153"/>
        <v>164.48084266163491</v>
      </c>
      <c r="CM97" s="45">
        <f>+CM74+CM96</f>
        <v>97487144.959216982</v>
      </c>
      <c r="CN97" s="46">
        <f t="shared" si="155"/>
        <v>31.768574670302009</v>
      </c>
      <c r="CO97" s="43">
        <f>+CO74+CO96</f>
        <v>90802762.472273871</v>
      </c>
      <c r="CP97" s="46">
        <f t="shared" si="157"/>
        <v>50.367853014809178</v>
      </c>
      <c r="CQ97" s="43">
        <f>+CQ74+CQ96</f>
        <v>188289907.43149087</v>
      </c>
      <c r="CR97" s="47">
        <f t="shared" si="159"/>
        <v>38.651653659231151</v>
      </c>
      <c r="CS97" s="153"/>
      <c r="CT97" s="160" t="s">
        <v>176</v>
      </c>
      <c r="CU97" s="45">
        <f>+CU74+CU96</f>
        <v>148306454.51766038</v>
      </c>
      <c r="CV97" s="43">
        <f t="shared" ref="CV97:CW97" si="164">+CV74+CV96</f>
        <v>188289907.43149087</v>
      </c>
      <c r="CW97" s="44">
        <f t="shared" si="164"/>
        <v>336596361.94915122</v>
      </c>
      <c r="CX97"/>
      <c r="CZ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2"/>
      <c r="CG98" s="38"/>
      <c r="CH98" s="39"/>
      <c r="CI98" s="36"/>
      <c r="CJ98" s="39"/>
      <c r="CK98" s="36"/>
      <c r="CL98" s="40"/>
      <c r="CM98" s="49"/>
      <c r="CN98" s="39"/>
      <c r="CO98" s="36"/>
      <c r="CP98" s="39"/>
      <c r="CQ98" s="36"/>
      <c r="CR98" s="40"/>
      <c r="CS98" s="152"/>
      <c r="CT98" s="160"/>
      <c r="CU98" s="38"/>
      <c r="CV98" s="36"/>
      <c r="CW98" s="37"/>
      <c r="CX98"/>
      <c r="CZ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65">+D99+J99</f>
        <v>0</v>
      </c>
      <c r="Q99" s="117">
        <f t="shared" ref="Q99:Q103" si="166">+F99+L99</f>
        <v>0</v>
      </c>
      <c r="R99" s="118">
        <f t="shared" ref="R99:R103" si="167">+P99+Q99</f>
        <v>0</v>
      </c>
      <c r="S99" s="32"/>
      <c r="T99" s="35">
        <v>154672.18</v>
      </c>
      <c r="U99" s="39">
        <v>0.78401169892996347</v>
      </c>
      <c r="V99" s="39">
        <v>82582.55</v>
      </c>
      <c r="W99" s="39">
        <v>1.3270963231985602</v>
      </c>
      <c r="X99" s="36">
        <v>237254.72999999998</v>
      </c>
      <c r="Y99" s="40">
        <v>0.91423766237269322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ref="AF99:AF103" si="168">+T99+Z99</f>
        <v>154672.18</v>
      </c>
      <c r="AG99" s="117">
        <f t="shared" ref="AG99:AG103" si="169">+V99+AB99</f>
        <v>82582.55</v>
      </c>
      <c r="AH99" s="118">
        <f t="shared" ref="AH99:AH103" si="170">+AF99+AG99</f>
        <v>237254.72999999998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71">+AJ99+AP99</f>
        <v>0</v>
      </c>
      <c r="AW99" s="117">
        <f t="shared" ref="AW99:AW103" si="172">+AL99+AR99</f>
        <v>0</v>
      </c>
      <c r="AX99" s="118">
        <f t="shared" ref="AX99:AX102" si="173">+AV99+AW99</f>
        <v>0</v>
      </c>
      <c r="AY99" s="32"/>
      <c r="AZ99" s="35">
        <v>78305.077540928876</v>
      </c>
      <c r="BA99" s="39">
        <v>0.34904954818590195</v>
      </c>
      <c r="BB99" s="39">
        <v>22626.262459071146</v>
      </c>
      <c r="BC99" s="39">
        <v>0.34905221158049959</v>
      </c>
      <c r="BD99" s="36">
        <v>100931.34000000003</v>
      </c>
      <c r="BE99" s="40">
        <v>0.34905014524830552</v>
      </c>
      <c r="BF99" s="38">
        <v>217728.08556778246</v>
      </c>
      <c r="BG99" s="39">
        <v>0.18021610360284937</v>
      </c>
      <c r="BH99" s="36">
        <v>115005.90443221771</v>
      </c>
      <c r="BI99" s="39">
        <v>0.18021625534896335</v>
      </c>
      <c r="BJ99" s="36">
        <v>332733.99000000017</v>
      </c>
      <c r="BK99" s="40">
        <v>0.18021615605222333</v>
      </c>
      <c r="BL99" s="116">
        <f t="shared" ref="BL99:BL103" si="174">+AZ99+BF99</f>
        <v>296033.16310871136</v>
      </c>
      <c r="BM99" s="117">
        <f t="shared" ref="BM99:BM103" si="175">+BB99+BH99</f>
        <v>137632.16689128886</v>
      </c>
      <c r="BN99" s="118">
        <f t="shared" ref="BN99:BN102" si="176">+BL99+BM99</f>
        <v>433665.33000000019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77">+BP99+BV99</f>
        <v>0</v>
      </c>
      <c r="CC99" s="117">
        <f t="shared" ref="CC99:CC103" si="178">+BR99+BX99</f>
        <v>0</v>
      </c>
      <c r="CD99" s="118">
        <f t="shared" ref="CD99:CD102" si="179">+CB99+CC99</f>
        <v>0</v>
      </c>
      <c r="CE99" s="32"/>
      <c r="CF99" s="32"/>
      <c r="CG99" s="38">
        <f t="shared" ref="CG99:CG101" si="180">+D99+T99+AJ99+AZ99+BP99</f>
        <v>232977.25754092887</v>
      </c>
      <c r="CH99" s="39">
        <f>+CG99/$CG$111</f>
        <v>0.33883116204390235</v>
      </c>
      <c r="CI99" s="36">
        <f t="shared" ref="CI99:CI101" si="181">+F99+V99+AL99+BB99+BR99</f>
        <v>105208.81245907115</v>
      </c>
      <c r="CJ99" s="39">
        <f>+CI99/$CI$111</f>
        <v>0.49146231640174687</v>
      </c>
      <c r="CK99" s="36">
        <f t="shared" ref="CK99:CK101" si="182">+CG99+CI99</f>
        <v>338186.07</v>
      </c>
      <c r="CL99" s="40">
        <f>+CK99/$CK$111</f>
        <v>0.37506883939028285</v>
      </c>
      <c r="CM99" s="38">
        <f t="shared" ref="CM99:CM101" si="183">+J99+Z99+AP99+BF99+BV99</f>
        <v>217728.08556778246</v>
      </c>
      <c r="CN99" s="39">
        <f>+CM99/$CM$111</f>
        <v>7.0952031132675383E-2</v>
      </c>
      <c r="CO99" s="36">
        <f t="shared" ref="CO99:CO101" si="184">+L99+AB99+AR99+BH99+BX99</f>
        <v>115005.90443221771</v>
      </c>
      <c r="CP99" s="202">
        <f>+CO99/$CO$111</f>
        <v>6.3793218758579864E-2</v>
      </c>
      <c r="CQ99" s="36">
        <f t="shared" ref="CQ99:CQ101" si="185">+CM99+CO99</f>
        <v>332733.99000000017</v>
      </c>
      <c r="CR99" s="40">
        <f>+CQ99/$CQ$111</f>
        <v>6.8302752481905857E-2</v>
      </c>
      <c r="CS99" s="152"/>
      <c r="CT99" s="163" t="s">
        <v>54</v>
      </c>
      <c r="CU99" s="38">
        <f t="shared" ref="CU99:CU101" si="186">+CK99</f>
        <v>338186.07</v>
      </c>
      <c r="CV99" s="36">
        <f t="shared" ref="CV99:CV101" si="187">+CQ99</f>
        <v>332733.99000000017</v>
      </c>
      <c r="CW99" s="37">
        <f t="shared" ref="CW99:CW101" si="188">+CU99+CV99</f>
        <v>670920.06000000017</v>
      </c>
      <c r="CX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5"/>
        <v>0</v>
      </c>
      <c r="Q100" s="117">
        <f t="shared" si="166"/>
        <v>0</v>
      </c>
      <c r="R100" s="118">
        <f t="shared" si="167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-2107371.1799999997</v>
      </c>
      <c r="AA100" s="39">
        <v>-2.074359817858598</v>
      </c>
      <c r="AB100" s="36">
        <v>715929.33</v>
      </c>
      <c r="AC100" s="39">
        <v>1.5253081916709099</v>
      </c>
      <c r="AD100" s="36">
        <v>-1391441.8499999996</v>
      </c>
      <c r="AE100" s="40">
        <v>-0.93682060835626368</v>
      </c>
      <c r="AF100" s="116">
        <f t="shared" si="168"/>
        <v>-2107371.1799999997</v>
      </c>
      <c r="AG100" s="117">
        <f t="shared" si="169"/>
        <v>715929.33</v>
      </c>
      <c r="AH100" s="118">
        <f t="shared" si="170"/>
        <v>-1391441.8499999996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71"/>
        <v>0</v>
      </c>
      <c r="AW100" s="117">
        <f t="shared" si="172"/>
        <v>0</v>
      </c>
      <c r="AX100" s="118">
        <f t="shared" si="173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74"/>
        <v>0</v>
      </c>
      <c r="BM100" s="117">
        <f t="shared" si="175"/>
        <v>0</v>
      </c>
      <c r="BN100" s="118">
        <f t="shared" si="176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7"/>
        <v>0</v>
      </c>
      <c r="CC100" s="117">
        <f t="shared" si="178"/>
        <v>0</v>
      </c>
      <c r="CD100" s="118">
        <f t="shared" si="179"/>
        <v>0</v>
      </c>
      <c r="CE100" s="32"/>
      <c r="CF100" s="32"/>
      <c r="CG100" s="38">
        <f t="shared" si="180"/>
        <v>0</v>
      </c>
      <c r="CH100" s="39">
        <f>+CG100/$CG$111</f>
        <v>0</v>
      </c>
      <c r="CI100" s="36">
        <f t="shared" si="181"/>
        <v>0</v>
      </c>
      <c r="CJ100" s="39">
        <f>+CI100/$CI$111</f>
        <v>0</v>
      </c>
      <c r="CK100" s="36">
        <f t="shared" si="182"/>
        <v>0</v>
      </c>
      <c r="CL100" s="40">
        <f>+CK100/$CK$111</f>
        <v>0</v>
      </c>
      <c r="CM100" s="38">
        <f t="shared" si="183"/>
        <v>-2107371.1799999997</v>
      </c>
      <c r="CN100" s="39">
        <f>+CM100/$CM$111</f>
        <v>-0.68673853068401702</v>
      </c>
      <c r="CO100" s="36">
        <f t="shared" si="184"/>
        <v>715929.33</v>
      </c>
      <c r="CP100" s="202">
        <f>+CO100/$CO$111</f>
        <v>0.39712253548939641</v>
      </c>
      <c r="CQ100" s="36">
        <f t="shared" si="185"/>
        <v>-1391441.8499999996</v>
      </c>
      <c r="CR100" s="40">
        <f>+CQ100/$CQ$111</f>
        <v>-0.28563149882437655</v>
      </c>
      <c r="CS100" s="152"/>
      <c r="CT100" s="164" t="s">
        <v>13</v>
      </c>
      <c r="CU100" s="38">
        <f t="shared" si="186"/>
        <v>0</v>
      </c>
      <c r="CV100" s="36">
        <f t="shared" si="187"/>
        <v>-1391441.8499999996</v>
      </c>
      <c r="CW100" s="37">
        <f t="shared" si="188"/>
        <v>-1391441.8499999996</v>
      </c>
      <c r="CX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65"/>
        <v>0</v>
      </c>
      <c r="Q101" s="117">
        <f t="shared" si="166"/>
        <v>0</v>
      </c>
      <c r="R101" s="118">
        <f t="shared" si="167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68"/>
        <v>0</v>
      </c>
      <c r="AG101" s="117">
        <f t="shared" si="169"/>
        <v>0</v>
      </c>
      <c r="AH101" s="118">
        <f t="shared" si="170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71"/>
        <v>0</v>
      </c>
      <c r="AW101" s="117">
        <f t="shared" si="172"/>
        <v>0</v>
      </c>
      <c r="AX101" s="118">
        <f t="shared" si="173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74"/>
        <v>0</v>
      </c>
      <c r="BM101" s="117">
        <f t="shared" si="175"/>
        <v>0</v>
      </c>
      <c r="BN101" s="118">
        <f t="shared" si="176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77"/>
        <v>0</v>
      </c>
      <c r="CC101" s="117">
        <f t="shared" si="178"/>
        <v>0</v>
      </c>
      <c r="CD101" s="118">
        <f t="shared" si="179"/>
        <v>0</v>
      </c>
      <c r="CE101" s="32"/>
      <c r="CF101" s="32"/>
      <c r="CG101" s="38">
        <f t="shared" si="180"/>
        <v>0</v>
      </c>
      <c r="CH101" s="39">
        <f>+CG101/$CG$111</f>
        <v>0</v>
      </c>
      <c r="CI101" s="36">
        <f t="shared" si="181"/>
        <v>0</v>
      </c>
      <c r="CJ101" s="39">
        <f>+CI101/$CI$111</f>
        <v>0</v>
      </c>
      <c r="CK101" s="36">
        <f t="shared" si="182"/>
        <v>0</v>
      </c>
      <c r="CL101" s="40">
        <f>+CK101/$CK$111</f>
        <v>0</v>
      </c>
      <c r="CM101" s="38">
        <f t="shared" si="183"/>
        <v>0</v>
      </c>
      <c r="CN101" s="39">
        <f>+CM101/$CM$111</f>
        <v>0</v>
      </c>
      <c r="CO101" s="36">
        <f t="shared" si="184"/>
        <v>0</v>
      </c>
      <c r="CP101" s="202">
        <f>+CO101/$CO$111</f>
        <v>0</v>
      </c>
      <c r="CQ101" s="36">
        <f t="shared" si="185"/>
        <v>0</v>
      </c>
      <c r="CR101" s="40">
        <f>+CQ101/$CQ$111</f>
        <v>0</v>
      </c>
      <c r="CS101" s="152"/>
      <c r="CT101" s="161" t="s">
        <v>9</v>
      </c>
      <c r="CU101" s="38">
        <f t="shared" si="186"/>
        <v>0</v>
      </c>
      <c r="CV101" s="36">
        <f t="shared" si="187"/>
        <v>0</v>
      </c>
      <c r="CW101" s="37">
        <f t="shared" si="188"/>
        <v>0</v>
      </c>
      <c r="CX101"/>
      <c r="CY101" s="19" t="s">
        <v>169</v>
      </c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v>235902867</v>
      </c>
      <c r="E102" s="46">
        <v>2183.2144132971785</v>
      </c>
      <c r="F102" s="43">
        <v>78136414</v>
      </c>
      <c r="G102" s="46">
        <v>2223.7645217292311</v>
      </c>
      <c r="H102" s="36">
        <v>314039281</v>
      </c>
      <c r="I102" s="47">
        <v>2193.1648927997767</v>
      </c>
      <c r="J102" s="45">
        <v>129898466</v>
      </c>
      <c r="K102" s="46">
        <v>360.42359567708547</v>
      </c>
      <c r="L102" s="43">
        <v>178044438</v>
      </c>
      <c r="M102" s="46">
        <v>563.48526125898024</v>
      </c>
      <c r="N102" s="43">
        <v>307942904</v>
      </c>
      <c r="O102" s="47">
        <v>455.28427869155422</v>
      </c>
      <c r="P102" s="122">
        <f t="shared" si="165"/>
        <v>365801333</v>
      </c>
      <c r="Q102" s="128">
        <f t="shared" si="166"/>
        <v>256180852</v>
      </c>
      <c r="R102" s="129">
        <f t="shared" si="167"/>
        <v>621982185</v>
      </c>
      <c r="S102" s="32"/>
      <c r="T102" s="42">
        <v>461765261.15087593</v>
      </c>
      <c r="U102" s="46">
        <v>2340.623678425794</v>
      </c>
      <c r="V102" s="43">
        <v>130255680.20351334</v>
      </c>
      <c r="W102" s="46">
        <v>2093.2004917965119</v>
      </c>
      <c r="X102" s="43">
        <v>592020941.35438931</v>
      </c>
      <c r="Y102" s="47">
        <v>2281.2942085475734</v>
      </c>
      <c r="Z102" s="45">
        <v>286063992.68140805</v>
      </c>
      <c r="AA102" s="46">
        <v>281.58288268633765</v>
      </c>
      <c r="AB102" s="43">
        <v>205583040.31988195</v>
      </c>
      <c r="AC102" s="46">
        <v>438.00062705704056</v>
      </c>
      <c r="AD102" s="43">
        <v>491647033.00128996</v>
      </c>
      <c r="AE102" s="47">
        <v>331.01280700506499</v>
      </c>
      <c r="AF102" s="122">
        <f t="shared" si="168"/>
        <v>747829253.83228397</v>
      </c>
      <c r="AG102" s="128">
        <f t="shared" si="169"/>
        <v>335838720.5233953</v>
      </c>
      <c r="AH102" s="129">
        <f t="shared" si="170"/>
        <v>1083667974.3556793</v>
      </c>
      <c r="AI102" s="32"/>
      <c r="AJ102" s="42">
        <v>133237198.78248826</v>
      </c>
      <c r="AK102" s="46">
        <v>2291.7009027071031</v>
      </c>
      <c r="AL102" s="43">
        <v>71540949.269146323</v>
      </c>
      <c r="AM102" s="46">
        <v>2481.1316247883165</v>
      </c>
      <c r="AN102" s="43">
        <v>204778148.05163458</v>
      </c>
      <c r="AO102" s="47">
        <v>2354.5025243654304</v>
      </c>
      <c r="AP102" s="45">
        <v>70484067.960341215</v>
      </c>
      <c r="AQ102" s="46">
        <v>424.19906330324881</v>
      </c>
      <c r="AR102" s="45">
        <v>96413645.280210942</v>
      </c>
      <c r="AS102" s="46">
        <v>626.34733502378322</v>
      </c>
      <c r="AT102" s="45">
        <v>166897713.24055216</v>
      </c>
      <c r="AU102" s="47">
        <v>521.41196558618924</v>
      </c>
      <c r="AV102" s="122">
        <f t="shared" si="171"/>
        <v>203721266.74282947</v>
      </c>
      <c r="AW102" s="128">
        <f t="shared" si="172"/>
        <v>167954594.54935727</v>
      </c>
      <c r="AX102" s="129">
        <f t="shared" si="173"/>
        <v>371675861.29218674</v>
      </c>
      <c r="AY102" s="32"/>
      <c r="AZ102" s="42">
        <v>489151339.77703464</v>
      </c>
      <c r="BA102" s="46">
        <v>2180.4212383859831</v>
      </c>
      <c r="BB102" s="43">
        <v>138020310.06700292</v>
      </c>
      <c r="BC102" s="46">
        <v>2129.2201731974164</v>
      </c>
      <c r="BD102" s="43">
        <v>627171649.84403753</v>
      </c>
      <c r="BE102" s="47">
        <v>2168.9433180385859</v>
      </c>
      <c r="BF102" s="45">
        <v>346781842.38909942</v>
      </c>
      <c r="BG102" s="46">
        <v>287.03541976501214</v>
      </c>
      <c r="BH102" s="43">
        <v>303602836.95546561</v>
      </c>
      <c r="BI102" s="46">
        <v>475.75093348084027</v>
      </c>
      <c r="BJ102" s="43">
        <v>650384679.34456503</v>
      </c>
      <c r="BK102" s="47">
        <v>352.26285978999408</v>
      </c>
      <c r="BL102" s="122">
        <f t="shared" si="174"/>
        <v>835933182.16613412</v>
      </c>
      <c r="BM102" s="128">
        <f t="shared" si="175"/>
        <v>441623147.02246857</v>
      </c>
      <c r="BN102" s="129">
        <f t="shared" si="176"/>
        <v>1277556329.1886027</v>
      </c>
      <c r="BO102" s="32"/>
      <c r="BP102" s="42">
        <v>182211119.48636135</v>
      </c>
      <c r="BQ102" s="46">
        <v>1826.1652817891854</v>
      </c>
      <c r="BR102" s="43">
        <v>37888346.635692418</v>
      </c>
      <c r="BS102" s="46">
        <v>1643.6034459349478</v>
      </c>
      <c r="BT102" s="43">
        <v>220099466.12205377</v>
      </c>
      <c r="BU102" s="47">
        <v>1791.9031679724317</v>
      </c>
      <c r="BV102" s="45">
        <v>84810511.374223709</v>
      </c>
      <c r="BW102" s="46">
        <v>266.66701685712667</v>
      </c>
      <c r="BX102" s="43">
        <v>99915306.233722419</v>
      </c>
      <c r="BY102" s="46">
        <v>443.33898138049614</v>
      </c>
      <c r="BZ102" s="43">
        <v>184725817.6079461</v>
      </c>
      <c r="CA102" s="47">
        <v>339.93882620263207</v>
      </c>
      <c r="CB102" s="122">
        <f t="shared" si="177"/>
        <v>267021630.86058506</v>
      </c>
      <c r="CC102" s="128">
        <f t="shared" si="178"/>
        <v>137803652.86941484</v>
      </c>
      <c r="CD102" s="129">
        <f t="shared" si="179"/>
        <v>404825283.7299999</v>
      </c>
      <c r="CE102" s="32"/>
      <c r="CF102" s="32"/>
      <c r="CG102" s="54">
        <f>+CG64+CG97+CG99+CG100+CG101</f>
        <v>1502267786.1967604</v>
      </c>
      <c r="CH102" s="55">
        <f>+CG102/$CG$111</f>
        <v>2184.827588198159</v>
      </c>
      <c r="CI102" s="56">
        <f>+CI64+CI97+CI99+CI100+CI101</f>
        <v>455841700.17535502</v>
      </c>
      <c r="CJ102" s="55">
        <f>+CI102/$CI$111</f>
        <v>2129.37502709522</v>
      </c>
      <c r="CK102" s="56">
        <f>+CK64+CK97+CK99+CK100+CK101</f>
        <v>1958109486.3721154</v>
      </c>
      <c r="CL102" s="47">
        <f>+CK102/$CK$111</f>
        <v>2171.6620452542361</v>
      </c>
      <c r="CM102" s="45">
        <f>+CM64+CM97+CM99+CM100+CM101</f>
        <v>918038880.40507245</v>
      </c>
      <c r="CN102" s="46">
        <f>+CM102/$CM$111</f>
        <v>299.16546160614172</v>
      </c>
      <c r="CO102" s="43">
        <f>+CO64+CO97+CO99+CO100+CO101</f>
        <v>883559266.78928065</v>
      </c>
      <c r="CP102" s="201">
        <f>+CO102/$CO$111</f>
        <v>490.1060503870001</v>
      </c>
      <c r="CQ102" s="56">
        <f>+CQ64+CQ97+CQ99+CQ100+CQ101</f>
        <v>1801598147.1943533</v>
      </c>
      <c r="CR102" s="47">
        <f>+CQ102/$CQ$111</f>
        <v>369.8272975348147</v>
      </c>
      <c r="CS102" s="153"/>
      <c r="CT102" s="161" t="s">
        <v>177</v>
      </c>
      <c r="CU102" s="45">
        <f>+CU64+CU97+CU99+CU100+CU101</f>
        <v>1958109486.3721154</v>
      </c>
      <c r="CV102" s="43">
        <f t="shared" ref="CV102:CW102" si="189">+CV64+CV97+CV99+CV100+CV101</f>
        <v>1801598147.1943533</v>
      </c>
      <c r="CW102" s="44">
        <f t="shared" si="189"/>
        <v>3759707633.5664687</v>
      </c>
      <c r="CX102"/>
      <c r="CY102" s="48">
        <f>+R103+AH103+AX103+BN103+CD103</f>
        <v>195200157.18353134</v>
      </c>
      <c r="CZ102" s="48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v>7987402</v>
      </c>
      <c r="E103" s="58">
        <v>73.921149806113661</v>
      </c>
      <c r="F103" s="61">
        <v>14116320</v>
      </c>
      <c r="G103" s="58">
        <v>401.7508609158437</v>
      </c>
      <c r="H103" s="61">
        <v>22103722</v>
      </c>
      <c r="I103" s="60">
        <v>154.36638033382221</v>
      </c>
      <c r="J103" s="59">
        <v>5933169</v>
      </c>
      <c r="K103" s="58">
        <v>16.462504682232488</v>
      </c>
      <c r="L103" s="61">
        <v>13365146</v>
      </c>
      <c r="M103" s="58">
        <v>42.298781529892075</v>
      </c>
      <c r="N103" s="61">
        <v>19298315</v>
      </c>
      <c r="O103" s="60">
        <v>28.531975605248569</v>
      </c>
      <c r="P103" s="96">
        <f t="shared" si="165"/>
        <v>13920571</v>
      </c>
      <c r="Q103" s="97">
        <f t="shared" si="166"/>
        <v>27481466</v>
      </c>
      <c r="R103" s="98">
        <f t="shared" si="167"/>
        <v>41402037</v>
      </c>
      <c r="S103" s="32"/>
      <c r="T103" s="57">
        <v>971581.43912410736</v>
      </c>
      <c r="U103" s="58">
        <v>4.9248107496545943</v>
      </c>
      <c r="V103" s="61">
        <v>11205870.856486663</v>
      </c>
      <c r="W103" s="58">
        <v>180.07763155631972</v>
      </c>
      <c r="X103" s="61">
        <v>12177452.295610771</v>
      </c>
      <c r="Y103" s="60">
        <v>46.924609344539427</v>
      </c>
      <c r="Z103" s="59">
        <v>16240958.278591514</v>
      </c>
      <c r="AA103" s="58">
        <v>15.9865483481786</v>
      </c>
      <c r="AB103" s="61">
        <v>28601509.790118039</v>
      </c>
      <c r="AC103" s="58">
        <v>60.93634573823477</v>
      </c>
      <c r="AD103" s="61">
        <v>44842468.068709552</v>
      </c>
      <c r="AE103" s="60">
        <v>30.191235240139441</v>
      </c>
      <c r="AF103" s="96">
        <f t="shared" si="168"/>
        <v>17212539.717715621</v>
      </c>
      <c r="AG103" s="97">
        <f t="shared" si="169"/>
        <v>39807380.646604702</v>
      </c>
      <c r="AH103" s="98">
        <f t="shared" si="170"/>
        <v>57019920.364320323</v>
      </c>
      <c r="AI103" s="32"/>
      <c r="AJ103" s="57">
        <v>7357469.2675117254</v>
      </c>
      <c r="AK103" s="58">
        <v>126.54963565784973</v>
      </c>
      <c r="AL103" s="61">
        <v>3794778.9208536744</v>
      </c>
      <c r="AM103" s="58">
        <v>131.60778667037783</v>
      </c>
      <c r="AN103" s="61">
        <v>11152248.1883654</v>
      </c>
      <c r="AO103" s="60">
        <v>128.22655523398527</v>
      </c>
      <c r="AP103" s="59">
        <v>2202161.8496587873</v>
      </c>
      <c r="AQ103" s="58">
        <v>13.253420537432969</v>
      </c>
      <c r="AR103" s="61">
        <v>1495720.6597890556</v>
      </c>
      <c r="AS103" s="58">
        <v>9.7168885843503912</v>
      </c>
      <c r="AT103" s="61">
        <v>3697882.5094478428</v>
      </c>
      <c r="AU103" s="60">
        <v>11.552705847916332</v>
      </c>
      <c r="AV103" s="96">
        <f t="shared" si="171"/>
        <v>9559631.1171705127</v>
      </c>
      <c r="AW103" s="97">
        <f t="shared" si="172"/>
        <v>5290499.58064273</v>
      </c>
      <c r="AX103" s="98">
        <f>+AV103+AW103</f>
        <v>14850130.697813243</v>
      </c>
      <c r="AY103" s="32"/>
      <c r="AZ103" s="57">
        <v>5078070.1639972329</v>
      </c>
      <c r="BA103" s="58">
        <v>22.635800283488454</v>
      </c>
      <c r="BB103" s="61">
        <v>3443554.8919653594</v>
      </c>
      <c r="BC103" s="58">
        <v>53.123243527897309</v>
      </c>
      <c r="BD103" s="61">
        <v>8521625.0559626818</v>
      </c>
      <c r="BE103" s="60">
        <v>29.470276165315678</v>
      </c>
      <c r="BF103" s="59">
        <v>6489691.8685767651</v>
      </c>
      <c r="BG103" s="58">
        <v>5.3715944779843277</v>
      </c>
      <c r="BH103" s="61">
        <v>33480954.686858356</v>
      </c>
      <c r="BI103" s="58">
        <v>52.465239145440144</v>
      </c>
      <c r="BJ103" s="61">
        <v>39970646.555435181</v>
      </c>
      <c r="BK103" s="60">
        <v>21.648994372779786</v>
      </c>
      <c r="BL103" s="96">
        <f t="shared" si="174"/>
        <v>11567762.032573998</v>
      </c>
      <c r="BM103" s="97">
        <f t="shared" si="175"/>
        <v>36924509.578823715</v>
      </c>
      <c r="BN103" s="98">
        <f>+BL103+BM103</f>
        <v>48492271.611397713</v>
      </c>
      <c r="BO103" s="32"/>
      <c r="BP103" s="57">
        <v>11401865.993638694</v>
      </c>
      <c r="BQ103" s="58">
        <v>114.27234454126855</v>
      </c>
      <c r="BR103" s="61">
        <v>3536711.7343075722</v>
      </c>
      <c r="BS103" s="58">
        <v>153.42320554865401</v>
      </c>
      <c r="BT103" s="61">
        <v>14938577.727946252</v>
      </c>
      <c r="BU103" s="60">
        <v>121.61994405231826</v>
      </c>
      <c r="BV103" s="59">
        <v>1218361.2357762903</v>
      </c>
      <c r="BW103" s="58">
        <v>3.8308548189885214</v>
      </c>
      <c r="BX103" s="61">
        <v>17278858.546277508</v>
      </c>
      <c r="BY103" s="58">
        <v>76.668849209200459</v>
      </c>
      <c r="BZ103" s="61">
        <v>18497219.782053828</v>
      </c>
      <c r="CA103" s="60">
        <v>34.039222357476284</v>
      </c>
      <c r="CB103" s="96">
        <f>+BP103+BV103</f>
        <v>12620227.229414985</v>
      </c>
      <c r="CC103" s="97">
        <f t="shared" si="178"/>
        <v>20815570.28058508</v>
      </c>
      <c r="CD103" s="98">
        <f>+CB103+CC103</f>
        <v>33435797.510000065</v>
      </c>
      <c r="CE103" s="32"/>
      <c r="CF103" s="32"/>
      <c r="CG103" s="62">
        <f>+CG17-CG102</f>
        <v>32796388.864271641</v>
      </c>
      <c r="CH103" s="58">
        <f>+CG103/$CG$111</f>
        <v>47.697524930186169</v>
      </c>
      <c r="CI103" s="62">
        <f>+CI17-CI102</f>
        <v>36097236.403613329</v>
      </c>
      <c r="CJ103" s="63">
        <f>+CI103/$CI$111</f>
        <v>168.62115448287886</v>
      </c>
      <c r="CK103" s="62">
        <f>+CK17-CK102</f>
        <v>68893625.26788497</v>
      </c>
      <c r="CL103" s="64">
        <f>+CK103/$CK$111</f>
        <v>76.407204089200604</v>
      </c>
      <c r="CM103" s="62">
        <f>+CM17-CM102</f>
        <v>32084342.232603312</v>
      </c>
      <c r="CN103" s="58">
        <f>+CM103/$CM$111</f>
        <v>10.455468999429495</v>
      </c>
      <c r="CO103" s="62">
        <f>+CO17-CO102</f>
        <v>94222189.683043242</v>
      </c>
      <c r="CP103" s="64">
        <f>+CO103/$CO$111</f>
        <v>52.264592744500334</v>
      </c>
      <c r="CQ103" s="62">
        <f>+CQ17-CQ102</f>
        <v>126306531.91564631</v>
      </c>
      <c r="CR103" s="64">
        <f>+CQ103/$CQ$111</f>
        <v>25.927870447748152</v>
      </c>
      <c r="CS103" s="153"/>
      <c r="CT103" s="161" t="s">
        <v>178</v>
      </c>
      <c r="CU103" s="62">
        <f>+CU17-CU102</f>
        <v>68893625.267885208</v>
      </c>
      <c r="CV103" s="62">
        <f t="shared" ref="CV103" si="190">+CV17-CV102</f>
        <v>126306531.91564631</v>
      </c>
      <c r="CW103" s="62">
        <f>+CW17-CW102</f>
        <v>195200157.18353224</v>
      </c>
      <c r="CX103"/>
      <c r="CY103" s="48">
        <f>+D103+F103+J103+L103+T103+V103+Z103+AB103++AJ103+AL103+AP103+AR103+AZ103+BB103+BF103+BH103+BP103+BR103+BV103+BX103</f>
        <v>195200157.1835314</v>
      </c>
      <c r="CZ103" s="48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32"/>
      <c r="CG104" s="65"/>
      <c r="CH104" s="66"/>
      <c r="CI104" s="36"/>
      <c r="CJ104" s="66"/>
      <c r="CK104" s="67"/>
      <c r="CL104" s="40"/>
      <c r="CM104" s="49"/>
      <c r="CN104" s="39"/>
      <c r="CO104" s="39"/>
      <c r="CP104" s="39"/>
      <c r="CQ104" s="36"/>
      <c r="CR104" s="40"/>
      <c r="CS104" s="152"/>
      <c r="CT104" s="161"/>
      <c r="CU104" s="38"/>
      <c r="CV104" s="36"/>
      <c r="CW104" s="37"/>
      <c r="CX104"/>
      <c r="CZ104" s="48"/>
    </row>
    <row r="105" spans="1:104" s="19" customFormat="1" ht="15.6" x14ac:dyDescent="0.3">
      <c r="A105" s="26">
        <v>87</v>
      </c>
      <c r="B105" s="52" t="s">
        <v>49</v>
      </c>
      <c r="C105" s="34"/>
      <c r="D105" s="35">
        <v>17443595.57</v>
      </c>
      <c r="E105" s="36"/>
      <c r="F105" s="36">
        <v>13978266.220000001</v>
      </c>
      <c r="G105" s="36"/>
      <c r="H105" s="36">
        <v>31421861.789999999</v>
      </c>
      <c r="I105" s="37"/>
      <c r="J105" s="38">
        <v>26726735.850000001</v>
      </c>
      <c r="K105" s="36"/>
      <c r="L105" s="36">
        <v>38550461.32</v>
      </c>
      <c r="M105" s="36"/>
      <c r="N105" s="36">
        <v>65277197.170000002</v>
      </c>
      <c r="O105" s="37"/>
      <c r="P105" s="116">
        <f t="shared" ref="P105:P107" si="191">+D105+J105</f>
        <v>44170331.420000002</v>
      </c>
      <c r="Q105" s="117">
        <f t="shared" ref="Q105:Q107" si="192">+F105+L105</f>
        <v>52528727.539999999</v>
      </c>
      <c r="R105" s="118">
        <f t="shared" ref="R105:R107" si="193">+P105+Q105</f>
        <v>96699058.960000008</v>
      </c>
      <c r="S105" s="32"/>
      <c r="T105" s="35">
        <v>0</v>
      </c>
      <c r="U105" s="36"/>
      <c r="V105" s="36">
        <v>0</v>
      </c>
      <c r="W105" s="36"/>
      <c r="X105" s="36">
        <v>0</v>
      </c>
      <c r="Y105" s="37"/>
      <c r="Z105" s="38">
        <v>0</v>
      </c>
      <c r="AA105" s="36"/>
      <c r="AB105" s="36">
        <v>0</v>
      </c>
      <c r="AC105" s="36"/>
      <c r="AD105" s="36">
        <v>0</v>
      </c>
      <c r="AE105" s="37"/>
      <c r="AF105" s="116">
        <f t="shared" ref="AF105:AF107" si="194">+T105+Z105</f>
        <v>0</v>
      </c>
      <c r="AG105" s="117">
        <f t="shared" ref="AG105:AG107" si="195">+V105+AB105</f>
        <v>0</v>
      </c>
      <c r="AH105" s="118">
        <f t="shared" ref="AH105:AH107" si="196">+AF105+AG105</f>
        <v>0</v>
      </c>
      <c r="AI105" s="32"/>
      <c r="AJ105" s="35">
        <v>16091550.51</v>
      </c>
      <c r="AK105" s="36"/>
      <c r="AL105" s="36">
        <v>19783647.440000001</v>
      </c>
      <c r="AM105" s="36"/>
      <c r="AN105" s="36">
        <v>35875197.950000003</v>
      </c>
      <c r="AO105" s="37"/>
      <c r="AP105" s="38">
        <v>21656470.710000001</v>
      </c>
      <c r="AQ105" s="36"/>
      <c r="AR105" s="36">
        <v>30723373.27</v>
      </c>
      <c r="AS105" s="36"/>
      <c r="AT105" s="36">
        <v>52379843.980000004</v>
      </c>
      <c r="AU105" s="37"/>
      <c r="AV105" s="116">
        <f t="shared" ref="AV105:AV107" si="197">+AJ105+AP105</f>
        <v>37748021.219999999</v>
      </c>
      <c r="AW105" s="117">
        <f t="shared" ref="AW105:AW107" si="198">+AL105+AR105</f>
        <v>50507020.710000001</v>
      </c>
      <c r="AX105" s="118">
        <f t="shared" ref="AX105:AX107" si="199">+AV105+AW105</f>
        <v>88255041.930000007</v>
      </c>
      <c r="AY105" s="32"/>
      <c r="AZ105" s="35">
        <v>0</v>
      </c>
      <c r="BA105" s="36"/>
      <c r="BB105" s="36">
        <v>0</v>
      </c>
      <c r="BC105" s="36"/>
      <c r="BD105" s="36">
        <v>0</v>
      </c>
      <c r="BE105" s="37"/>
      <c r="BF105" s="38">
        <v>0</v>
      </c>
      <c r="BG105" s="36"/>
      <c r="BH105" s="36">
        <v>0</v>
      </c>
      <c r="BI105" s="36"/>
      <c r="BJ105" s="36">
        <v>0</v>
      </c>
      <c r="BK105" s="37"/>
      <c r="BL105" s="116">
        <f t="shared" ref="BL105:BL107" si="200">+AZ105+BF105</f>
        <v>0</v>
      </c>
      <c r="BM105" s="117">
        <f t="shared" ref="BM105:BM107" si="201">+BB105+BH105</f>
        <v>0</v>
      </c>
      <c r="BN105" s="118">
        <f t="shared" ref="BN105:BN107" si="202">+BL105+BM105</f>
        <v>0</v>
      </c>
      <c r="BO105" s="32"/>
      <c r="BP105" s="35">
        <v>6787339.4199999999</v>
      </c>
      <c r="BQ105" s="36"/>
      <c r="BR105" s="36">
        <v>0</v>
      </c>
      <c r="BS105" s="36"/>
      <c r="BT105" s="36">
        <v>6787339.4199999999</v>
      </c>
      <c r="BU105" s="37"/>
      <c r="BV105" s="38">
        <v>17312717.880000003</v>
      </c>
      <c r="BW105" s="36"/>
      <c r="BX105" s="36">
        <v>0</v>
      </c>
      <c r="BY105" s="36"/>
      <c r="BZ105" s="36">
        <v>17312717.880000003</v>
      </c>
      <c r="CA105" s="37"/>
      <c r="CB105" s="116">
        <f t="shared" ref="CB105:CB107" si="203">+BP105+BV105</f>
        <v>24100057.300000004</v>
      </c>
      <c r="CC105" s="117">
        <f t="shared" ref="CC105:CC107" si="204">+BR105+BX105</f>
        <v>0</v>
      </c>
      <c r="CD105" s="118">
        <f t="shared" ref="CD105:CD107" si="205">+CB105+CC105</f>
        <v>24100057.300000004</v>
      </c>
      <c r="CE105" s="32"/>
      <c r="CF105" s="32"/>
      <c r="CG105" s="38">
        <f t="shared" ref="CG105:CG107" si="206">+D105+T105+AJ105+AZ105+BP105</f>
        <v>40322485.5</v>
      </c>
      <c r="CH105" s="39"/>
      <c r="CI105" s="36">
        <f t="shared" ref="CI105:CI107" si="207">+F105+V105+AL105+BB105+BR105</f>
        <v>33761913.660000004</v>
      </c>
      <c r="CJ105" s="39"/>
      <c r="CK105" s="36">
        <f>+CG105+CI105</f>
        <v>74084399.159999996</v>
      </c>
      <c r="CL105" s="40"/>
      <c r="CM105" s="38">
        <f t="shared" ref="CM105:CM107" si="208">+J105+Z105+AP105+BF105+BV105</f>
        <v>65695924.440000005</v>
      </c>
      <c r="CN105" s="39"/>
      <c r="CO105" s="36">
        <f t="shared" ref="CO105:CO107" si="209">+L105+AB105+AR105+BH105+BX105</f>
        <v>69273834.590000004</v>
      </c>
      <c r="CP105" s="39"/>
      <c r="CQ105" s="36">
        <f t="shared" ref="CQ105:CQ107" si="210">+CM105+CO105</f>
        <v>134969759.03</v>
      </c>
      <c r="CR105" s="40"/>
      <c r="CS105" s="152"/>
      <c r="CT105" s="163" t="s">
        <v>49</v>
      </c>
      <c r="CU105" s="38">
        <f t="shared" ref="CU105:CU107" si="211">+CK105</f>
        <v>74084399.159999996</v>
      </c>
      <c r="CV105" s="36">
        <f t="shared" ref="CV105:CV107" si="212">+CQ105</f>
        <v>134969759.03</v>
      </c>
      <c r="CW105" s="37">
        <f t="shared" ref="CW105:CW107" si="213">+CU105+CV105</f>
        <v>209054158.19</v>
      </c>
      <c r="CX105"/>
    </row>
    <row r="106" spans="1:104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91"/>
        <v>0</v>
      </c>
      <c r="Q106" s="117">
        <f t="shared" si="192"/>
        <v>0</v>
      </c>
      <c r="R106" s="118">
        <f t="shared" si="193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94"/>
        <v>0</v>
      </c>
      <c r="AG106" s="117">
        <f t="shared" si="195"/>
        <v>0</v>
      </c>
      <c r="AH106" s="118">
        <f t="shared" si="196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97"/>
        <v>0</v>
      </c>
      <c r="AW106" s="117">
        <f t="shared" si="198"/>
        <v>0</v>
      </c>
      <c r="AX106" s="118">
        <f t="shared" si="199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200"/>
        <v>0</v>
      </c>
      <c r="BM106" s="117">
        <f t="shared" si="201"/>
        <v>0</v>
      </c>
      <c r="BN106" s="118">
        <f t="shared" si="202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203"/>
        <v>0</v>
      </c>
      <c r="CC106" s="117">
        <f t="shared" si="204"/>
        <v>0</v>
      </c>
      <c r="CD106" s="118">
        <f t="shared" si="205"/>
        <v>0</v>
      </c>
      <c r="CE106" s="32"/>
      <c r="CF106" s="32"/>
      <c r="CG106" s="38">
        <f t="shared" si="206"/>
        <v>0</v>
      </c>
      <c r="CH106" s="39"/>
      <c r="CI106" s="36">
        <f t="shared" si="207"/>
        <v>0</v>
      </c>
      <c r="CJ106" s="39"/>
      <c r="CK106" s="36">
        <f t="shared" ref="CK106:CK107" si="214">+CG106+CI106</f>
        <v>0</v>
      </c>
      <c r="CL106" s="40"/>
      <c r="CM106" s="38">
        <f t="shared" si="208"/>
        <v>0</v>
      </c>
      <c r="CN106" s="39"/>
      <c r="CO106" s="36">
        <f t="shared" si="209"/>
        <v>0</v>
      </c>
      <c r="CP106" s="39"/>
      <c r="CQ106" s="36">
        <f t="shared" si="210"/>
        <v>0</v>
      </c>
      <c r="CR106" s="40"/>
      <c r="CS106" s="152"/>
      <c r="CT106" s="163" t="s">
        <v>50</v>
      </c>
      <c r="CU106" s="38">
        <f t="shared" si="211"/>
        <v>0</v>
      </c>
      <c r="CV106" s="36">
        <f t="shared" si="212"/>
        <v>0</v>
      </c>
      <c r="CW106" s="37">
        <f t="shared" si="213"/>
        <v>0</v>
      </c>
      <c r="CX106"/>
    </row>
    <row r="107" spans="1:104" s="19" customFormat="1" ht="15.6" x14ac:dyDescent="0.3">
      <c r="A107" s="26">
        <v>89</v>
      </c>
      <c r="B107" s="52" t="s">
        <v>48</v>
      </c>
      <c r="C107" s="34"/>
      <c r="D107" s="35">
        <v>327792.56</v>
      </c>
      <c r="E107" s="36"/>
      <c r="F107" s="36">
        <v>98478.950000000026</v>
      </c>
      <c r="G107" s="36"/>
      <c r="H107" s="36">
        <v>426271.51</v>
      </c>
      <c r="I107" s="37"/>
      <c r="J107" s="38">
        <v>750659.27000027325</v>
      </c>
      <c r="K107" s="36"/>
      <c r="L107" s="36">
        <v>664714.45000026026</v>
      </c>
      <c r="M107" s="36"/>
      <c r="N107" s="36">
        <v>1415373.7200005334</v>
      </c>
      <c r="O107" s="37"/>
      <c r="P107" s="116">
        <f t="shared" si="191"/>
        <v>1078451.8300002732</v>
      </c>
      <c r="Q107" s="117">
        <f t="shared" si="192"/>
        <v>763193.40000026033</v>
      </c>
      <c r="R107" s="118">
        <f t="shared" si="193"/>
        <v>1841645.2300005336</v>
      </c>
      <c r="S107" s="32"/>
      <c r="T107" s="35">
        <v>9705130.834167948</v>
      </c>
      <c r="U107" s="36"/>
      <c r="V107" s="36">
        <v>3207739.4901191639</v>
      </c>
      <c r="W107" s="36"/>
      <c r="X107" s="36">
        <v>12912870.324287113</v>
      </c>
      <c r="Y107" s="37"/>
      <c r="Z107" s="38">
        <v>2385571.6682437304</v>
      </c>
      <c r="AA107" s="36"/>
      <c r="AB107" s="36">
        <v>3077978.3630935475</v>
      </c>
      <c r="AC107" s="36"/>
      <c r="AD107" s="36">
        <v>5463550.031337278</v>
      </c>
      <c r="AE107" s="37"/>
      <c r="AF107" s="116">
        <f t="shared" si="194"/>
        <v>12090702.502411678</v>
      </c>
      <c r="AG107" s="117">
        <f t="shared" si="195"/>
        <v>6285717.8532127114</v>
      </c>
      <c r="AH107" s="118">
        <f t="shared" si="196"/>
        <v>18376420.355624389</v>
      </c>
      <c r="AI107" s="32"/>
      <c r="AJ107" s="35">
        <v>62007.18189999969</v>
      </c>
      <c r="AK107" s="36"/>
      <c r="AL107" s="36">
        <v>42300.143099999739</v>
      </c>
      <c r="AM107" s="36"/>
      <c r="AN107" s="36">
        <v>104307.32499999943</v>
      </c>
      <c r="AO107" s="37"/>
      <c r="AP107" s="38">
        <v>142466.95200000028</v>
      </c>
      <c r="AQ107" s="36"/>
      <c r="AR107" s="36">
        <v>133223.11550000007</v>
      </c>
      <c r="AS107" s="36"/>
      <c r="AT107" s="36">
        <v>275690.06750000035</v>
      </c>
      <c r="AU107" s="37"/>
      <c r="AV107" s="116">
        <f t="shared" si="197"/>
        <v>204474.13389999996</v>
      </c>
      <c r="AW107" s="117">
        <f t="shared" si="198"/>
        <v>175523.25859999983</v>
      </c>
      <c r="AX107" s="118">
        <f t="shared" si="199"/>
        <v>379997.39249999978</v>
      </c>
      <c r="AY107" s="32"/>
      <c r="AZ107" s="35">
        <v>347202.71414582978</v>
      </c>
      <c r="BA107" s="36"/>
      <c r="BB107" s="36">
        <v>97932.435854170428</v>
      </c>
      <c r="BC107" s="36"/>
      <c r="BD107" s="36">
        <v>445135.1500000002</v>
      </c>
      <c r="BE107" s="37"/>
      <c r="BF107" s="38">
        <v>1214197.6427768609</v>
      </c>
      <c r="BG107" s="36"/>
      <c r="BH107" s="36">
        <v>931979.75722314091</v>
      </c>
      <c r="BI107" s="36"/>
      <c r="BJ107" s="36">
        <v>2146177.4000000018</v>
      </c>
      <c r="BK107" s="37"/>
      <c r="BL107" s="116">
        <f t="shared" si="200"/>
        <v>1561400.3569226908</v>
      </c>
      <c r="BM107" s="117">
        <f t="shared" si="201"/>
        <v>1029912.1930773114</v>
      </c>
      <c r="BN107" s="118">
        <f t="shared" si="202"/>
        <v>2591312.5500000021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3"/>
        <v>0</v>
      </c>
      <c r="CC107" s="117">
        <f t="shared" si="204"/>
        <v>0</v>
      </c>
      <c r="CD107" s="118">
        <f t="shared" si="205"/>
        <v>0</v>
      </c>
      <c r="CE107" s="32"/>
      <c r="CF107" s="32"/>
      <c r="CG107" s="38">
        <f t="shared" si="206"/>
        <v>10442133.290213779</v>
      </c>
      <c r="CH107" s="36"/>
      <c r="CI107" s="36">
        <f t="shared" si="207"/>
        <v>3446451.0190733341</v>
      </c>
      <c r="CJ107" s="39"/>
      <c r="CK107" s="36">
        <f t="shared" si="214"/>
        <v>13888584.309287112</v>
      </c>
      <c r="CL107" s="40"/>
      <c r="CM107" s="38">
        <f t="shared" si="208"/>
        <v>4492895.5330208652</v>
      </c>
      <c r="CN107" s="39"/>
      <c r="CO107" s="36">
        <f t="shared" si="209"/>
        <v>4807895.6858169492</v>
      </c>
      <c r="CP107" s="39"/>
      <c r="CQ107" s="36">
        <f t="shared" si="210"/>
        <v>9300791.2188378144</v>
      </c>
      <c r="CR107" s="40"/>
      <c r="CS107" s="152"/>
      <c r="CT107" s="163" t="s">
        <v>48</v>
      </c>
      <c r="CU107" s="38">
        <f t="shared" si="211"/>
        <v>13888584.309287112</v>
      </c>
      <c r="CV107" s="36">
        <f t="shared" si="212"/>
        <v>9300791.2188378144</v>
      </c>
      <c r="CW107" s="37">
        <f t="shared" si="213"/>
        <v>23189375.528124928</v>
      </c>
      <c r="CX107"/>
    </row>
    <row r="108" spans="1:104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2"/>
      <c r="CG108" s="31"/>
      <c r="CH108" s="29"/>
      <c r="CI108" s="29"/>
      <c r="CJ108" s="29"/>
      <c r="CK108" s="29"/>
      <c r="CL108" s="30"/>
      <c r="CM108" s="31"/>
      <c r="CN108" s="29"/>
      <c r="CO108" s="29"/>
      <c r="CP108" s="29"/>
      <c r="CQ108" s="29"/>
      <c r="CR108" s="30"/>
      <c r="CS108" s="150"/>
      <c r="CT108" s="161"/>
      <c r="CU108" s="31"/>
      <c r="CV108" s="29"/>
      <c r="CW108" s="30"/>
      <c r="CX108"/>
    </row>
    <row r="109" spans="1:104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2"/>
      <c r="CG109" s="31"/>
      <c r="CH109" s="29"/>
      <c r="CI109" s="29"/>
      <c r="CJ109" s="29"/>
      <c r="CK109" s="29"/>
      <c r="CL109" s="30"/>
      <c r="CM109" s="31"/>
      <c r="CN109" s="29"/>
      <c r="CO109" s="29"/>
      <c r="CP109" s="29"/>
      <c r="CQ109" s="29"/>
      <c r="CR109" s="30"/>
      <c r="CS109" s="150"/>
      <c r="CT109" s="161"/>
      <c r="CU109" s="31"/>
      <c r="CV109" s="29"/>
      <c r="CW109" s="30"/>
      <c r="CX109"/>
    </row>
    <row r="110" spans="1:104" s="19" customFormat="1" ht="15.6" x14ac:dyDescent="0.3">
      <c r="A110" s="26">
        <v>90</v>
      </c>
      <c r="B110" s="26" t="s">
        <v>10</v>
      </c>
      <c r="C110" s="34"/>
      <c r="D110" s="71">
        <v>35769</v>
      </c>
      <c r="E110" s="36"/>
      <c r="F110" s="72">
        <v>11718</v>
      </c>
      <c r="G110" s="36"/>
      <c r="H110" s="72">
        <v>47487</v>
      </c>
      <c r="I110" s="37"/>
      <c r="J110" s="72">
        <v>119171</v>
      </c>
      <c r="K110" s="72"/>
      <c r="L110" s="72">
        <v>104265</v>
      </c>
      <c r="M110" s="72"/>
      <c r="N110" s="72">
        <v>223436</v>
      </c>
      <c r="O110" s="37"/>
      <c r="P110" s="133">
        <f t="shared" ref="P110:P111" si="215">+D110+J110</f>
        <v>154940</v>
      </c>
      <c r="Q110" s="134">
        <f t="shared" ref="Q110:Q111" si="216">+F110+L110</f>
        <v>115983</v>
      </c>
      <c r="R110" s="135">
        <f t="shared" ref="R110:R111" si="217">+P110+Q110</f>
        <v>270923</v>
      </c>
      <c r="S110" s="32"/>
      <c r="T110" s="71">
        <v>65544</v>
      </c>
      <c r="U110" s="36"/>
      <c r="V110" s="72">
        <v>20909</v>
      </c>
      <c r="W110" s="36"/>
      <c r="X110" s="72">
        <v>86453</v>
      </c>
      <c r="Y110" s="37"/>
      <c r="Z110" s="72">
        <v>331311</v>
      </c>
      <c r="AA110" s="72"/>
      <c r="AB110" s="72">
        <v>155118</v>
      </c>
      <c r="AC110" s="72"/>
      <c r="AD110" s="72">
        <v>486429</v>
      </c>
      <c r="AE110" s="37"/>
      <c r="AF110" s="133">
        <f t="shared" ref="AF110:AF111" si="218">+T110+Z110</f>
        <v>396855</v>
      </c>
      <c r="AG110" s="134">
        <f t="shared" ref="AG110:AG111" si="219">+V110+AB110</f>
        <v>176027</v>
      </c>
      <c r="AH110" s="135">
        <f t="shared" ref="AH110:AH111" si="220">+AF110+AG110</f>
        <v>572882</v>
      </c>
      <c r="AI110" s="32"/>
      <c r="AJ110" s="71">
        <v>19368</v>
      </c>
      <c r="AK110" s="36"/>
      <c r="AL110" s="72">
        <v>9730</v>
      </c>
      <c r="AM110" s="36"/>
      <c r="AN110" s="72">
        <v>29098</v>
      </c>
      <c r="AO110" s="37"/>
      <c r="AP110" s="72">
        <v>54933</v>
      </c>
      <c r="AQ110" s="72"/>
      <c r="AR110" s="72">
        <v>51427</v>
      </c>
      <c r="AS110" s="72"/>
      <c r="AT110" s="72">
        <v>106360</v>
      </c>
      <c r="AU110" s="37"/>
      <c r="AV110" s="133">
        <f t="shared" ref="AV110:AV111" si="221">+AJ110+AP110</f>
        <v>74301</v>
      </c>
      <c r="AW110" s="134">
        <f t="shared" ref="AW110:AW111" si="222">+AL110+AR110</f>
        <v>61157</v>
      </c>
      <c r="AX110" s="135">
        <f t="shared" ref="AX110:AX111" si="223">+AV110+AW110</f>
        <v>135458</v>
      </c>
      <c r="AY110" s="32"/>
      <c r="AZ110" s="71">
        <v>71257</v>
      </c>
      <c r="BA110" s="36"/>
      <c r="BB110" s="72">
        <v>24103</v>
      </c>
      <c r="BC110" s="36"/>
      <c r="BD110" s="72">
        <v>95360</v>
      </c>
      <c r="BE110" s="37"/>
      <c r="BF110" s="72">
        <v>393771</v>
      </c>
      <c r="BG110" s="72"/>
      <c r="BH110" s="72">
        <v>206766</v>
      </c>
      <c r="BI110" s="72"/>
      <c r="BJ110" s="72">
        <v>600537</v>
      </c>
      <c r="BK110" s="37"/>
      <c r="BL110" s="133">
        <f t="shared" ref="BL110:BL111" si="224">+AZ110+BF110</f>
        <v>465028</v>
      </c>
      <c r="BM110" s="134">
        <f t="shared" ref="BM110:BM111" si="225">+BB110+BH110</f>
        <v>230869</v>
      </c>
      <c r="BN110" s="135">
        <f t="shared" ref="BN110:BN111" si="226">+BL110+BM110</f>
        <v>695897</v>
      </c>
      <c r="BO110" s="32"/>
      <c r="BP110" s="71">
        <v>33481</v>
      </c>
      <c r="BQ110" s="36"/>
      <c r="BR110" s="72">
        <v>7577</v>
      </c>
      <c r="BS110" s="36"/>
      <c r="BT110" s="72">
        <v>41058</v>
      </c>
      <c r="BU110" s="37"/>
      <c r="BV110" s="72">
        <v>105424</v>
      </c>
      <c r="BW110" s="72"/>
      <c r="BX110" s="72">
        <v>75620</v>
      </c>
      <c r="BY110" s="72"/>
      <c r="BZ110" s="72">
        <v>181044</v>
      </c>
      <c r="CA110" s="37"/>
      <c r="CB110" s="133">
        <f t="shared" ref="CB110:CB111" si="227">+BP110+BV110</f>
        <v>138905</v>
      </c>
      <c r="CC110" s="134">
        <f t="shared" ref="CC110:CC111" si="228">+BR110+BX110</f>
        <v>83197</v>
      </c>
      <c r="CD110" s="135">
        <f t="shared" ref="CD110:CD111" si="229">+CB110+CC110</f>
        <v>222102</v>
      </c>
      <c r="CE110" s="32"/>
      <c r="CF110" s="32"/>
      <c r="CG110" s="38">
        <f t="shared" ref="CG110:CG111" si="230">+D110+T110+AJ110+AZ110+BP110</f>
        <v>225419</v>
      </c>
      <c r="CH110" s="72"/>
      <c r="CI110" s="36">
        <f t="shared" ref="CI110:CI111" si="231">+F110+V110+AL110+BB110+BR110</f>
        <v>74037</v>
      </c>
      <c r="CJ110" s="72"/>
      <c r="CK110" s="72">
        <f t="shared" ref="CK110:CK111" si="232">+CG110+CI110</f>
        <v>299456</v>
      </c>
      <c r="CL110" s="74"/>
      <c r="CM110" s="38">
        <f t="shared" ref="CM110:CM111" si="233">+J110+Z110+AP110+BF110+BV110</f>
        <v>1004610</v>
      </c>
      <c r="CN110" s="72"/>
      <c r="CO110" s="36">
        <f t="shared" ref="CO110:CO111" si="234">+L110+AB110+AR110+BH110+BX110</f>
        <v>593196</v>
      </c>
      <c r="CP110" s="72"/>
      <c r="CQ110" s="72">
        <f t="shared" ref="CQ110:CQ111" si="235">+CM110+CO110</f>
        <v>1597806</v>
      </c>
      <c r="CR110" s="74"/>
      <c r="CS110" s="155"/>
      <c r="CT110" s="161" t="s">
        <v>10</v>
      </c>
      <c r="CU110" s="73">
        <f t="shared" ref="CU110:CU111" si="236">+CK110</f>
        <v>299456</v>
      </c>
      <c r="CV110" s="72">
        <f t="shared" ref="CV110:CV111" si="237">+CQ110</f>
        <v>1597806</v>
      </c>
      <c r="CW110" s="75">
        <f t="shared" ref="CW110:CW111" si="238">+CU110+CV110</f>
        <v>1897262</v>
      </c>
      <c r="CX110"/>
    </row>
    <row r="111" spans="1:104" s="19" customFormat="1" ht="15.6" x14ac:dyDescent="0.3">
      <c r="A111" s="26">
        <v>91</v>
      </c>
      <c r="B111" s="26" t="s">
        <v>11</v>
      </c>
      <c r="C111" s="34"/>
      <c r="D111" s="71">
        <v>108053</v>
      </c>
      <c r="E111" s="36"/>
      <c r="F111" s="72">
        <v>35137</v>
      </c>
      <c r="G111" s="36"/>
      <c r="H111" s="72">
        <v>143190</v>
      </c>
      <c r="I111" s="37"/>
      <c r="J111" s="72">
        <v>360405</v>
      </c>
      <c r="K111" s="72"/>
      <c r="L111" s="72">
        <v>315970</v>
      </c>
      <c r="M111" s="72"/>
      <c r="N111" s="72">
        <v>676375</v>
      </c>
      <c r="O111" s="37"/>
      <c r="P111" s="133">
        <f t="shared" si="215"/>
        <v>468458</v>
      </c>
      <c r="Q111" s="134">
        <f t="shared" si="216"/>
        <v>351107</v>
      </c>
      <c r="R111" s="135">
        <f t="shared" si="217"/>
        <v>819565</v>
      </c>
      <c r="S111" s="32"/>
      <c r="T111" s="71">
        <v>197283</v>
      </c>
      <c r="U111" s="36"/>
      <c r="V111" s="72">
        <v>62228</v>
      </c>
      <c r="W111" s="36"/>
      <c r="X111" s="72">
        <v>259511</v>
      </c>
      <c r="Y111" s="37"/>
      <c r="Z111" s="72">
        <v>1015914</v>
      </c>
      <c r="AA111" s="72"/>
      <c r="AB111" s="72">
        <v>469367</v>
      </c>
      <c r="AC111" s="72"/>
      <c r="AD111" s="72">
        <v>1485281</v>
      </c>
      <c r="AE111" s="37"/>
      <c r="AF111" s="133">
        <f t="shared" si="218"/>
        <v>1213197</v>
      </c>
      <c r="AG111" s="134">
        <f t="shared" si="219"/>
        <v>531595</v>
      </c>
      <c r="AH111" s="135">
        <f t="shared" si="220"/>
        <v>1744792</v>
      </c>
      <c r="AI111" s="32"/>
      <c r="AJ111" s="71">
        <v>58139</v>
      </c>
      <c r="AK111" s="36"/>
      <c r="AL111" s="72">
        <v>28834</v>
      </c>
      <c r="AM111" s="36"/>
      <c r="AN111" s="72">
        <v>86973</v>
      </c>
      <c r="AO111" s="37"/>
      <c r="AP111" s="72">
        <v>166158</v>
      </c>
      <c r="AQ111" s="72"/>
      <c r="AR111" s="72">
        <v>153930</v>
      </c>
      <c r="AS111" s="72"/>
      <c r="AT111" s="72">
        <v>320088</v>
      </c>
      <c r="AU111" s="37"/>
      <c r="AV111" s="133">
        <f t="shared" si="221"/>
        <v>224297</v>
      </c>
      <c r="AW111" s="134">
        <f t="shared" si="222"/>
        <v>182764</v>
      </c>
      <c r="AX111" s="135">
        <f t="shared" si="223"/>
        <v>407061</v>
      </c>
      <c r="AY111" s="32"/>
      <c r="AZ111" s="71">
        <v>224338</v>
      </c>
      <c r="BA111" s="36"/>
      <c r="BB111" s="72">
        <v>64822</v>
      </c>
      <c r="BC111" s="36"/>
      <c r="BD111" s="72">
        <v>289160</v>
      </c>
      <c r="BE111" s="37"/>
      <c r="BF111" s="72">
        <v>1208150</v>
      </c>
      <c r="BG111" s="72"/>
      <c r="BH111" s="72">
        <v>638155</v>
      </c>
      <c r="BI111" s="72"/>
      <c r="BJ111" s="72">
        <v>1846305</v>
      </c>
      <c r="BK111" s="37"/>
      <c r="BL111" s="133">
        <f t="shared" si="224"/>
        <v>1432488</v>
      </c>
      <c r="BM111" s="134">
        <f t="shared" si="225"/>
        <v>702977</v>
      </c>
      <c r="BN111" s="135">
        <f t="shared" si="226"/>
        <v>2135465</v>
      </c>
      <c r="BO111" s="32"/>
      <c r="BP111" s="71">
        <v>99778</v>
      </c>
      <c r="BQ111" s="36"/>
      <c r="BR111" s="72">
        <v>23052</v>
      </c>
      <c r="BS111" s="36"/>
      <c r="BT111" s="72">
        <v>122830</v>
      </c>
      <c r="BU111" s="37"/>
      <c r="BV111" s="72">
        <v>318039</v>
      </c>
      <c r="BW111" s="72"/>
      <c r="BX111" s="72">
        <v>225370</v>
      </c>
      <c r="BY111" s="72"/>
      <c r="BZ111" s="72">
        <v>543409</v>
      </c>
      <c r="CA111" s="37"/>
      <c r="CB111" s="133">
        <f t="shared" si="227"/>
        <v>417817</v>
      </c>
      <c r="CC111" s="134">
        <f t="shared" si="228"/>
        <v>248422</v>
      </c>
      <c r="CD111" s="135">
        <f t="shared" si="229"/>
        <v>666239</v>
      </c>
      <c r="CE111" s="32"/>
      <c r="CF111" s="32"/>
      <c r="CG111" s="38">
        <f t="shared" si="230"/>
        <v>687591</v>
      </c>
      <c r="CH111" s="72"/>
      <c r="CI111" s="36">
        <f t="shared" si="231"/>
        <v>214073</v>
      </c>
      <c r="CJ111" s="72"/>
      <c r="CK111" s="72">
        <f t="shared" si="232"/>
        <v>901664</v>
      </c>
      <c r="CL111" s="74"/>
      <c r="CM111" s="38">
        <f t="shared" si="233"/>
        <v>3068666</v>
      </c>
      <c r="CN111" s="72"/>
      <c r="CO111" s="36">
        <f t="shared" si="234"/>
        <v>1802792</v>
      </c>
      <c r="CP111" s="72"/>
      <c r="CQ111" s="72">
        <f t="shared" si="235"/>
        <v>4871458</v>
      </c>
      <c r="CR111" s="74"/>
      <c r="CS111" s="155"/>
      <c r="CT111" s="161" t="s">
        <v>11</v>
      </c>
      <c r="CU111" s="73">
        <f t="shared" si="236"/>
        <v>901664</v>
      </c>
      <c r="CV111" s="72">
        <f t="shared" si="237"/>
        <v>4871458</v>
      </c>
      <c r="CW111" s="75">
        <f t="shared" si="238"/>
        <v>5773122</v>
      </c>
      <c r="CX111"/>
    </row>
    <row r="112" spans="1:104" s="19" customFormat="1" ht="15.6" x14ac:dyDescent="0.3">
      <c r="A112" s="26">
        <v>92</v>
      </c>
      <c r="B112" s="26" t="s">
        <v>12</v>
      </c>
      <c r="C112" s="34"/>
      <c r="D112" s="76">
        <v>2249.7009152915698</v>
      </c>
      <c r="E112" s="77"/>
      <c r="F112" s="78">
        <v>2562.2144463101572</v>
      </c>
      <c r="G112" s="78"/>
      <c r="H112" s="78">
        <v>2326.3877505412388</v>
      </c>
      <c r="I112" s="79"/>
      <c r="J112" s="80">
        <v>393.46698297748367</v>
      </c>
      <c r="K112" s="78"/>
      <c r="L112" s="78">
        <v>679.42025192265089</v>
      </c>
      <c r="M112" s="78"/>
      <c r="N112" s="78">
        <v>527.05065237479209</v>
      </c>
      <c r="O112" s="81"/>
      <c r="P112" s="136">
        <f>+P10/P111</f>
        <v>821.61986987093826</v>
      </c>
      <c r="Q112" s="136">
        <f>+Q10/Q111</f>
        <v>867.84070383102585</v>
      </c>
      <c r="R112" s="199">
        <f>+R10/R111</f>
        <v>841.42117708784542</v>
      </c>
      <c r="S112" s="32"/>
      <c r="T112" s="76">
        <v>2302.4213451235028</v>
      </c>
      <c r="U112" s="77"/>
      <c r="V112" s="78">
        <v>2294.8747332390567</v>
      </c>
      <c r="W112" s="78"/>
      <c r="X112" s="78">
        <v>2300.6117472091742</v>
      </c>
      <c r="Y112" s="79"/>
      <c r="Z112" s="80">
        <v>294.20756442966592</v>
      </c>
      <c r="AA112" s="78"/>
      <c r="AB112" s="78">
        <v>504.27465426840826</v>
      </c>
      <c r="AC112" s="78"/>
      <c r="AD112" s="78">
        <v>360.59133945697789</v>
      </c>
      <c r="AE112" s="81"/>
      <c r="AF112" s="136">
        <f>+AF10/AF111</f>
        <v>620.7715431541618</v>
      </c>
      <c r="AG112" s="136">
        <f>+AG10/AG111</f>
        <v>713.88057929438753</v>
      </c>
      <c r="AH112" s="199">
        <f>+AH10/AH111</f>
        <v>649.13956528342612</v>
      </c>
      <c r="AI112" s="32"/>
      <c r="AJ112" s="76">
        <v>2163.2281468549504</v>
      </c>
      <c r="AK112" s="77"/>
      <c r="AL112" s="78">
        <v>1980.9475518485121</v>
      </c>
      <c r="AM112" s="78"/>
      <c r="AN112" s="78">
        <v>2102.7969937796784</v>
      </c>
      <c r="AO112" s="79"/>
      <c r="AP112" s="80">
        <v>306.08752446466622</v>
      </c>
      <c r="AQ112" s="78"/>
      <c r="AR112" s="78">
        <v>443.78701351263555</v>
      </c>
      <c r="AS112" s="78"/>
      <c r="AT112" s="78">
        <v>372.30707143035664</v>
      </c>
      <c r="AU112" s="81"/>
      <c r="AV112" s="136">
        <f>+AV10/AV111</f>
        <v>787.46845530702581</v>
      </c>
      <c r="AW112" s="137">
        <f>+AW10/AW111</f>
        <v>686.29914370444942</v>
      </c>
      <c r="AX112" s="138">
        <f>+AX10/AX111</f>
        <v>742.04502229395575</v>
      </c>
      <c r="AY112" s="32"/>
      <c r="AZ112" s="76">
        <v>2224.8946393880301</v>
      </c>
      <c r="BA112" s="77"/>
      <c r="BB112" s="78">
        <v>2195.2414214150795</v>
      </c>
      <c r="BC112" s="78"/>
      <c r="BD112" s="78">
        <v>2218.2471746783795</v>
      </c>
      <c r="BE112" s="79"/>
      <c r="BF112" s="80">
        <v>292.40597912125787</v>
      </c>
      <c r="BG112" s="78"/>
      <c r="BH112" s="78">
        <v>531.09495316130494</v>
      </c>
      <c r="BI112" s="78"/>
      <c r="BJ112" s="78">
        <v>374.90619562315015</v>
      </c>
      <c r="BK112" s="81"/>
      <c r="BL112" s="136">
        <f>+BL10/BL111</f>
        <v>595.04770531158351</v>
      </c>
      <c r="BM112" s="137">
        <f>+BM10/BM111</f>
        <v>684.54706093317543</v>
      </c>
      <c r="BN112" s="138">
        <f>+BN10/BN111</f>
        <v>624.51013551615245</v>
      </c>
      <c r="BO112" s="32"/>
      <c r="BP112" s="76">
        <v>1943.351377658402</v>
      </c>
      <c r="BQ112" s="77"/>
      <c r="BR112" s="78">
        <v>2211.8484478570185</v>
      </c>
      <c r="BS112" s="78"/>
      <c r="BT112" s="78">
        <v>1993.7413024505418</v>
      </c>
      <c r="BU112" s="79"/>
      <c r="BV112" s="80">
        <v>244.4995695810891</v>
      </c>
      <c r="BW112" s="78"/>
      <c r="BX112" s="78">
        <v>520.0078305896966</v>
      </c>
      <c r="BY112" s="78"/>
      <c r="BZ112" s="78">
        <v>358.76211728182625</v>
      </c>
      <c r="CA112" s="81"/>
      <c r="CB112" s="136">
        <f>+CB10/CB111</f>
        <v>650.19880083864484</v>
      </c>
      <c r="CC112" s="137">
        <f>+CC10/CC111</f>
        <v>677.00000483048973</v>
      </c>
      <c r="CD112" s="138">
        <f>+CD10/CD111</f>
        <v>660.19222466712392</v>
      </c>
      <c r="CE112" s="32"/>
      <c r="CF112" s="32"/>
      <c r="CG112" s="80">
        <f>+CG10/CG111</f>
        <v>2204.9671561015662</v>
      </c>
      <c r="CH112" s="78"/>
      <c r="CI112" s="78">
        <f>+CI10/CI111</f>
        <v>2257.3612994117352</v>
      </c>
      <c r="CJ112" s="77"/>
      <c r="CK112" s="78">
        <f>+CK10/CK111</f>
        <v>2217.4065697199849</v>
      </c>
      <c r="CL112" s="81"/>
      <c r="CM112" s="80">
        <f>+CM10/CM111</f>
        <v>300.64745553453758</v>
      </c>
      <c r="CN112" s="77"/>
      <c r="CO112" s="78">
        <f>+CO10/CO111</f>
        <v>541.26793232644286</v>
      </c>
      <c r="CP112" s="78"/>
      <c r="CQ112" s="78">
        <f>+CQ10/CQ111</f>
        <v>389.69444528516925</v>
      </c>
      <c r="CR112" s="81"/>
      <c r="CS112" s="156"/>
      <c r="CT112" s="161" t="s">
        <v>12</v>
      </c>
      <c r="CU112" s="80">
        <f>+CU10/CU111</f>
        <v>2217.4065697199849</v>
      </c>
      <c r="CV112" s="78">
        <f>+CV10/CV111</f>
        <v>389.69444528516925</v>
      </c>
      <c r="CW112" s="79">
        <f>+CW10/CW111</f>
        <v>675.15216209184575</v>
      </c>
      <c r="CX112"/>
    </row>
    <row r="113" spans="1:102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2"/>
      <c r="CG113" s="73"/>
      <c r="CH113" s="72"/>
      <c r="CI113" s="72"/>
      <c r="CJ113" s="72"/>
      <c r="CK113" s="72"/>
      <c r="CL113" s="74"/>
      <c r="CM113" s="73"/>
      <c r="CN113" s="72"/>
      <c r="CO113" s="72"/>
      <c r="CP113" s="72"/>
      <c r="CQ113" s="72"/>
      <c r="CR113" s="74"/>
      <c r="CS113" s="155"/>
      <c r="CT113" s="161"/>
      <c r="CU113" s="73"/>
      <c r="CV113" s="72"/>
      <c r="CW113" s="74"/>
      <c r="CX113"/>
    </row>
    <row r="114" spans="1:102" s="19" customFormat="1" ht="15.6" x14ac:dyDescent="0.3">
      <c r="A114" s="26"/>
      <c r="B114" s="50" t="s">
        <v>95</v>
      </c>
      <c r="C114" s="34"/>
      <c r="D114" s="71">
        <v>7987402</v>
      </c>
      <c r="E114" s="36"/>
      <c r="F114" s="72">
        <v>14116320</v>
      </c>
      <c r="G114" s="36"/>
      <c r="H114" s="72">
        <v>22103722</v>
      </c>
      <c r="I114" s="37"/>
      <c r="J114" s="72">
        <v>5933169</v>
      </c>
      <c r="K114" s="36"/>
      <c r="L114" s="72">
        <v>13365146</v>
      </c>
      <c r="M114" s="36"/>
      <c r="N114" s="72">
        <v>19298315</v>
      </c>
      <c r="O114" s="37"/>
      <c r="P114" s="116">
        <f>+P17-P102</f>
        <v>13920571</v>
      </c>
      <c r="Q114" s="140">
        <f>+Q17-Q102</f>
        <v>27481466</v>
      </c>
      <c r="R114" s="141">
        <f>+R17-R102</f>
        <v>41402037</v>
      </c>
      <c r="S114" s="32"/>
      <c r="T114" s="71">
        <v>971581.43912410736</v>
      </c>
      <c r="U114" s="36"/>
      <c r="V114" s="72">
        <v>11205870.856486663</v>
      </c>
      <c r="W114" s="36"/>
      <c r="X114" s="72">
        <v>12177452.295610771</v>
      </c>
      <c r="Y114" s="37"/>
      <c r="Z114" s="72">
        <v>16240958.278591514</v>
      </c>
      <c r="AA114" s="36"/>
      <c r="AB114" s="72">
        <v>28601509.790118039</v>
      </c>
      <c r="AC114" s="36"/>
      <c r="AD114" s="72">
        <v>44842468.068709552</v>
      </c>
      <c r="AE114" s="37"/>
      <c r="AF114" s="116">
        <f>+AF17-AF102</f>
        <v>17212539.717715621</v>
      </c>
      <c r="AG114" s="140">
        <f>+AG17-AG102</f>
        <v>39807380.646604657</v>
      </c>
      <c r="AH114" s="141">
        <f>+AH17-AH102</f>
        <v>57019920.364320278</v>
      </c>
      <c r="AI114" s="32"/>
      <c r="AJ114" s="71">
        <v>7357469.2675117254</v>
      </c>
      <c r="AK114" s="36"/>
      <c r="AL114" s="72">
        <v>3794778.9208536744</v>
      </c>
      <c r="AM114" s="36"/>
      <c r="AN114" s="72">
        <v>11152248.1883654</v>
      </c>
      <c r="AO114" s="37"/>
      <c r="AP114" s="72">
        <v>2202161.8496587873</v>
      </c>
      <c r="AQ114" s="36"/>
      <c r="AR114" s="72">
        <v>1495720.6597890556</v>
      </c>
      <c r="AS114" s="36"/>
      <c r="AT114" s="72">
        <v>3697882.5094478428</v>
      </c>
      <c r="AU114" s="37"/>
      <c r="AV114" s="116">
        <f>+AV17-AV102</f>
        <v>9559631.1171705127</v>
      </c>
      <c r="AW114" s="140">
        <f>+AW17-AW102</f>
        <v>5290499.58064273</v>
      </c>
      <c r="AX114" s="118">
        <f>+AX17-AX102</f>
        <v>14850130.697813272</v>
      </c>
      <c r="AY114" s="32"/>
      <c r="AZ114" s="71">
        <v>5078070.1639972329</v>
      </c>
      <c r="BA114" s="36"/>
      <c r="BB114" s="72">
        <v>3443554.8919653594</v>
      </c>
      <c r="BC114" s="36"/>
      <c r="BD114" s="72">
        <v>8521625.0559626818</v>
      </c>
      <c r="BE114" s="37"/>
      <c r="BF114" s="72">
        <v>6489691.8685767651</v>
      </c>
      <c r="BG114" s="36"/>
      <c r="BH114" s="72">
        <v>33480954.686858356</v>
      </c>
      <c r="BI114" s="36"/>
      <c r="BJ114" s="72">
        <v>39970646.555435181</v>
      </c>
      <c r="BK114" s="37"/>
      <c r="BL114" s="116">
        <f>+BL17-BL102</f>
        <v>11567762.032573938</v>
      </c>
      <c r="BM114" s="140">
        <f>+BM17-BM102</f>
        <v>36924509.578823686</v>
      </c>
      <c r="BN114" s="141">
        <f>+BN17-BN102</f>
        <v>48492271.611397505</v>
      </c>
      <c r="BO114" s="32"/>
      <c r="BP114" s="35">
        <v>11401865.993638694</v>
      </c>
      <c r="BQ114" s="36"/>
      <c r="BR114" s="72">
        <v>3536711.7343075722</v>
      </c>
      <c r="BS114" s="36"/>
      <c r="BT114" s="72">
        <v>14938577.727946252</v>
      </c>
      <c r="BU114" s="37"/>
      <c r="BV114" s="72">
        <v>1218361.2357762903</v>
      </c>
      <c r="BW114" s="36"/>
      <c r="BX114" s="72">
        <v>17278858.546277508</v>
      </c>
      <c r="BY114" s="36"/>
      <c r="BZ114" s="72">
        <v>18497219.782053828</v>
      </c>
      <c r="CA114" s="37"/>
      <c r="CB114" s="116">
        <f>+CB17-CB102</f>
        <v>12620227.22941497</v>
      </c>
      <c r="CC114" s="140">
        <f>+CC17-CC102</f>
        <v>20815570.28058508</v>
      </c>
      <c r="CD114" s="141">
        <f>+CD17-CD102</f>
        <v>33435797.51000005</v>
      </c>
      <c r="CE114" s="32"/>
      <c r="CF114" s="32"/>
      <c r="CG114" s="73">
        <f>+CG103</f>
        <v>32796388.864271641</v>
      </c>
      <c r="CH114" s="72"/>
      <c r="CI114" s="72">
        <f>+CI103</f>
        <v>36097236.403613329</v>
      </c>
      <c r="CJ114" s="72"/>
      <c r="CK114" s="72">
        <f>+CK103</f>
        <v>68893625.26788497</v>
      </c>
      <c r="CL114" s="74"/>
      <c r="CM114" s="73">
        <f>+CM103</f>
        <v>32084342.232603312</v>
      </c>
      <c r="CN114" s="72"/>
      <c r="CO114" s="72">
        <f>+CO103</f>
        <v>94222189.683043242</v>
      </c>
      <c r="CP114" s="72"/>
      <c r="CQ114" s="72">
        <f>+CQ103</f>
        <v>126306531.91564631</v>
      </c>
      <c r="CR114" s="74"/>
      <c r="CS114" s="155"/>
      <c r="CT114" s="162" t="s">
        <v>95</v>
      </c>
      <c r="CU114" s="73">
        <f>+CU103</f>
        <v>68893625.267885208</v>
      </c>
      <c r="CV114" s="72">
        <f>+CV103</f>
        <v>126306531.91564631</v>
      </c>
      <c r="CW114" s="74">
        <f>+CW103</f>
        <v>195200157.18353224</v>
      </c>
      <c r="CX114"/>
    </row>
    <row r="115" spans="1:102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2"/>
      <c r="CG115" s="73"/>
      <c r="CH115" s="72"/>
      <c r="CI115" s="72"/>
      <c r="CJ115" s="72"/>
      <c r="CK115" s="72"/>
      <c r="CL115" s="74"/>
      <c r="CM115" s="73"/>
      <c r="CN115" s="72"/>
      <c r="CO115" s="72"/>
      <c r="CP115" s="72"/>
      <c r="CQ115" s="72"/>
      <c r="CR115" s="74"/>
      <c r="CS115" s="155"/>
      <c r="CT115" s="162"/>
      <c r="CU115" s="73"/>
      <c r="CV115" s="72"/>
      <c r="CW115" s="74"/>
      <c r="CX115"/>
    </row>
    <row r="116" spans="1:102" s="19" customFormat="1" ht="15.6" x14ac:dyDescent="0.3">
      <c r="A116" s="26"/>
      <c r="B116" s="50" t="s">
        <v>97</v>
      </c>
      <c r="C116" s="34"/>
      <c r="D116" s="82">
        <v>3.2749982329143272E-2</v>
      </c>
      <c r="E116" s="83"/>
      <c r="F116" s="84">
        <v>0.15301790405474597</v>
      </c>
      <c r="G116" s="83"/>
      <c r="H116" s="84">
        <v>6.5756900493924603E-2</v>
      </c>
      <c r="I116" s="85"/>
      <c r="J116" s="84">
        <v>4.3680317917103771E-2</v>
      </c>
      <c r="K116" s="83"/>
      <c r="L116" s="84">
        <v>6.9824852657325659E-2</v>
      </c>
      <c r="M116" s="83"/>
      <c r="N116" s="84">
        <v>5.8972751229117014E-2</v>
      </c>
      <c r="O116" s="85"/>
      <c r="P116" s="142">
        <f>+P103/P17</f>
        <v>3.6659910459102725E-2</v>
      </c>
      <c r="Q116" s="143">
        <f>+Q103/Q17</f>
        <v>9.6880918811359351E-2</v>
      </c>
      <c r="R116" s="144">
        <f>+R103/R17</f>
        <v>6.2410343247506418E-2</v>
      </c>
      <c r="S116" s="32"/>
      <c r="T116" s="82">
        <v>2.0996414153799294E-3</v>
      </c>
      <c r="U116" s="83"/>
      <c r="V116" s="84">
        <v>7.9214958216694276E-2</v>
      </c>
      <c r="W116" s="83"/>
      <c r="X116" s="84">
        <v>2.0154724712268805E-2</v>
      </c>
      <c r="Y116" s="85"/>
      <c r="Z116" s="84">
        <v>5.3723758830335817E-2</v>
      </c>
      <c r="AA116" s="83"/>
      <c r="AB116" s="84">
        <v>0.12213235150091448</v>
      </c>
      <c r="AC116" s="83"/>
      <c r="AD116" s="84">
        <v>8.3584987179196713E-2</v>
      </c>
      <c r="AE116" s="85"/>
      <c r="AF116" s="142">
        <f>+AF103/AF17</f>
        <v>2.2498822760838737E-2</v>
      </c>
      <c r="AG116" s="143">
        <f>+AG103/AG17</f>
        <v>0.10597043473263611</v>
      </c>
      <c r="AH116" s="144">
        <f>+AH103/AH17</f>
        <v>4.9987310839584909E-2</v>
      </c>
      <c r="AI116" s="32"/>
      <c r="AJ116" s="82">
        <v>5.2331068948469457E-2</v>
      </c>
      <c r="AK116" s="83"/>
      <c r="AL116" s="84">
        <v>5.0371570196853691E-2</v>
      </c>
      <c r="AM116" s="83"/>
      <c r="AN116" s="84">
        <v>5.1647421495813965E-2</v>
      </c>
      <c r="AO116" s="85"/>
      <c r="AP116" s="84">
        <v>3.0296823145390585E-2</v>
      </c>
      <c r="AQ116" s="83"/>
      <c r="AR116" s="84">
        <v>1.5276584067612599E-2</v>
      </c>
      <c r="AS116" s="83"/>
      <c r="AT116" s="84">
        <v>2.1676307018306144E-2</v>
      </c>
      <c r="AU116" s="85"/>
      <c r="AV116" s="142">
        <f>+AV103/AV17</f>
        <v>4.4821787666355209E-2</v>
      </c>
      <c r="AW116" s="143">
        <f>+AW103/AW17</f>
        <v>3.0537658842292148E-2</v>
      </c>
      <c r="AX116" s="144">
        <f>+AX103/AX17</f>
        <v>3.8419487966018691E-2</v>
      </c>
      <c r="AY116" s="32"/>
      <c r="AZ116" s="82">
        <v>1.0274722753959773E-2</v>
      </c>
      <c r="BA116" s="83"/>
      <c r="BB116" s="84">
        <v>2.4342293298462936E-2</v>
      </c>
      <c r="BC116" s="83"/>
      <c r="BD116" s="84">
        <v>1.3405246511854641E-2</v>
      </c>
      <c r="BE116" s="85"/>
      <c r="BF116" s="84">
        <v>1.8370265473592291E-2</v>
      </c>
      <c r="BG116" s="83"/>
      <c r="BH116" s="84">
        <v>9.9325317671710073E-2</v>
      </c>
      <c r="BI116" s="83"/>
      <c r="BJ116" s="84">
        <v>5.7898657482400639E-2</v>
      </c>
      <c r="BK116" s="85"/>
      <c r="BL116" s="142">
        <f>+BL103/BL17</f>
        <v>1.36492615279751E-2</v>
      </c>
      <c r="BM116" s="143">
        <f>+BM103/BM17</f>
        <v>7.7159524384815478E-2</v>
      </c>
      <c r="BN116" s="144">
        <f>+BN103/BN17</f>
        <v>3.6569000247911355E-2</v>
      </c>
      <c r="BO116" s="32"/>
      <c r="BP116" s="218">
        <v>5.8889985944752095E-2</v>
      </c>
      <c r="BQ116" s="83"/>
      <c r="BR116" s="84">
        <v>8.5376143654847747E-2</v>
      </c>
      <c r="BS116" s="83"/>
      <c r="BT116" s="84">
        <v>6.355812651963684E-2</v>
      </c>
      <c r="BU116" s="85"/>
      <c r="BV116" s="84">
        <v>1.4162236454028202E-2</v>
      </c>
      <c r="BW116" s="83"/>
      <c r="BX116" s="84">
        <v>0.14743787439173145</v>
      </c>
      <c r="BY116" s="83"/>
      <c r="BZ116" s="84">
        <v>9.1019305781540438E-2</v>
      </c>
      <c r="CA116" s="85"/>
      <c r="CB116" s="142">
        <f>+CB103/CB17</f>
        <v>4.512996486153116E-2</v>
      </c>
      <c r="CC116" s="143">
        <f>+CC103/CC17</f>
        <v>0.13122980851381816</v>
      </c>
      <c r="CD116" s="144">
        <f>+CD103/CD17</f>
        <v>7.6291961438597372E-2</v>
      </c>
      <c r="CE116" s="32"/>
      <c r="CF116" s="32"/>
      <c r="CG116" s="86">
        <f>+CG114/CG17</f>
        <v>2.1364832426610244E-2</v>
      </c>
      <c r="CH116" s="84"/>
      <c r="CI116" s="84">
        <f>+CI114/CI17</f>
        <v>7.3377473746314911E-2</v>
      </c>
      <c r="CJ116" s="84"/>
      <c r="CK116" s="168">
        <f>+CK114/CK17</f>
        <v>3.3987922797091695E-2</v>
      </c>
      <c r="CL116" s="85"/>
      <c r="CM116" s="87">
        <f>+CM114/CM17</f>
        <v>3.3768611763359137E-2</v>
      </c>
      <c r="CN116" s="83"/>
      <c r="CO116" s="83">
        <f>+CO114/CO17</f>
        <v>9.636324053739119E-2</v>
      </c>
      <c r="CP116" s="83"/>
      <c r="CQ116" s="172">
        <f>+CQ114/CQ17</f>
        <v>6.5514925755538189E-2</v>
      </c>
      <c r="CR116" s="85"/>
      <c r="CS116" s="157"/>
      <c r="CT116" s="162" t="s">
        <v>97</v>
      </c>
      <c r="CU116" s="179">
        <f>+CU103/CU17</f>
        <v>3.3987922797091806E-2</v>
      </c>
      <c r="CV116" s="172">
        <f>+CV103/CV17</f>
        <v>6.5514925755538189E-2</v>
      </c>
      <c r="CW116" s="180">
        <f>+CW103/CW17</f>
        <v>4.9356436992053075E-2</v>
      </c>
      <c r="CX116"/>
    </row>
    <row r="117" spans="1:102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2"/>
      <c r="CG117" s="87"/>
      <c r="CH117" s="83"/>
      <c r="CI117" s="83"/>
      <c r="CJ117" s="83"/>
      <c r="CK117" s="83"/>
      <c r="CL117" s="85"/>
      <c r="CM117" s="87"/>
      <c r="CN117" s="83"/>
      <c r="CO117" s="83"/>
      <c r="CP117" s="83"/>
      <c r="CQ117" s="83"/>
      <c r="CR117" s="85"/>
      <c r="CS117" s="157"/>
      <c r="CT117" s="162"/>
      <c r="CU117" s="179"/>
      <c r="CV117" s="172"/>
      <c r="CW117" s="180"/>
      <c r="CX117"/>
    </row>
    <row r="118" spans="1:102" s="19" customFormat="1" ht="15.6" x14ac:dyDescent="0.3">
      <c r="A118" s="26"/>
      <c r="B118" s="50" t="s">
        <v>93</v>
      </c>
      <c r="C118" s="34"/>
      <c r="D118" s="82">
        <v>0.88999690266445197</v>
      </c>
      <c r="E118" s="83"/>
      <c r="F118" s="84">
        <v>0.76172697494255293</v>
      </c>
      <c r="G118" s="83"/>
      <c r="H118" s="84">
        <v>0.85479387473669932</v>
      </c>
      <c r="I118" s="85"/>
      <c r="J118" s="84">
        <v>0.87297243385165757</v>
      </c>
      <c r="K118" s="83"/>
      <c r="L118" s="84">
        <v>0.83814346516734506</v>
      </c>
      <c r="M118" s="83"/>
      <c r="N118" s="84">
        <v>0.85260031072063691</v>
      </c>
      <c r="O118" s="85"/>
      <c r="P118" s="142">
        <f>+P64/P17</f>
        <v>0.88390702107087293</v>
      </c>
      <c r="Q118" s="143">
        <f>+Q64/Q17</f>
        <v>0.81329127402815626</v>
      </c>
      <c r="R118" s="144">
        <f>+R64/R17</f>
        <v>0.85371181016723063</v>
      </c>
      <c r="S118" s="32"/>
      <c r="T118" s="82">
        <v>0.93753925058522136</v>
      </c>
      <c r="U118" s="83"/>
      <c r="V118" s="84">
        <v>0.85685177061708395</v>
      </c>
      <c r="W118" s="83"/>
      <c r="X118" s="84">
        <v>0.91864781329016076</v>
      </c>
      <c r="Y118" s="85"/>
      <c r="Z118" s="84">
        <v>0.84360369504416222</v>
      </c>
      <c r="AA118" s="83"/>
      <c r="AB118" s="84">
        <v>0.79888886863852504</v>
      </c>
      <c r="AC118" s="83"/>
      <c r="AD118" s="84">
        <v>0.82408509964916188</v>
      </c>
      <c r="AE118" s="85"/>
      <c r="AF118" s="142">
        <f>+AF64/AF17</f>
        <v>0.90042077712317736</v>
      </c>
      <c r="AG118" s="143">
        <f>+AG64/AG17</f>
        <v>0.82071665280103123</v>
      </c>
      <c r="AH118" s="144">
        <f>+AH64/AH17</f>
        <v>0.87417298078259065</v>
      </c>
      <c r="AI118" s="32"/>
      <c r="AJ118" s="82">
        <v>0.86205442192714776</v>
      </c>
      <c r="AK118" s="83"/>
      <c r="AL118" s="84">
        <v>0.87547251597730669</v>
      </c>
      <c r="AM118" s="83"/>
      <c r="AN118" s="84">
        <v>0.86673584660747449</v>
      </c>
      <c r="AO118" s="85"/>
      <c r="AP118" s="84">
        <v>0.91806116727765386</v>
      </c>
      <c r="AQ118" s="83"/>
      <c r="AR118" s="84">
        <v>0.93005874594033611</v>
      </c>
      <c r="AS118" s="83"/>
      <c r="AT118" s="84">
        <v>0.92494689791163764</v>
      </c>
      <c r="AU118" s="85"/>
      <c r="AV118" s="142">
        <f>+AV64/AV17</f>
        <v>0.88114154695476854</v>
      </c>
      <c r="AW118" s="143">
        <f>+AW64/AW17</f>
        <v>0.90632189264551311</v>
      </c>
      <c r="AX118" s="144">
        <f>+AX64/AX17</f>
        <v>0.89242764788929974</v>
      </c>
      <c r="AY118" s="32"/>
      <c r="AZ118" s="82">
        <v>0.90558458016906374</v>
      </c>
      <c r="BA118" s="83"/>
      <c r="BB118" s="84">
        <v>0.8914949986628522</v>
      </c>
      <c r="BC118" s="83"/>
      <c r="BD118" s="84">
        <v>0.90244915820658245</v>
      </c>
      <c r="BE118" s="85"/>
      <c r="BF118" s="84">
        <v>0.86625006449768271</v>
      </c>
      <c r="BG118" s="83"/>
      <c r="BH118" s="84">
        <v>0.78619186816851494</v>
      </c>
      <c r="BI118" s="83"/>
      <c r="BJ118" s="84">
        <v>0.82715958549616242</v>
      </c>
      <c r="BK118" s="85"/>
      <c r="BL118" s="142">
        <f>+BL64/BL17</f>
        <v>0.8891884158985337</v>
      </c>
      <c r="BM118" s="143">
        <f>+BM64/BM17</f>
        <v>0.81732061287453872</v>
      </c>
      <c r="BN118" s="144">
        <f>+BN64/BN17</f>
        <v>0.86325258767815971</v>
      </c>
      <c r="BO118" s="32"/>
      <c r="BP118" s="218">
        <v>0.88120202427034011</v>
      </c>
      <c r="BQ118" s="83"/>
      <c r="BR118" s="84">
        <v>0.86031749217303499</v>
      </c>
      <c r="BS118" s="83"/>
      <c r="BT118" s="84">
        <v>0.8775211607514406</v>
      </c>
      <c r="BU118" s="85"/>
      <c r="BV118" s="84">
        <v>0.88443141531016267</v>
      </c>
      <c r="BW118" s="83"/>
      <c r="BX118" s="84">
        <v>0.75375296181192664</v>
      </c>
      <c r="BY118" s="83"/>
      <c r="BZ118" s="84">
        <v>0.80907208396094299</v>
      </c>
      <c r="CA118" s="85"/>
      <c r="CB118" s="142">
        <f>+CB64/CB17</f>
        <v>0.88219551241360439</v>
      </c>
      <c r="CC118" s="143">
        <f>+CC64/CC17</f>
        <v>0.78158339624928352</v>
      </c>
      <c r="CD118" s="144">
        <f>+CD64/CD17</f>
        <v>0.84578110924481686</v>
      </c>
      <c r="CE118" s="32"/>
      <c r="CF118" s="32"/>
      <c r="CG118" s="86">
        <f>+CG64/CG17</f>
        <v>0.90567840871881489</v>
      </c>
      <c r="CH118" s="84"/>
      <c r="CI118" s="84">
        <f>+CI64/CI17</f>
        <v>0.85211869861134437</v>
      </c>
      <c r="CJ118" s="84"/>
      <c r="CK118" s="84">
        <f>+CK64/CK17</f>
        <v>0.89267985598722632</v>
      </c>
      <c r="CL118" s="85"/>
      <c r="CM118" s="87">
        <f>+CM64/CM17</f>
        <v>0.86561548959625956</v>
      </c>
      <c r="CN118" s="83"/>
      <c r="CO118" s="83">
        <f>+CO64/CO17</f>
        <v>0.80992083030467055</v>
      </c>
      <c r="CP118" s="83"/>
      <c r="CQ118" s="83">
        <f>+CQ64/CQ17</f>
        <v>0.83736865474496425</v>
      </c>
      <c r="CR118" s="85"/>
      <c r="CS118" s="157"/>
      <c r="CT118" s="162" t="s">
        <v>93</v>
      </c>
      <c r="CU118" s="179">
        <f>+CU64/CU17</f>
        <v>0.89267985598722621</v>
      </c>
      <c r="CV118" s="172">
        <f>+CV64/CV17</f>
        <v>0.83736865474496425</v>
      </c>
      <c r="CW118" s="180">
        <f>+CW64/CW17</f>
        <v>0.8657172239047396</v>
      </c>
      <c r="CX118"/>
    </row>
    <row r="119" spans="1:102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2"/>
      <c r="CG119" s="87"/>
      <c r="CH119" s="83"/>
      <c r="CI119" s="83"/>
      <c r="CJ119" s="83"/>
      <c r="CK119" s="83"/>
      <c r="CL119" s="85"/>
      <c r="CM119" s="87"/>
      <c r="CN119" s="83"/>
      <c r="CO119" s="83"/>
      <c r="CP119" s="83"/>
      <c r="CQ119" s="83"/>
      <c r="CR119" s="85"/>
      <c r="CS119" s="157"/>
      <c r="CT119" s="162"/>
      <c r="CU119" s="179"/>
      <c r="CV119" s="172"/>
      <c r="CW119" s="180"/>
      <c r="CX119"/>
    </row>
    <row r="120" spans="1:102" s="19" customFormat="1" ht="15.6" x14ac:dyDescent="0.3">
      <c r="A120" s="26"/>
      <c r="B120" s="50" t="s">
        <v>94</v>
      </c>
      <c r="C120" s="34"/>
      <c r="D120" s="82">
        <v>3.9025895337749E-2</v>
      </c>
      <c r="E120" s="83"/>
      <c r="F120" s="84">
        <v>8.2660435238553195E-2</v>
      </c>
      <c r="G120" s="83"/>
      <c r="H120" s="84">
        <v>5.1001172427426446E-2</v>
      </c>
      <c r="I120" s="85"/>
      <c r="J120" s="84">
        <v>7.0395709114287303E-2</v>
      </c>
      <c r="K120" s="83"/>
      <c r="L120" s="84">
        <v>8.078611130235272E-2</v>
      </c>
      <c r="M120" s="83"/>
      <c r="N120" s="84">
        <v>7.6473252054898008E-2</v>
      </c>
      <c r="O120" s="85"/>
      <c r="P120" s="142">
        <f>+P96/P17</f>
        <v>5.0247299870980047E-2</v>
      </c>
      <c r="Q120" s="143">
        <f>+Q96/Q17</f>
        <v>8.1395679428056797E-2</v>
      </c>
      <c r="R120" s="144">
        <f>+R96/R17</f>
        <v>6.3566310565063455E-2</v>
      </c>
      <c r="S120" s="32"/>
      <c r="T120" s="82">
        <v>3.4579262639891549E-2</v>
      </c>
      <c r="U120" s="83"/>
      <c r="V120" s="84">
        <v>3.3697816680974511E-2</v>
      </c>
      <c r="W120" s="83"/>
      <c r="X120" s="84">
        <v>3.4372888849702028E-2</v>
      </c>
      <c r="Y120" s="85"/>
      <c r="Z120" s="84">
        <v>8.629376037588854E-2</v>
      </c>
      <c r="AA120" s="83"/>
      <c r="AB120" s="84">
        <v>6.0565287081390071E-2</v>
      </c>
      <c r="AC120" s="83"/>
      <c r="AD120" s="84">
        <v>7.5062951699349095E-2</v>
      </c>
      <c r="AE120" s="85"/>
      <c r="AF120" s="142">
        <f>+AF96/AF17</f>
        <v>5.5014157614004945E-2</v>
      </c>
      <c r="AG120" s="143">
        <f>+AG96/AG17</f>
        <v>5.0447481987543522E-2</v>
      </c>
      <c r="AH120" s="144">
        <f>+AH96/AH17</f>
        <v>5.3510280959988735E-2</v>
      </c>
      <c r="AI120" s="32"/>
      <c r="AJ120" s="82">
        <v>5.738207878626557E-2</v>
      </c>
      <c r="AK120" s="83"/>
      <c r="AL120" s="84">
        <v>5.0242683754965024E-2</v>
      </c>
      <c r="AM120" s="83"/>
      <c r="AN120" s="84">
        <v>5.4891222784124553E-2</v>
      </c>
      <c r="AO120" s="85"/>
      <c r="AP120" s="84">
        <v>4.3466706263673126E-2</v>
      </c>
      <c r="AQ120" s="83"/>
      <c r="AR120" s="84">
        <v>4.3627460287074447E-2</v>
      </c>
      <c r="AS120" s="83"/>
      <c r="AT120" s="84">
        <v>4.3558967288550882E-2</v>
      </c>
      <c r="AU120" s="85"/>
      <c r="AV120" s="142">
        <f>+AV96/AV17</f>
        <v>5.263971331792041E-2</v>
      </c>
      <c r="AW120" s="143">
        <f>+AW96/AW17</f>
        <v>4.6504093992610442E-2</v>
      </c>
      <c r="AX120" s="144">
        <f>+AX96/AX17</f>
        <v>4.9889662947215523E-2</v>
      </c>
      <c r="AY120" s="32"/>
      <c r="AZ120" s="82">
        <v>5.1547856573527728E-2</v>
      </c>
      <c r="BA120" s="83"/>
      <c r="BB120" s="84">
        <v>5.1568362500226804E-2</v>
      </c>
      <c r="BC120" s="83"/>
      <c r="BD120" s="84">
        <v>5.1552419855475089E-2</v>
      </c>
      <c r="BE120" s="85"/>
      <c r="BF120" s="84">
        <v>8.7153886401654959E-2</v>
      </c>
      <c r="BG120" s="83"/>
      <c r="BH120" s="84">
        <v>8.6532170862641616E-2</v>
      </c>
      <c r="BI120" s="83"/>
      <c r="BJ120" s="84">
        <v>8.685031775613121E-2</v>
      </c>
      <c r="BK120" s="85"/>
      <c r="BL120" s="142">
        <f>+BL96/BL17</f>
        <v>6.6389842145708838E-2</v>
      </c>
      <c r="BM120" s="143">
        <f>+BM96/BM17</f>
        <v>7.6196490818234236E-2</v>
      </c>
      <c r="BN120" s="144">
        <f>+BN96/BN17</f>
        <v>6.9928889461559826E-2</v>
      </c>
      <c r="BO120" s="32"/>
      <c r="BP120" s="218">
        <v>3.6473870483706872E-2</v>
      </c>
      <c r="BQ120" s="83"/>
      <c r="BR120" s="84">
        <v>3.1706537718330249E-2</v>
      </c>
      <c r="BS120" s="83"/>
      <c r="BT120" s="84">
        <v>3.5633636133386236E-2</v>
      </c>
      <c r="BU120" s="85"/>
      <c r="BV120" s="84">
        <v>8.3746377996661861E-2</v>
      </c>
      <c r="BW120" s="83"/>
      <c r="BX120" s="84">
        <v>8.2985054690898702E-2</v>
      </c>
      <c r="BY120" s="83"/>
      <c r="BZ120" s="84">
        <v>8.3307339932413099E-2</v>
      </c>
      <c r="CA120" s="85"/>
      <c r="CB120" s="142">
        <f>+CB96/CB17</f>
        <v>5.101675957250134E-2</v>
      </c>
      <c r="CC120" s="143">
        <f>+CC96/CC17</f>
        <v>6.9593137138087999E-2</v>
      </c>
      <c r="CD120" s="144">
        <f>+CD96/CD17</f>
        <v>5.7740082049727755E-2</v>
      </c>
      <c r="CE120" s="32"/>
      <c r="CF120" s="32"/>
      <c r="CG120" s="86">
        <f>+CG96/CG17</f>
        <v>4.3076395119265309E-2</v>
      </c>
      <c r="CH120" s="84"/>
      <c r="CI120" s="84">
        <f>+CI96/CI17</f>
        <v>5.0384649247851715E-2</v>
      </c>
      <c r="CJ120" s="84"/>
      <c r="CK120" s="84">
        <f>+CK96/CK17</f>
        <v>4.4850055329069743E-2</v>
      </c>
      <c r="CL120" s="85"/>
      <c r="CM120" s="87">
        <f>+CM96/CM17</f>
        <v>8.0833746702635545E-2</v>
      </c>
      <c r="CN120" s="83"/>
      <c r="CO120" s="83">
        <f>+CO96/CO17</f>
        <v>7.4466726060562635E-2</v>
      </c>
      <c r="CP120" s="83"/>
      <c r="CQ120" s="83">
        <f>+CQ96/CQ17</f>
        <v>7.7604564894918085E-2</v>
      </c>
      <c r="CR120" s="85"/>
      <c r="CS120" s="157"/>
      <c r="CT120" s="162" t="s">
        <v>94</v>
      </c>
      <c r="CU120" s="179">
        <f>+CU96/CU17</f>
        <v>4.4850055329069743E-2</v>
      </c>
      <c r="CV120" s="172">
        <f>+CV96/CV17</f>
        <v>7.7604564894918085E-2</v>
      </c>
      <c r="CW120" s="180">
        <f>+CW96/CW17</f>
        <v>6.0816943963400462E-2</v>
      </c>
      <c r="CX120"/>
    </row>
    <row r="121" spans="1:102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2"/>
      <c r="CG121" s="38"/>
      <c r="CH121" s="36"/>
      <c r="CI121" s="36"/>
      <c r="CJ121" s="36"/>
      <c r="CK121" s="36"/>
      <c r="CL121" s="37"/>
      <c r="CM121" s="38"/>
      <c r="CN121" s="36"/>
      <c r="CO121" s="36"/>
      <c r="CP121" s="36"/>
      <c r="CQ121" s="36"/>
      <c r="CR121" s="37"/>
      <c r="CS121" s="151"/>
      <c r="CT121" s="161"/>
      <c r="CU121" s="179"/>
      <c r="CV121" s="172"/>
      <c r="CW121" s="180"/>
      <c r="CX121"/>
    </row>
    <row r="122" spans="1:102" s="19" customFormat="1" ht="15.6" x14ac:dyDescent="0.3">
      <c r="A122" s="26"/>
      <c r="B122" s="50" t="s">
        <v>99</v>
      </c>
      <c r="C122" s="34"/>
      <c r="D122" s="82">
        <v>3.8227219668655783E-2</v>
      </c>
      <c r="E122" s="36"/>
      <c r="F122" s="84">
        <v>2.5946857641479205E-3</v>
      </c>
      <c r="G122" s="36"/>
      <c r="H122" s="84">
        <v>2.844805234194946E-2</v>
      </c>
      <c r="I122" s="37"/>
      <c r="J122" s="84">
        <v>1.2951539116951315E-2</v>
      </c>
      <c r="K122" s="36"/>
      <c r="L122" s="84">
        <v>1.1245570872976604E-2</v>
      </c>
      <c r="M122" s="36"/>
      <c r="N122" s="84">
        <v>1.1953685995348044E-2</v>
      </c>
      <c r="O122" s="37"/>
      <c r="P122" s="142">
        <f>+P74/P17</f>
        <v>2.918576859904427E-2</v>
      </c>
      <c r="Q122" s="143">
        <f>+Q74/Q17</f>
        <v>8.4321277324275884E-3</v>
      </c>
      <c r="R122" s="144">
        <f>+R74/R17</f>
        <v>2.0311536020199462E-2</v>
      </c>
      <c r="S122" s="32"/>
      <c r="T122" s="82">
        <v>2.5447590193797189E-2</v>
      </c>
      <c r="U122" s="36"/>
      <c r="V122" s="84">
        <v>2.9651673596509692E-2</v>
      </c>
      <c r="W122" s="36"/>
      <c r="X122" s="84">
        <v>2.6431896284617121E-2</v>
      </c>
      <c r="Y122" s="37"/>
      <c r="Z122" s="84">
        <v>2.334979688690321E-2</v>
      </c>
      <c r="AA122" s="36"/>
      <c r="AB122" s="84">
        <v>1.5356376800922722E-2</v>
      </c>
      <c r="AC122" s="36"/>
      <c r="AD122" s="84">
        <v>1.9860566467776453E-2</v>
      </c>
      <c r="AE122" s="37"/>
      <c r="AF122" s="142">
        <f>+AF74/AF17</f>
        <v>2.4618650770995114E-2</v>
      </c>
      <c r="AG122" s="143">
        <f>+AG74/AG17</f>
        <v>2.0739727915890401E-2</v>
      </c>
      <c r="AH122" s="144">
        <f>+AH74/AH17</f>
        <v>2.3341261702518185E-2</v>
      </c>
      <c r="AI122" s="32"/>
      <c r="AJ122" s="82">
        <v>2.8232430338117207E-2</v>
      </c>
      <c r="AK122" s="36"/>
      <c r="AL122" s="84">
        <v>2.3913230070874491E-2</v>
      </c>
      <c r="AM122" s="36"/>
      <c r="AN122" s="84">
        <v>2.6725509112587146E-2</v>
      </c>
      <c r="AO122" s="37"/>
      <c r="AP122" s="84">
        <v>8.1753033132823706E-3</v>
      </c>
      <c r="AQ122" s="36"/>
      <c r="AR122" s="84">
        <v>1.1037209704976915E-2</v>
      </c>
      <c r="AS122" s="36"/>
      <c r="AT122" s="84">
        <v>9.81782778150532E-3</v>
      </c>
      <c r="AU122" s="37"/>
      <c r="AV122" s="142">
        <f>+AV74/AV17</f>
        <v>2.1396952060955821E-2</v>
      </c>
      <c r="AW122" s="143">
        <f>+AW74/AW17</f>
        <v>1.6636354519584336E-2</v>
      </c>
      <c r="AX122" s="144">
        <f>+AX74/AX17</f>
        <v>1.9263201197465926E-2</v>
      </c>
      <c r="AY122" s="32"/>
      <c r="AZ122" s="82">
        <v>3.2434401778504644E-2</v>
      </c>
      <c r="BA122" s="36"/>
      <c r="BB122" s="84">
        <v>3.2434401778504637E-2</v>
      </c>
      <c r="BC122" s="36"/>
      <c r="BD122" s="84">
        <v>3.2434401778504644E-2</v>
      </c>
      <c r="BE122" s="37"/>
      <c r="BF122" s="84">
        <v>2.7609464268010083E-2</v>
      </c>
      <c r="BG122" s="36"/>
      <c r="BH122" s="84">
        <v>2.7609464316465361E-2</v>
      </c>
      <c r="BI122" s="36"/>
      <c r="BJ122" s="84">
        <v>2.7609464291669623E-2</v>
      </c>
      <c r="BK122" s="37"/>
      <c r="BL122" s="142">
        <f>+BL74/BL17</f>
        <v>3.042317914955359E-2</v>
      </c>
      <c r="BM122" s="143">
        <f>+BM74/BM17</f>
        <v>2.9035768033869352E-2</v>
      </c>
      <c r="BN122" s="144">
        <f>+BN74/BN17</f>
        <v>2.9922486838764441E-2</v>
      </c>
      <c r="BO122" s="32"/>
      <c r="BP122" s="218">
        <v>2.3434119301200911E-2</v>
      </c>
      <c r="BQ122" s="36"/>
      <c r="BR122" s="84">
        <v>2.2599826453787084E-2</v>
      </c>
      <c r="BS122" s="36"/>
      <c r="BT122" s="84">
        <v>2.328707659553643E-2</v>
      </c>
      <c r="BU122" s="37"/>
      <c r="BV122" s="84">
        <v>1.7659970239147366E-2</v>
      </c>
      <c r="BW122" s="36"/>
      <c r="BX122" s="84">
        <v>1.5824109105443136E-2</v>
      </c>
      <c r="BY122" s="36"/>
      <c r="BZ122" s="84">
        <v>1.6601270325103473E-2</v>
      </c>
      <c r="CA122" s="37"/>
      <c r="CB122" s="142">
        <f>+CB74/CB17</f>
        <v>2.1657763152363268E-2</v>
      </c>
      <c r="CC122" s="143">
        <f>+CC74/CC17</f>
        <v>1.7593658098810337E-2</v>
      </c>
      <c r="CD122" s="144">
        <f>+CD74/CD17</f>
        <v>2.0186847266858175E-2</v>
      </c>
      <c r="CE122" s="32"/>
      <c r="CF122" s="32"/>
      <c r="CG122" s="86">
        <f>+CG74/CG17</f>
        <v>2.9728593365493109E-2</v>
      </c>
      <c r="CH122" s="84"/>
      <c r="CI122" s="84">
        <f>+CI74/CI17</f>
        <v>2.3905312801351122E-2</v>
      </c>
      <c r="CJ122" s="84"/>
      <c r="CK122" s="84">
        <f>+CK74/CK17</f>
        <v>2.8315325456985944E-2</v>
      </c>
      <c r="CL122" s="74"/>
      <c r="CM122" s="87">
        <f>+CM74/CM17</f>
        <v>2.1770991963343943E-2</v>
      </c>
      <c r="CN122" s="83"/>
      <c r="CO122" s="83">
        <f>+CO74/CO17</f>
        <v>1.8399386168519154E-2</v>
      </c>
      <c r="CP122" s="83"/>
      <c r="CQ122" s="83">
        <f>+CQ74/CQ17</f>
        <v>2.0061004088717173E-2</v>
      </c>
      <c r="CR122" s="74"/>
      <c r="CS122" s="155"/>
      <c r="CT122" s="162" t="s">
        <v>99</v>
      </c>
      <c r="CU122" s="179">
        <f>+CU74/CU17</f>
        <v>2.8315325456985938E-2</v>
      </c>
      <c r="CV122" s="172">
        <f>+CV74/CV17</f>
        <v>2.0061004088717173E-2</v>
      </c>
      <c r="CW122" s="180">
        <f>+CW74/CW17</f>
        <v>2.4291579359546529E-2</v>
      </c>
      <c r="CX122"/>
    </row>
    <row r="123" spans="1:102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32"/>
      <c r="CG123" s="209"/>
      <c r="CH123" s="207"/>
      <c r="CI123" s="207"/>
      <c r="CJ123" s="207"/>
      <c r="CK123" s="207"/>
      <c r="CL123" s="208"/>
      <c r="CM123" s="209"/>
      <c r="CN123" s="207"/>
      <c r="CO123" s="207"/>
      <c r="CP123" s="207"/>
      <c r="CQ123" s="207"/>
      <c r="CR123" s="208"/>
      <c r="CS123" s="151"/>
      <c r="CT123" s="221"/>
      <c r="CU123" s="209"/>
      <c r="CV123" s="207"/>
      <c r="CW123" s="208"/>
      <c r="CX123"/>
    </row>
    <row r="124" spans="1:102" ht="15.6" x14ac:dyDescent="0.3">
      <c r="B124" s="213" t="s">
        <v>171</v>
      </c>
      <c r="C124" s="214"/>
      <c r="D124" s="215">
        <v>7.7253115006404791E-2</v>
      </c>
      <c r="E124" s="215"/>
      <c r="F124" s="215">
        <v>8.525512100270112E-2</v>
      </c>
      <c r="G124" s="215"/>
      <c r="H124" s="215">
        <v>7.9449224769375909E-2</v>
      </c>
      <c r="I124" s="215"/>
      <c r="J124" s="215">
        <v>8.3347248231238624E-2</v>
      </c>
      <c r="K124" s="215"/>
      <c r="L124" s="215">
        <v>9.2031682175329324E-2</v>
      </c>
      <c r="M124" s="215"/>
      <c r="N124" s="215">
        <v>8.8426938050246054E-2</v>
      </c>
      <c r="O124" s="215"/>
      <c r="P124" s="215">
        <f>+P97/P17</f>
        <v>7.9433068470024321E-2</v>
      </c>
      <c r="Q124" s="215">
        <f>+Q97/Q17</f>
        <v>8.9827807160484385E-2</v>
      </c>
      <c r="R124" s="215">
        <f>+R97/R17</f>
        <v>8.3877846585262927E-2</v>
      </c>
      <c r="S124" s="215"/>
      <c r="T124" s="215">
        <v>6.0026852833688742E-2</v>
      </c>
      <c r="U124" s="215"/>
      <c r="V124" s="215">
        <v>6.3349490277484197E-2</v>
      </c>
      <c r="W124" s="215"/>
      <c r="X124" s="215">
        <v>6.080478513431916E-2</v>
      </c>
      <c r="Y124" s="215"/>
      <c r="Z124" s="215">
        <v>0.10964355726279175</v>
      </c>
      <c r="AA124" s="215"/>
      <c r="AB124" s="215">
        <v>7.5921663882312793E-2</v>
      </c>
      <c r="AC124" s="215"/>
      <c r="AD124" s="215">
        <v>9.4923518167125548E-2</v>
      </c>
      <c r="AE124" s="215"/>
      <c r="AF124" s="215">
        <f>+AF97/AF17</f>
        <v>7.9632808385000045E-2</v>
      </c>
      <c r="AG124" s="215">
        <f>+AG97/AG17</f>
        <v>7.1187209903433926E-2</v>
      </c>
      <c r="AH124" s="215">
        <f>+AH97/AH17</f>
        <v>7.6851542662506919E-2</v>
      </c>
      <c r="AI124" s="216"/>
      <c r="AJ124" s="215">
        <v>8.5614509124382773E-2</v>
      </c>
      <c r="AK124" s="215"/>
      <c r="AL124" s="215">
        <v>7.4155913825839512E-2</v>
      </c>
      <c r="AM124" s="215"/>
      <c r="AN124" s="215">
        <v>8.1616731896711703E-2</v>
      </c>
      <c r="AO124" s="215"/>
      <c r="AP124" s="215">
        <v>5.1642009576955493E-2</v>
      </c>
      <c r="AQ124" s="215"/>
      <c r="AR124" s="215">
        <v>5.4664669992051364E-2</v>
      </c>
      <c r="AS124" s="215"/>
      <c r="AT124" s="215">
        <v>5.3376795070056209E-2</v>
      </c>
      <c r="AU124" s="215"/>
      <c r="AV124" s="215">
        <f>+AV97/AV17</f>
        <v>7.4036665378876237E-2</v>
      </c>
      <c r="AW124" s="215">
        <f>+AW97/AW17</f>
        <v>6.3140448512194774E-2</v>
      </c>
      <c r="AX124" s="215">
        <f>+AX97/AX17</f>
        <v>6.9152864144681456E-2</v>
      </c>
      <c r="AY124" s="215"/>
      <c r="AZ124" s="215">
        <v>8.398225835203238E-2</v>
      </c>
      <c r="BA124" s="215"/>
      <c r="BB124" s="215">
        <v>8.4002764278731448E-2</v>
      </c>
      <c r="BC124" s="215"/>
      <c r="BD124" s="215">
        <v>8.3986821633979733E-2</v>
      </c>
      <c r="BE124" s="215"/>
      <c r="BF124" s="215">
        <v>0.11476335066966503</v>
      </c>
      <c r="BG124" s="215"/>
      <c r="BH124" s="215">
        <v>0.11414163517910698</v>
      </c>
      <c r="BI124" s="215"/>
      <c r="BJ124" s="215">
        <v>0.11445978204780083</v>
      </c>
      <c r="BK124" s="215"/>
      <c r="BL124" s="215">
        <f>+BL97/BL17</f>
        <v>9.6813021295262425E-2</v>
      </c>
      <c r="BM124" s="215">
        <f>+BM97/BM17</f>
        <v>0.10523225885210359</v>
      </c>
      <c r="BN124" s="215">
        <f>+BN97/BN17</f>
        <v>9.9851376300324271E-2</v>
      </c>
      <c r="BO124" s="215"/>
      <c r="BP124" s="215">
        <v>5.9907989784907786E-2</v>
      </c>
      <c r="BQ124" s="215"/>
      <c r="BR124" s="215">
        <v>5.4306364172117344E-2</v>
      </c>
      <c r="BS124" s="215"/>
      <c r="BT124" s="215">
        <v>5.8920712728922672E-2</v>
      </c>
      <c r="BU124" s="215"/>
      <c r="BV124" s="215">
        <v>0.10140634823580921</v>
      </c>
      <c r="BW124" s="215"/>
      <c r="BX124" s="215">
        <v>9.8809163796341845E-2</v>
      </c>
      <c r="BY124" s="215"/>
      <c r="BZ124" s="215">
        <v>9.9908610257516572E-2</v>
      </c>
      <c r="CA124" s="215"/>
      <c r="CB124" s="215">
        <f>+CB97/CB17</f>
        <v>7.2674522724864604E-2</v>
      </c>
      <c r="CC124" s="215">
        <f>+CC97/CC17</f>
        <v>8.7186795236898318E-2</v>
      </c>
      <c r="CD124" s="215">
        <f>+CD97/CD17</f>
        <v>7.792692931658593E-2</v>
      </c>
      <c r="CE124" s="215"/>
      <c r="CF124" s="215"/>
      <c r="CG124" s="215">
        <f>+CG120+CG122</f>
        <v>7.2804988484758415E-2</v>
      </c>
      <c r="CH124" s="215"/>
      <c r="CI124" s="215">
        <f>+CI120+CI122</f>
        <v>7.4289962049202837E-2</v>
      </c>
      <c r="CJ124" s="215"/>
      <c r="CK124" s="215">
        <f>+CK120+CK122</f>
        <v>7.3165380786055695E-2</v>
      </c>
      <c r="CL124" s="215"/>
      <c r="CM124" s="215">
        <f>+CM120+CM122</f>
        <v>0.10260473866597949</v>
      </c>
      <c r="CN124" s="215"/>
      <c r="CO124" s="215">
        <f>+CO120+CO122</f>
        <v>9.2866112229081782E-2</v>
      </c>
      <c r="CP124" s="215"/>
      <c r="CQ124" s="215">
        <f>+CQ120+CQ122</f>
        <v>9.7665568983635265E-2</v>
      </c>
      <c r="CR124" s="217"/>
      <c r="CT124" s="240"/>
      <c r="CU124" s="222"/>
      <c r="CV124" s="222"/>
      <c r="CW124" s="241"/>
    </row>
    <row r="125" spans="1:102" ht="15.6" x14ac:dyDescent="0.3">
      <c r="B125" s="320"/>
      <c r="D125" s="321"/>
      <c r="E125" s="321"/>
      <c r="F125" s="321"/>
      <c r="G125" s="321"/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21"/>
      <c r="T125" s="321"/>
      <c r="U125" s="321"/>
      <c r="V125" s="321"/>
      <c r="W125" s="321"/>
      <c r="X125" s="321"/>
      <c r="Y125" s="321"/>
      <c r="Z125" s="321"/>
      <c r="AA125" s="321"/>
      <c r="AB125" s="321"/>
      <c r="AC125" s="321"/>
      <c r="AD125" s="321"/>
      <c r="AE125" s="321"/>
      <c r="AF125" s="321"/>
      <c r="AG125" s="321"/>
      <c r="AH125" s="321"/>
      <c r="AI125" s="322"/>
      <c r="AJ125" s="321"/>
      <c r="AK125" s="321"/>
      <c r="AL125" s="321"/>
      <c r="AM125" s="321"/>
      <c r="AN125" s="321"/>
      <c r="AO125" s="321"/>
      <c r="AP125" s="321"/>
      <c r="AQ125" s="321"/>
      <c r="AR125" s="321"/>
      <c r="AS125" s="321"/>
      <c r="AT125" s="321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1"/>
      <c r="BE125" s="321"/>
      <c r="BF125" s="321"/>
      <c r="BG125" s="321"/>
      <c r="BH125" s="321"/>
      <c r="BI125" s="321"/>
      <c r="BJ125" s="321"/>
      <c r="BK125" s="321"/>
      <c r="BL125" s="321"/>
      <c r="BM125" s="321"/>
      <c r="BN125" s="321"/>
      <c r="BO125" s="321"/>
      <c r="BP125" s="321"/>
      <c r="BQ125" s="321"/>
      <c r="BR125" s="321"/>
      <c r="BS125" s="321"/>
      <c r="BT125" s="321"/>
      <c r="BU125" s="321"/>
      <c r="BV125" s="321"/>
      <c r="BW125" s="321"/>
      <c r="BX125" s="321"/>
      <c r="BY125" s="321"/>
      <c r="BZ125" s="321"/>
      <c r="CA125" s="321"/>
      <c r="CB125" s="321"/>
      <c r="CC125" s="321"/>
      <c r="CD125" s="321"/>
      <c r="CE125" s="321"/>
      <c r="CF125" s="321"/>
      <c r="CG125" s="321"/>
      <c r="CH125" s="321"/>
      <c r="CI125" s="321"/>
      <c r="CJ125" s="321"/>
      <c r="CK125" s="321"/>
      <c r="CL125" s="321"/>
      <c r="CM125" s="321"/>
      <c r="CN125" s="321"/>
      <c r="CO125" s="321"/>
      <c r="CP125" s="321"/>
      <c r="CQ125" s="321"/>
      <c r="CR125" s="321"/>
      <c r="CT125" s="323"/>
      <c r="CU125" s="324"/>
      <c r="CV125" s="324"/>
      <c r="CW125" s="325"/>
    </row>
    <row r="126" spans="1:10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T126" s="166" t="s">
        <v>95</v>
      </c>
      <c r="CU126" s="169">
        <f>+CU103</f>
        <v>68893625.267885208</v>
      </c>
      <c r="CV126" s="169">
        <f>+CV103</f>
        <v>126306531.91564631</v>
      </c>
      <c r="CW126" s="170">
        <f>+CW103</f>
        <v>195200157.18353224</v>
      </c>
    </row>
    <row r="127" spans="1:102" ht="15.75" customHeight="1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 s="161" t="s">
        <v>125</v>
      </c>
      <c r="CU127" s="173">
        <f>+H114</f>
        <v>22103722</v>
      </c>
      <c r="CV127" s="173">
        <f>+N114</f>
        <v>19298315</v>
      </c>
      <c r="CW127" s="174">
        <f>+CU127+CV127</f>
        <v>41402037</v>
      </c>
    </row>
    <row r="128" spans="1:102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 s="262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 s="161" t="s">
        <v>131</v>
      </c>
      <c r="CU128" s="173">
        <f>+X114</f>
        <v>12177452.295610771</v>
      </c>
      <c r="CV128" s="173">
        <f>+AD114</f>
        <v>44842468.068709552</v>
      </c>
      <c r="CW128" s="174">
        <f t="shared" ref="CW128:CW131" si="239">+CU128+CV128</f>
        <v>57019920.364320323</v>
      </c>
    </row>
    <row r="129" spans="1:101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265">
        <f>+$AF$64*4</f>
        <v>2755438105.1200004</v>
      </c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T129" s="161" t="s">
        <v>201</v>
      </c>
      <c r="CU129" s="173">
        <f>+AN114</f>
        <v>11152248.1883654</v>
      </c>
      <c r="CV129" s="173">
        <f>+AT114</f>
        <v>3697882.5094478428</v>
      </c>
      <c r="CW129" s="174">
        <f t="shared" si="239"/>
        <v>14850130.697813243</v>
      </c>
    </row>
    <row r="130" spans="1:101" ht="15" customHeight="1" x14ac:dyDescent="0.4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266">
        <f>+$AF$74*4</f>
        <v>75337186.962492734</v>
      </c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T130" s="161" t="s">
        <v>164</v>
      </c>
      <c r="CU130" s="173">
        <f>+BD114</f>
        <v>8521625.0559626818</v>
      </c>
      <c r="CV130" s="173">
        <f>+BJ114</f>
        <v>39970646.555435181</v>
      </c>
      <c r="CW130" s="174">
        <f t="shared" si="239"/>
        <v>48492271.611397862</v>
      </c>
    </row>
    <row r="131" spans="1:101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 s="265">
        <f>+AF129+AF130</f>
        <v>2830775292.0824933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T131" s="161" t="s">
        <v>166</v>
      </c>
      <c r="CU131" s="173">
        <f>+BT114</f>
        <v>14938577.727946252</v>
      </c>
      <c r="CV131" s="173">
        <f>+BZ114</f>
        <v>18497219.782053828</v>
      </c>
      <c r="CW131" s="174">
        <f t="shared" si="239"/>
        <v>33435797.51000008</v>
      </c>
    </row>
    <row r="132" spans="1:101" ht="4.9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265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T132" s="148"/>
      <c r="CU132" s="219"/>
      <c r="CV132" s="219"/>
      <c r="CW132" s="220"/>
    </row>
    <row r="133" spans="1:10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265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T133" s="167" t="s">
        <v>97</v>
      </c>
      <c r="CU133" s="171">
        <f>+CU126/CU17</f>
        <v>3.3987922797091806E-2</v>
      </c>
      <c r="CV133" s="171">
        <f>+CV126/CV17</f>
        <v>6.5514925755538189E-2</v>
      </c>
      <c r="CW133" s="181">
        <f>+CW126/CW17</f>
        <v>4.9356436992053075E-2</v>
      </c>
    </row>
    <row r="134" spans="1:101" ht="16.5" customHeight="1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 s="265">
        <f>(AF17)*4</f>
        <v>3060167174.1999984</v>
      </c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T134" s="161" t="s">
        <v>125</v>
      </c>
      <c r="CU134" s="189">
        <f>+H116</f>
        <v>6.5756900493924603E-2</v>
      </c>
      <c r="CV134" s="189">
        <f>+N116</f>
        <v>5.8972751229117014E-2</v>
      </c>
      <c r="CW134" s="190">
        <f>+R116</f>
        <v>6.2410343247506418E-2</v>
      </c>
    </row>
    <row r="135" spans="1:101" ht="16.5" customHeight="1" x14ac:dyDescent="0.4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266">
        <f>0.27*MAX((AF103*4),0)</f>
        <v>18589542.895132873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T135" s="161" t="s">
        <v>131</v>
      </c>
      <c r="CU135" s="189">
        <f>+X116</f>
        <v>2.0154724712268805E-2</v>
      </c>
      <c r="CV135" s="189">
        <f>+AD116</f>
        <v>8.3584987179196713E-2</v>
      </c>
      <c r="CW135" s="190">
        <f>+AH116</f>
        <v>4.9987310839584909E-2</v>
      </c>
    </row>
    <row r="136" spans="1:101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265">
        <f>+AF134-AF135</f>
        <v>3041577631.3048654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T136" s="161" t="s">
        <v>201</v>
      </c>
      <c r="CU136" s="189">
        <f>+AN116</f>
        <v>5.1647421495813965E-2</v>
      </c>
      <c r="CV136" s="189">
        <f>+AT116</f>
        <v>2.1676307018306144E-2</v>
      </c>
      <c r="CW136" s="190">
        <f>+AX116</f>
        <v>3.8419487966018691E-2</v>
      </c>
    </row>
    <row r="137" spans="1:101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 s="268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T137" s="161" t="s">
        <v>164</v>
      </c>
      <c r="CU137" s="189">
        <f>+BD116</f>
        <v>1.3405246511854641E-2</v>
      </c>
      <c r="CV137" s="189">
        <f>+BJ116</f>
        <v>5.7898657482400639E-2</v>
      </c>
      <c r="CW137" s="190">
        <f>+BN116</f>
        <v>3.6569000247911355E-2</v>
      </c>
    </row>
    <row r="138" spans="1:101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26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T138" s="161" t="s">
        <v>166</v>
      </c>
      <c r="CU138" s="189">
        <f>+BT116</f>
        <v>6.355812651963684E-2</v>
      </c>
      <c r="CV138" s="189">
        <f>+BZ116</f>
        <v>9.1019305781540438E-2</v>
      </c>
      <c r="CW138" s="190">
        <f>+CD116</f>
        <v>7.6291961438597372E-2</v>
      </c>
    </row>
    <row r="139" spans="1:101" ht="16.8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269">
        <f>+$AF$112*4</f>
        <v>2483.0861726166472</v>
      </c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T139" s="148"/>
      <c r="CU139" s="219"/>
      <c r="CV139" s="219"/>
      <c r="CW139" s="220"/>
    </row>
    <row r="140" spans="1:101" ht="14.4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 s="270">
        <f>IF(AF148="Yes",IF(AF139&lt;$J$194,ROUND(VLOOKUP(AF139,$G$188:$J$194,3)+((VLOOKUP(AF139,$G$188:$J$194,4)-AF139)/(VLOOKUP(AF139,$G$188:$J$194,4)-VLOOKUP(AF139,$G$188:$J$194,1)))*(VLOOKUP(AF139,$G$188:$J$194,2)-VLOOKUP(AF139,$G$188:$J$194,3)),3),0),0)</f>
        <v>0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T140" s="167" t="s">
        <v>167</v>
      </c>
      <c r="CU140" s="191">
        <f>+CU64/CU17</f>
        <v>0.89267985598722621</v>
      </c>
      <c r="CV140" s="191">
        <f>+CV64/CV17</f>
        <v>0.83736865474496425</v>
      </c>
      <c r="CW140" s="192">
        <f>+CW64/CW17</f>
        <v>0.8657172239047396</v>
      </c>
    </row>
    <row r="141" spans="1:101" ht="15" customHeigh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272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T141" s="161" t="s">
        <v>125</v>
      </c>
      <c r="CU141" s="189">
        <f>+H118</f>
        <v>0.85479387473669932</v>
      </c>
      <c r="CV141" s="189">
        <f>+N118</f>
        <v>0.85260031072063691</v>
      </c>
      <c r="CW141" s="190">
        <f>+R118</f>
        <v>0.85371181016723063</v>
      </c>
    </row>
    <row r="142" spans="1:101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268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T142" s="161" t="s">
        <v>131</v>
      </c>
      <c r="CU142" s="189">
        <f>+X118</f>
        <v>0.91864781329016076</v>
      </c>
      <c r="CV142" s="189">
        <f>+AD118</f>
        <v>0.82408509964916188</v>
      </c>
      <c r="CW142" s="190">
        <f>+AH118</f>
        <v>0.87417298078259065</v>
      </c>
    </row>
    <row r="143" spans="1:101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 s="275">
        <f>IFERROR(AF131/AF136,"")</f>
        <v>0.9306930926067023</v>
      </c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T143" s="161" t="s">
        <v>201</v>
      </c>
      <c r="CU143" s="189">
        <f>+AN118</f>
        <v>0.86673584660747449</v>
      </c>
      <c r="CV143" s="189">
        <f>+AT118</f>
        <v>0.92494689791163764</v>
      </c>
      <c r="CW143" s="190">
        <f>+AX118</f>
        <v>0.89242764788929974</v>
      </c>
    </row>
    <row r="144" spans="1:101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276">
        <f>+AF140</f>
        <v>0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T144" s="161" t="s">
        <v>164</v>
      </c>
      <c r="CU144" s="189">
        <f>+BD118</f>
        <v>0.90244915820658245</v>
      </c>
      <c r="CV144" s="189">
        <f>+BJ118</f>
        <v>0.82715958549616242</v>
      </c>
      <c r="CW144" s="190">
        <f>+BN118</f>
        <v>0.86325258767815971</v>
      </c>
    </row>
    <row r="145" spans="1:101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 s="277">
        <f>IFERROR(AF143+AF144,"")</f>
        <v>0.9306930926067023</v>
      </c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T145" s="161" t="s">
        <v>166</v>
      </c>
      <c r="CU145" s="189">
        <f>+BT118</f>
        <v>0.8775211607514406</v>
      </c>
      <c r="CV145" s="189">
        <f>+BZ118</f>
        <v>0.80907208396094299</v>
      </c>
      <c r="CW145" s="190">
        <f>+CD118</f>
        <v>0.84578110924481686</v>
      </c>
    </row>
    <row r="146" spans="1:101" ht="18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 s="268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T146" s="148"/>
      <c r="CU146" s="219"/>
      <c r="CV146" s="219"/>
      <c r="CW146" s="220"/>
    </row>
    <row r="147" spans="1:10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 s="268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T147" s="167" t="s">
        <v>94</v>
      </c>
      <c r="CU147" s="191">
        <f>+CU96/CU17</f>
        <v>4.4850055329069743E-2</v>
      </c>
      <c r="CV147" s="191">
        <f>+CV96/CV17</f>
        <v>7.7604564894918085E-2</v>
      </c>
      <c r="CW147" s="192">
        <f>+CW96/CW17</f>
        <v>6.0816943963400462E-2</v>
      </c>
    </row>
    <row r="148" spans="1:101" ht="15.75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 s="279" t="str">
        <f>+IF(AF139&lt;$AF$189,"No","Yes")</f>
        <v>Yes</v>
      </c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T148" s="161" t="s">
        <v>125</v>
      </c>
      <c r="CU148" s="189">
        <f>+H120</f>
        <v>5.1001172427426446E-2</v>
      </c>
      <c r="CV148" s="189">
        <f>+N120</f>
        <v>7.6473252054898008E-2</v>
      </c>
      <c r="CW148" s="190">
        <f>+R120</f>
        <v>6.3566310565063455E-2</v>
      </c>
    </row>
    <row r="149" spans="1:101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 s="277">
        <f>IF(AF148="No","NA",0.85)</f>
        <v>0.85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 s="161" t="s">
        <v>131</v>
      </c>
      <c r="CU149" s="189">
        <f>+X120</f>
        <v>3.4372888849702028E-2</v>
      </c>
      <c r="CV149" s="189">
        <f>+AD120</f>
        <v>7.5062951699349095E-2</v>
      </c>
      <c r="CW149" s="190">
        <f>+AH120</f>
        <v>5.3510280959988735E-2</v>
      </c>
    </row>
    <row r="150" spans="1:101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 s="275">
        <f>IF(AF148="No","",ROUND(AF145,3))</f>
        <v>0.93100000000000005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 s="161" t="s">
        <v>201</v>
      </c>
      <c r="CU150" s="189">
        <f>+AN120</f>
        <v>5.4891222784124553E-2</v>
      </c>
      <c r="CV150" s="189">
        <f>+AT120</f>
        <v>4.3558967288550882E-2</v>
      </c>
      <c r="CW150" s="190">
        <f>+AX120</f>
        <v>4.9889662947215523E-2</v>
      </c>
    </row>
    <row r="151" spans="1:101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 s="280">
        <f>+AF136</f>
        <v>3041577631.3048654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 s="161" t="s">
        <v>164</v>
      </c>
      <c r="CU151" s="189">
        <f>+BD120</f>
        <v>5.1552419855475089E-2</v>
      </c>
      <c r="CV151" s="189">
        <f>+BJ120</f>
        <v>8.685031775613121E-2</v>
      </c>
      <c r="CW151" s="190">
        <f>+BN120</f>
        <v>6.9928889461559826E-2</v>
      </c>
    </row>
    <row r="152" spans="1:101" ht="15.75" customHeight="1" thickBo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 s="402">
        <f>IF(OR(AF150&gt;=AF149,AF148="No"),0,(AF149-AF150)*AF151)</f>
        <v>0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 s="161" t="s">
        <v>166</v>
      </c>
      <c r="CU152" s="189">
        <f>+BT120</f>
        <v>3.5633636133386236E-2</v>
      </c>
      <c r="CV152" s="189">
        <f>+BZ120</f>
        <v>8.3307339932413099E-2</v>
      </c>
      <c r="CW152" s="190">
        <f>+CD120</f>
        <v>5.7740082049727755E-2</v>
      </c>
    </row>
    <row r="153" spans="1:101" ht="1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 s="148"/>
      <c r="CU153" s="219"/>
      <c r="CV153" s="219"/>
      <c r="CW153" s="220"/>
    </row>
    <row r="154" spans="1:10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 s="167" t="s">
        <v>168</v>
      </c>
      <c r="CU154" s="191">
        <f>+CU74/CU17</f>
        <v>2.8315325456985938E-2</v>
      </c>
      <c r="CV154" s="191">
        <f>+CV74/CV17</f>
        <v>2.0061004088717173E-2</v>
      </c>
      <c r="CW154" s="192">
        <f>+CW74/CW17</f>
        <v>2.4291579359546529E-2</v>
      </c>
    </row>
    <row r="155" spans="1:101" ht="15.75" customHeight="1" thickBo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 s="161" t="s">
        <v>125</v>
      </c>
      <c r="CU155" s="189">
        <f>+H122</f>
        <v>2.844805234194946E-2</v>
      </c>
      <c r="CV155" s="189">
        <f>+N122</f>
        <v>1.1953685995348044E-2</v>
      </c>
      <c r="CW155" s="190">
        <f>+R122</f>
        <v>2.0311536020199462E-2</v>
      </c>
    </row>
    <row r="156" spans="1:101" ht="15.75" customHeight="1" thickTop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 s="283">
        <f>+AF134</f>
        <v>3060167174.1999984</v>
      </c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 s="161" t="s">
        <v>131</v>
      </c>
      <c r="CU156" s="189">
        <f>+X122</f>
        <v>2.6431896284617121E-2</v>
      </c>
      <c r="CV156" s="189">
        <f>+AD122</f>
        <v>1.9860566467776453E-2</v>
      </c>
      <c r="CW156" s="190">
        <f>+AH122</f>
        <v>2.3341261702518185E-2</v>
      </c>
    </row>
    <row r="157" spans="1:101" ht="15.75" customHeight="1" x14ac:dyDescent="0.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 s="284">
        <f>+AF135</f>
        <v>18589542.895132873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 s="161" t="s">
        <v>201</v>
      </c>
      <c r="CU157" s="189">
        <f>+AN122</f>
        <v>2.6725509112587146E-2</v>
      </c>
      <c r="CV157" s="189">
        <f>+AT122</f>
        <v>9.81782778150532E-3</v>
      </c>
      <c r="CW157" s="190">
        <f>+AX122</f>
        <v>1.9263201197465926E-2</v>
      </c>
    </row>
    <row r="158" spans="1:101" ht="15.7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 s="285">
        <f>AF156-AF157</f>
        <v>3041577631.3048654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 s="161" t="s">
        <v>164</v>
      </c>
      <c r="CU158" s="189">
        <f>+BD122</f>
        <v>3.2434401778504644E-2</v>
      </c>
      <c r="CV158" s="189">
        <f>+BJ122</f>
        <v>2.7609464291669623E-2</v>
      </c>
      <c r="CW158" s="190">
        <f>+BN122</f>
        <v>2.9922486838764441E-2</v>
      </c>
    </row>
    <row r="159" spans="1:101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285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 s="161" t="s">
        <v>166</v>
      </c>
      <c r="CU159" s="189">
        <f>+BT122</f>
        <v>2.328707659553643E-2</v>
      </c>
      <c r="CV159" s="189">
        <f>+BZ122</f>
        <v>1.6601270325103473E-2</v>
      </c>
      <c r="CW159" s="190">
        <f>+CD122</f>
        <v>2.0186847266858175E-2</v>
      </c>
    </row>
    <row r="160" spans="1:10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 s="285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</row>
    <row r="161" spans="1:99" ht="15.6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 s="285">
        <f>+AF129</f>
        <v>2755438105.1200004</v>
      </c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T161" s="19" t="s">
        <v>253</v>
      </c>
      <c r="CU161" s="315">
        <f>+D149+J149+T149+Z149+AJ149+AP149+AZ149+BF149+BP149+BV149</f>
        <v>0</v>
      </c>
    </row>
    <row r="162" spans="1:99" ht="16.8" x14ac:dyDescent="0.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 s="284">
        <f>+AF130</f>
        <v>75337186.962492734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 s="19" t="s">
        <v>254</v>
      </c>
      <c r="CU162" s="335">
        <f>+D175+J175+T175+Z175+AJ175+AP175+AZ175+BF175+BP175+BV175</f>
        <v>0</v>
      </c>
    </row>
    <row r="163" spans="1:99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 s="285">
        <f>+AF161+AF162</f>
        <v>2830775292.0824933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U163" s="315">
        <f>SUM(CU161:CU162)</f>
        <v>0</v>
      </c>
    </row>
    <row r="164" spans="1:9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 s="285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</row>
    <row r="165" spans="1:9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 s="28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U165" s="315"/>
    </row>
    <row r="166" spans="1:9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 s="285">
        <f>+AF96*4</f>
        <v>168352519.24664283</v>
      </c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U166" s="315"/>
    </row>
    <row r="167" spans="1:99" ht="15" x14ac:dyDescent="0.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 s="284">
        <v>0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</row>
    <row r="168" spans="1:99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 s="285">
        <f>+AF166+AF167</f>
        <v>168352519.24664283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9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 s="285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9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 s="285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9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 s="286">
        <f>+AF158-AF163-AF168</f>
        <v>42449819.975729227</v>
      </c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9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 s="285">
        <f>-AF152</f>
        <v>0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</row>
    <row r="173" spans="1:99" ht="13.8" thickBot="1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 s="285">
        <f>SUM(AF171+AF172)</f>
        <v>42449819.975729227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99" ht="14.4" thickTop="1" thickBot="1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 s="287">
        <f>+AF173/MAX(AF158,1)</f>
        <v>1.3956513731171101E-2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99" ht="13.8" thickTop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 s="288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9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 s="289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 s="290" t="str">
        <f>IF(AF139&gt;119999,"Y","N")</f>
        <v>N</v>
      </c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 s="290" t="s">
        <v>238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</row>
    <row r="179" spans="1:9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 s="291" t="str">
        <f>IF(AND(AF177="Y",AF178="Y"), IF(AND(AF174&gt;0.03, AF174&lt;=0.1),((AF174-0.03)*0.5), IF(AF174&gt;0.1,((AF174-0.03)*0.5)+((AF174-0.1)*0.5))), "N/A")</f>
        <v>N/A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</row>
    <row r="180" spans="1:96" ht="13.8" thickBot="1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 s="292" t="str">
        <f>IFERROR(AF179*AF158, "N/A")</f>
        <v>N/A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</row>
    <row r="181" spans="1:96" ht="13.8" thickTop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</row>
    <row r="182" spans="1:96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</row>
    <row r="183" spans="1:9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</row>
    <row r="184" spans="1:9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</row>
    <row r="185" spans="1:9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</row>
    <row r="186" spans="1:9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</row>
    <row r="187" spans="1:9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</row>
    <row r="188" spans="1:9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</row>
    <row r="189" spans="1:9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</row>
    <row r="190" spans="1:9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</row>
    <row r="191" spans="1:9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</row>
    <row r="192" spans="1:9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</sheetData>
  <mergeCells count="24">
    <mergeCell ref="CT3:CW4"/>
    <mergeCell ref="BP3:BU3"/>
    <mergeCell ref="BV3:CA3"/>
    <mergeCell ref="CB3:CD3"/>
    <mergeCell ref="AV3:AX3"/>
    <mergeCell ref="AZ3:BE3"/>
    <mergeCell ref="BF3:BK3"/>
    <mergeCell ref="CG3:CL3"/>
    <mergeCell ref="CM3:CR3"/>
    <mergeCell ref="BL3:BN3"/>
    <mergeCell ref="C1:CL1"/>
    <mergeCell ref="D2:R2"/>
    <mergeCell ref="T2:AH2"/>
    <mergeCell ref="AJ2:AX2"/>
    <mergeCell ref="AZ2:BN2"/>
    <mergeCell ref="BP2:CD2"/>
    <mergeCell ref="AF3:AH3"/>
    <mergeCell ref="AJ3:AO3"/>
    <mergeCell ref="AP3:AU3"/>
    <mergeCell ref="D3:I3"/>
    <mergeCell ref="J3:O3"/>
    <mergeCell ref="P3:R3"/>
    <mergeCell ref="T3:Y3"/>
    <mergeCell ref="Z3:AE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D7099-AE1A-410D-9AA4-DE6D943C54E7}">
  <dimension ref="C2:M134"/>
  <sheetViews>
    <sheetView zoomScale="80" zoomScaleNormal="80" workbookViewId="0">
      <selection activeCell="M109" sqref="M109"/>
    </sheetView>
  </sheetViews>
  <sheetFormatPr defaultRowHeight="13.2" x14ac:dyDescent="0.25"/>
  <cols>
    <col min="3" max="3" width="51.33203125" customWidth="1"/>
    <col min="4" max="5" width="16" customWidth="1"/>
    <col min="6" max="6" width="17.44140625" customWidth="1"/>
    <col min="7" max="7" width="18.109375" customWidth="1"/>
    <col min="10" max="10" width="18.44140625" customWidth="1"/>
    <col min="11" max="11" width="12.44140625" bestFit="1" customWidth="1"/>
    <col min="12" max="12" width="9.88671875" bestFit="1" customWidth="1"/>
    <col min="13" max="13" width="15.109375" bestFit="1" customWidth="1"/>
  </cols>
  <sheetData>
    <row r="2" spans="3:9" ht="13.8" thickBot="1" x14ac:dyDescent="0.3">
      <c r="I2" s="320" t="s">
        <v>259</v>
      </c>
    </row>
    <row r="3" spans="3:9" ht="13.2" customHeight="1" x14ac:dyDescent="0.25">
      <c r="C3" s="435" t="s">
        <v>255</v>
      </c>
      <c r="D3" s="436"/>
      <c r="E3" s="436"/>
      <c r="F3" s="437"/>
    </row>
    <row r="4" spans="3:9" ht="13.8" customHeight="1" thickBot="1" x14ac:dyDescent="0.3">
      <c r="C4" s="438"/>
      <c r="D4" s="439"/>
      <c r="E4" s="439"/>
      <c r="F4" s="440"/>
    </row>
    <row r="5" spans="3:9" ht="31.2" x14ac:dyDescent="0.3">
      <c r="C5" s="175"/>
      <c r="D5" s="375" t="s">
        <v>96</v>
      </c>
      <c r="E5" s="376" t="s">
        <v>160</v>
      </c>
      <c r="F5" s="377" t="s">
        <v>162</v>
      </c>
      <c r="G5" s="378" t="s">
        <v>256</v>
      </c>
    </row>
    <row r="6" spans="3:9" ht="15.6" hidden="1" customHeight="1" x14ac:dyDescent="0.3">
      <c r="C6" s="161" t="s">
        <v>0</v>
      </c>
      <c r="D6" s="38"/>
      <c r="E6" s="36"/>
      <c r="F6" s="203"/>
      <c r="G6" s="363"/>
    </row>
    <row r="7" spans="3:9" ht="15.6" hidden="1" customHeight="1" x14ac:dyDescent="0.3">
      <c r="C7" s="161" t="s">
        <v>15</v>
      </c>
      <c r="D7" s="38">
        <v>7654625435.6449995</v>
      </c>
      <c r="E7" s="36">
        <v>7414501769.4183178</v>
      </c>
      <c r="F7" s="203">
        <v>15069127205.063316</v>
      </c>
      <c r="G7" s="364">
        <v>13281134976.950001</v>
      </c>
    </row>
    <row r="8" spans="3:9" ht="15.6" hidden="1" customHeight="1" x14ac:dyDescent="0.3">
      <c r="C8" s="161" t="s">
        <v>16</v>
      </c>
      <c r="D8" s="38">
        <v>0</v>
      </c>
      <c r="E8" s="36">
        <v>0</v>
      </c>
      <c r="F8" s="203">
        <v>0</v>
      </c>
      <c r="G8" s="364">
        <v>0</v>
      </c>
    </row>
    <row r="9" spans="3:9" ht="15.6" hidden="1" customHeight="1" x14ac:dyDescent="0.3">
      <c r="C9" s="161" t="s">
        <v>17</v>
      </c>
      <c r="D9" s="45">
        <v>7654625435.6449995</v>
      </c>
      <c r="E9" s="43">
        <v>7414501769.4183178</v>
      </c>
      <c r="F9" s="327">
        <v>15069127205.063316</v>
      </c>
      <c r="G9" s="365">
        <v>13281134976.950001</v>
      </c>
    </row>
    <row r="10" spans="3:9" ht="15.6" hidden="1" customHeight="1" x14ac:dyDescent="0.3">
      <c r="C10" s="161" t="s">
        <v>1</v>
      </c>
      <c r="D10" s="38">
        <v>114052218.36052881</v>
      </c>
      <c r="E10" s="36">
        <v>-82224580.095933467</v>
      </c>
      <c r="F10" s="203">
        <v>31827638.264595345</v>
      </c>
      <c r="G10" s="364">
        <v>-432553110.51285666</v>
      </c>
    </row>
    <row r="11" spans="3:9" ht="15.6" hidden="1" customHeight="1" x14ac:dyDescent="0.3">
      <c r="C11" s="161" t="s">
        <v>2</v>
      </c>
      <c r="D11" s="38">
        <v>0</v>
      </c>
      <c r="E11" s="36">
        <v>0</v>
      </c>
      <c r="F11" s="203">
        <v>0</v>
      </c>
      <c r="G11" s="364">
        <v>0</v>
      </c>
    </row>
    <row r="12" spans="3:9" ht="15.6" hidden="1" customHeight="1" x14ac:dyDescent="0.3">
      <c r="C12" s="161" t="s">
        <v>3</v>
      </c>
      <c r="D12" s="38">
        <v>0</v>
      </c>
      <c r="E12" s="36">
        <v>0</v>
      </c>
      <c r="F12" s="203">
        <v>0</v>
      </c>
      <c r="G12" s="364">
        <v>0</v>
      </c>
    </row>
    <row r="13" spans="3:9" ht="15.6" hidden="1" customHeight="1" x14ac:dyDescent="0.3">
      <c r="C13" s="161" t="s">
        <v>4</v>
      </c>
      <c r="D13" s="38">
        <v>80667097.168888003</v>
      </c>
      <c r="E13" s="36">
        <v>107407742.03163999</v>
      </c>
      <c r="F13" s="203">
        <v>188074839.200528</v>
      </c>
      <c r="G13" s="364">
        <v>169104779.34000003</v>
      </c>
    </row>
    <row r="14" spans="3:9" ht="15.6" customHeight="1" x14ac:dyDescent="0.3">
      <c r="C14" s="162" t="s">
        <v>51</v>
      </c>
      <c r="D14" s="45"/>
      <c r="E14" s="43"/>
      <c r="F14" s="327"/>
      <c r="G14" s="365"/>
    </row>
    <row r="15" spans="3:9" ht="15.6" customHeight="1" x14ac:dyDescent="0.3">
      <c r="C15" s="162" t="s">
        <v>52</v>
      </c>
      <c r="D15" s="38"/>
      <c r="E15" s="36"/>
      <c r="F15" s="203"/>
      <c r="G15" s="364"/>
    </row>
    <row r="16" spans="3:9" ht="15.6" hidden="1" customHeight="1" x14ac:dyDescent="0.3">
      <c r="C16" s="161" t="s">
        <v>19</v>
      </c>
      <c r="D16" s="38"/>
      <c r="E16" s="36"/>
      <c r="F16" s="203"/>
      <c r="G16" s="364"/>
    </row>
    <row r="17" spans="3:7" ht="15.6" hidden="1" customHeight="1" x14ac:dyDescent="0.3">
      <c r="C17" s="161" t="s">
        <v>20</v>
      </c>
      <c r="D17" s="38"/>
      <c r="E17" s="36"/>
      <c r="F17" s="203"/>
      <c r="G17" s="364"/>
    </row>
    <row r="18" spans="3:7" ht="15.6" hidden="1" customHeight="1" x14ac:dyDescent="0.3">
      <c r="C18" s="161" t="s">
        <v>21</v>
      </c>
      <c r="D18" s="38"/>
      <c r="E18" s="36"/>
      <c r="F18" s="203"/>
      <c r="G18" s="364"/>
    </row>
    <row r="19" spans="3:7" ht="15.6" hidden="1" customHeight="1" x14ac:dyDescent="0.3">
      <c r="C19" s="161" t="s">
        <v>22</v>
      </c>
      <c r="D19" s="38"/>
      <c r="E19" s="36"/>
      <c r="F19" s="203"/>
      <c r="G19" s="364"/>
    </row>
    <row r="20" spans="3:7" ht="15.6" hidden="1" customHeight="1" x14ac:dyDescent="0.3">
      <c r="C20" s="161" t="s">
        <v>23</v>
      </c>
      <c r="D20" s="38"/>
      <c r="E20" s="36"/>
      <c r="F20" s="203"/>
      <c r="G20" s="364"/>
    </row>
    <row r="21" spans="3:7" ht="15.6" hidden="1" customHeight="1" x14ac:dyDescent="0.3">
      <c r="C21" s="161" t="s">
        <v>24</v>
      </c>
      <c r="D21" s="38"/>
      <c r="E21" s="36"/>
      <c r="F21" s="203"/>
      <c r="G21" s="364"/>
    </row>
    <row r="22" spans="3:7" ht="15.6" hidden="1" customHeight="1" x14ac:dyDescent="0.3">
      <c r="C22" s="161" t="s">
        <v>25</v>
      </c>
      <c r="D22" s="38"/>
      <c r="E22" s="36"/>
      <c r="F22" s="203"/>
      <c r="G22" s="364"/>
    </row>
    <row r="23" spans="3:7" ht="15.6" hidden="1" customHeight="1" x14ac:dyDescent="0.3">
      <c r="C23" s="161" t="s">
        <v>26</v>
      </c>
      <c r="D23" s="38"/>
      <c r="E23" s="36"/>
      <c r="F23" s="203"/>
      <c r="G23" s="364"/>
    </row>
    <row r="24" spans="3:7" ht="15.6" hidden="1" customHeight="1" x14ac:dyDescent="0.3">
      <c r="C24" s="161" t="s">
        <v>27</v>
      </c>
      <c r="D24" s="38"/>
      <c r="E24" s="36"/>
      <c r="F24" s="203"/>
      <c r="G24" s="364"/>
    </row>
    <row r="25" spans="3:7" ht="15.6" hidden="1" customHeight="1" x14ac:dyDescent="0.3">
      <c r="C25" s="161" t="s">
        <v>28</v>
      </c>
      <c r="D25" s="38"/>
      <c r="E25" s="36"/>
      <c r="F25" s="203"/>
      <c r="G25" s="364"/>
    </row>
    <row r="26" spans="3:7" ht="15.6" hidden="1" customHeight="1" x14ac:dyDescent="0.3">
      <c r="C26" s="161" t="s">
        <v>29</v>
      </c>
      <c r="D26" s="38"/>
      <c r="E26" s="36"/>
      <c r="F26" s="203"/>
      <c r="G26" s="364"/>
    </row>
    <row r="27" spans="3:7" ht="15.6" hidden="1" customHeight="1" x14ac:dyDescent="0.3">
      <c r="C27" s="161" t="s">
        <v>59</v>
      </c>
      <c r="D27" s="38"/>
      <c r="E27" s="36"/>
      <c r="F27" s="203"/>
      <c r="G27" s="364"/>
    </row>
    <row r="28" spans="3:7" ht="15.6" hidden="1" customHeight="1" x14ac:dyDescent="0.3">
      <c r="C28" s="161" t="s">
        <v>30</v>
      </c>
      <c r="D28" s="38"/>
      <c r="E28" s="36"/>
      <c r="F28" s="203"/>
      <c r="G28" s="364"/>
    </row>
    <row r="29" spans="3:7" ht="15.6" hidden="1" customHeight="1" x14ac:dyDescent="0.3">
      <c r="C29" s="161" t="s">
        <v>31</v>
      </c>
      <c r="D29" s="38"/>
      <c r="E29" s="36"/>
      <c r="F29" s="203"/>
      <c r="G29" s="364"/>
    </row>
    <row r="30" spans="3:7" ht="15.6" hidden="1" customHeight="1" x14ac:dyDescent="0.3">
      <c r="C30" s="161" t="s">
        <v>32</v>
      </c>
      <c r="D30" s="38"/>
      <c r="E30" s="36"/>
      <c r="F30" s="203"/>
      <c r="G30" s="364"/>
    </row>
    <row r="31" spans="3:7" ht="15.6" hidden="1" customHeight="1" x14ac:dyDescent="0.3">
      <c r="C31" s="161" t="s">
        <v>33</v>
      </c>
      <c r="D31" s="38"/>
      <c r="E31" s="36"/>
      <c r="F31" s="203"/>
      <c r="G31" s="364"/>
    </row>
    <row r="32" spans="3:7" ht="15.6" hidden="1" customHeight="1" x14ac:dyDescent="0.3">
      <c r="C32" s="161" t="s">
        <v>34</v>
      </c>
      <c r="D32" s="38"/>
      <c r="E32" s="36"/>
      <c r="F32" s="203"/>
      <c r="G32" s="364"/>
    </row>
    <row r="33" spans="3:7" ht="15.6" hidden="1" customHeight="1" x14ac:dyDescent="0.3">
      <c r="C33" s="161" t="s">
        <v>35</v>
      </c>
      <c r="D33" s="38"/>
      <c r="E33" s="36"/>
      <c r="F33" s="203"/>
      <c r="G33" s="364"/>
    </row>
    <row r="34" spans="3:7" ht="15.6" hidden="1" customHeight="1" x14ac:dyDescent="0.3">
      <c r="C34" s="161" t="s">
        <v>36</v>
      </c>
      <c r="D34" s="38"/>
      <c r="E34" s="36"/>
      <c r="F34" s="203"/>
      <c r="G34" s="364"/>
    </row>
    <row r="35" spans="3:7" ht="15.6" hidden="1" customHeight="1" x14ac:dyDescent="0.3">
      <c r="C35" s="161" t="s">
        <v>37</v>
      </c>
      <c r="D35" s="38"/>
      <c r="E35" s="36"/>
      <c r="F35" s="203"/>
      <c r="G35" s="364"/>
    </row>
    <row r="36" spans="3:7" ht="15.6" hidden="1" customHeight="1" x14ac:dyDescent="0.3">
      <c r="C36" s="161" t="s">
        <v>38</v>
      </c>
      <c r="D36" s="38"/>
      <c r="E36" s="36"/>
      <c r="F36" s="203"/>
      <c r="G36" s="364"/>
    </row>
    <row r="37" spans="3:7" ht="15.6" hidden="1" customHeight="1" x14ac:dyDescent="0.3">
      <c r="C37" s="161" t="s">
        <v>39</v>
      </c>
      <c r="D37" s="38"/>
      <c r="E37" s="36"/>
      <c r="F37" s="203"/>
      <c r="G37" s="364"/>
    </row>
    <row r="38" spans="3:7" ht="15.6" hidden="1" customHeight="1" x14ac:dyDescent="0.3">
      <c r="C38" s="161" t="s">
        <v>55</v>
      </c>
      <c r="D38" s="38"/>
      <c r="E38" s="36"/>
      <c r="F38" s="203"/>
      <c r="G38" s="364"/>
    </row>
    <row r="39" spans="3:7" ht="15.6" hidden="1" customHeight="1" x14ac:dyDescent="0.3">
      <c r="C39" s="161" t="s">
        <v>56</v>
      </c>
      <c r="D39" s="38"/>
      <c r="E39" s="36"/>
      <c r="F39" s="203"/>
      <c r="G39" s="364"/>
    </row>
    <row r="40" spans="3:7" ht="15.6" hidden="1" customHeight="1" x14ac:dyDescent="0.3">
      <c r="C40" s="161" t="s">
        <v>60</v>
      </c>
      <c r="D40" s="38"/>
      <c r="E40" s="36"/>
      <c r="F40" s="203"/>
      <c r="G40" s="364"/>
    </row>
    <row r="41" spans="3:7" ht="15.6" hidden="1" customHeight="1" x14ac:dyDescent="0.3">
      <c r="C41" s="161" t="s">
        <v>61</v>
      </c>
      <c r="D41" s="38"/>
      <c r="E41" s="36"/>
      <c r="F41" s="203"/>
      <c r="G41" s="364"/>
    </row>
    <row r="42" spans="3:7" ht="15.6" hidden="1" customHeight="1" x14ac:dyDescent="0.3">
      <c r="C42" s="161" t="s">
        <v>47</v>
      </c>
      <c r="D42" s="38"/>
      <c r="E42" s="36"/>
      <c r="F42" s="203"/>
      <c r="G42" s="364"/>
    </row>
    <row r="43" spans="3:7" ht="15.6" hidden="1" customHeight="1" x14ac:dyDescent="0.3">
      <c r="C43" s="161" t="s">
        <v>40</v>
      </c>
      <c r="D43" s="38"/>
      <c r="E43" s="36"/>
      <c r="F43" s="203"/>
      <c r="G43" s="364"/>
    </row>
    <row r="44" spans="3:7" ht="15.6" hidden="1" customHeight="1" x14ac:dyDescent="0.3">
      <c r="C44" s="161" t="s">
        <v>53</v>
      </c>
      <c r="D44" s="38"/>
      <c r="E44" s="36"/>
      <c r="F44" s="203"/>
      <c r="G44" s="364"/>
    </row>
    <row r="45" spans="3:7" ht="15.6" hidden="1" customHeight="1" x14ac:dyDescent="0.3">
      <c r="C45" s="161" t="s">
        <v>41</v>
      </c>
      <c r="D45" s="38"/>
      <c r="E45" s="36"/>
      <c r="F45" s="203"/>
      <c r="G45" s="364"/>
    </row>
    <row r="46" spans="3:7" ht="15.6" hidden="1" customHeight="1" x14ac:dyDescent="0.3">
      <c r="C46" s="161" t="s">
        <v>42</v>
      </c>
      <c r="D46" s="38"/>
      <c r="E46" s="36"/>
      <c r="F46" s="203"/>
      <c r="G46" s="364"/>
    </row>
    <row r="47" spans="3:7" ht="15.6" hidden="1" customHeight="1" x14ac:dyDescent="0.3">
      <c r="C47" s="161" t="s">
        <v>62</v>
      </c>
      <c r="D47" s="38"/>
      <c r="E47" s="36"/>
      <c r="F47" s="203"/>
      <c r="G47" s="364"/>
    </row>
    <row r="48" spans="3:7" ht="15.6" hidden="1" customHeight="1" x14ac:dyDescent="0.3">
      <c r="C48" s="161" t="s">
        <v>43</v>
      </c>
      <c r="D48" s="38"/>
      <c r="E48" s="36"/>
      <c r="F48" s="203"/>
      <c r="G48" s="364"/>
    </row>
    <row r="49" spans="3:7" ht="15.6" hidden="1" customHeight="1" x14ac:dyDescent="0.3">
      <c r="C49" s="161" t="s">
        <v>44</v>
      </c>
      <c r="D49" s="38"/>
      <c r="E49" s="36"/>
      <c r="F49" s="203"/>
      <c r="G49" s="364"/>
    </row>
    <row r="50" spans="3:7" ht="15.6" hidden="1" customHeight="1" x14ac:dyDescent="0.3">
      <c r="C50" s="161" t="s">
        <v>45</v>
      </c>
      <c r="D50" s="38"/>
      <c r="E50" s="36"/>
      <c r="F50" s="203"/>
      <c r="G50" s="364"/>
    </row>
    <row r="51" spans="3:7" ht="15.6" hidden="1" customHeight="1" x14ac:dyDescent="0.3">
      <c r="C51" s="161" t="s">
        <v>179</v>
      </c>
      <c r="D51" s="38"/>
      <c r="E51" s="36"/>
      <c r="F51" s="203"/>
      <c r="G51" s="364"/>
    </row>
    <row r="52" spans="3:7" ht="15.6" hidden="1" customHeight="1" x14ac:dyDescent="0.3">
      <c r="C52" s="161" t="s">
        <v>46</v>
      </c>
      <c r="D52" s="38"/>
      <c r="E52" s="36"/>
      <c r="F52" s="203"/>
      <c r="G52" s="364"/>
    </row>
    <row r="53" spans="3:7" ht="15.6" hidden="1" customHeight="1" x14ac:dyDescent="0.3">
      <c r="C53" s="161" t="s">
        <v>57</v>
      </c>
      <c r="D53" s="38"/>
      <c r="E53" s="36"/>
      <c r="F53" s="203"/>
      <c r="G53" s="364"/>
    </row>
    <row r="54" spans="3:7" ht="15.6" hidden="1" customHeight="1" x14ac:dyDescent="0.3">
      <c r="C54" s="161" t="s">
        <v>58</v>
      </c>
      <c r="D54" s="38"/>
      <c r="E54" s="36"/>
      <c r="F54" s="203"/>
      <c r="G54" s="364"/>
    </row>
    <row r="55" spans="3:7" ht="15.6" hidden="1" customHeight="1" x14ac:dyDescent="0.3">
      <c r="C55" s="161" t="s">
        <v>6</v>
      </c>
      <c r="D55" s="38"/>
      <c r="E55" s="36"/>
      <c r="F55" s="203"/>
      <c r="G55" s="364"/>
    </row>
    <row r="56" spans="3:7" ht="15.6" hidden="1" customHeight="1" x14ac:dyDescent="0.3">
      <c r="C56" s="161" t="s">
        <v>7</v>
      </c>
      <c r="D56" s="38"/>
      <c r="E56" s="36"/>
      <c r="F56" s="203"/>
      <c r="G56" s="364"/>
    </row>
    <row r="57" spans="3:7" ht="15.6" hidden="1" customHeight="1" x14ac:dyDescent="0.3">
      <c r="C57" s="161" t="s">
        <v>172</v>
      </c>
      <c r="D57" s="45"/>
      <c r="E57" s="43"/>
      <c r="F57" s="327"/>
      <c r="G57" s="365"/>
    </row>
    <row r="58" spans="3:7" ht="15.6" hidden="1" customHeight="1" x14ac:dyDescent="0.3">
      <c r="C58" s="161" t="s">
        <v>8</v>
      </c>
      <c r="D58" s="38"/>
      <c r="E58" s="36"/>
      <c r="F58" s="203"/>
      <c r="G58" s="364"/>
    </row>
    <row r="59" spans="3:7" ht="15.6" customHeight="1" x14ac:dyDescent="0.3">
      <c r="C59" s="160" t="s">
        <v>63</v>
      </c>
      <c r="D59" s="45"/>
      <c r="E59" s="43"/>
      <c r="F59" s="327"/>
      <c r="G59" s="365"/>
    </row>
    <row r="60" spans="3:7" ht="5.4" customHeight="1" x14ac:dyDescent="0.3">
      <c r="C60" s="160"/>
      <c r="D60" s="38"/>
      <c r="E60" s="36"/>
      <c r="F60" s="203"/>
      <c r="G60" s="364"/>
    </row>
    <row r="61" spans="3:7" ht="15.6" customHeight="1" x14ac:dyDescent="0.3">
      <c r="C61" s="160" t="s">
        <v>64</v>
      </c>
      <c r="D61" s="45"/>
      <c r="E61" s="43"/>
      <c r="F61" s="327"/>
      <c r="G61" s="365"/>
    </row>
    <row r="62" spans="3:7" ht="6" customHeight="1" thickBot="1" x14ac:dyDescent="0.35">
      <c r="C62" s="160"/>
      <c r="D62" s="38"/>
      <c r="E62" s="36"/>
      <c r="F62" s="203"/>
      <c r="G62" s="364"/>
    </row>
    <row r="63" spans="3:7" ht="15.6" hidden="1" customHeight="1" x14ac:dyDescent="0.3">
      <c r="C63" s="163" t="s">
        <v>54</v>
      </c>
      <c r="D63" s="38"/>
      <c r="E63" s="36"/>
      <c r="F63" s="203"/>
      <c r="G63" s="364"/>
    </row>
    <row r="64" spans="3:7" ht="15.6" hidden="1" customHeight="1" x14ac:dyDescent="0.3">
      <c r="C64" s="164" t="s">
        <v>13</v>
      </c>
      <c r="D64" s="38"/>
      <c r="E64" s="36"/>
      <c r="F64" s="203"/>
      <c r="G64" s="364"/>
    </row>
    <row r="65" spans="3:9" ht="15.6" hidden="1" customHeight="1" x14ac:dyDescent="0.3">
      <c r="C65" s="161" t="s">
        <v>9</v>
      </c>
      <c r="D65" s="38"/>
      <c r="E65" s="36"/>
      <c r="F65" s="203"/>
      <c r="G65" s="364"/>
    </row>
    <row r="66" spans="3:9" ht="0.6" hidden="1" customHeight="1" thickBot="1" x14ac:dyDescent="0.35">
      <c r="C66" s="161" t="s">
        <v>177</v>
      </c>
      <c r="D66" s="45"/>
      <c r="E66" s="43"/>
      <c r="F66" s="327"/>
      <c r="G66" s="365"/>
    </row>
    <row r="67" spans="3:9" ht="16.2" customHeight="1" thickBot="1" x14ac:dyDescent="0.35">
      <c r="C67" s="160" t="s">
        <v>257</v>
      </c>
      <c r="D67" s="62"/>
      <c r="E67" s="62"/>
      <c r="F67" s="346"/>
      <c r="G67" s="379"/>
      <c r="I67" s="320" t="s">
        <v>260</v>
      </c>
    </row>
    <row r="68" spans="3:9" ht="15.6" hidden="1" customHeight="1" x14ac:dyDescent="0.3">
      <c r="C68" s="161"/>
      <c r="D68" s="31"/>
      <c r="E68" s="29"/>
      <c r="F68" s="326"/>
      <c r="G68" s="366"/>
    </row>
    <row r="69" spans="3:9" ht="15.6" hidden="1" customHeight="1" x14ac:dyDescent="0.3">
      <c r="C69" s="163" t="s">
        <v>49</v>
      </c>
      <c r="D69" s="38"/>
      <c r="E69" s="36"/>
      <c r="F69" s="203"/>
      <c r="G69" s="364"/>
    </row>
    <row r="70" spans="3:9" ht="15.6" hidden="1" customHeight="1" x14ac:dyDescent="0.3">
      <c r="C70" s="163" t="s">
        <v>50</v>
      </c>
      <c r="D70" s="38"/>
      <c r="E70" s="36"/>
      <c r="F70" s="203"/>
      <c r="G70" s="364"/>
    </row>
    <row r="71" spans="3:9" ht="15.6" hidden="1" customHeight="1" x14ac:dyDescent="0.3">
      <c r="C71" s="163" t="s">
        <v>48</v>
      </c>
      <c r="D71" s="38"/>
      <c r="E71" s="36"/>
      <c r="F71" s="203"/>
      <c r="G71" s="364"/>
    </row>
    <row r="72" spans="3:9" ht="15.6" hidden="1" customHeight="1" x14ac:dyDescent="0.3">
      <c r="C72" s="161"/>
      <c r="D72" s="31"/>
      <c r="E72" s="29"/>
      <c r="F72" s="326"/>
      <c r="G72" s="366"/>
    </row>
    <row r="73" spans="3:9" ht="15.6" hidden="1" customHeight="1" x14ac:dyDescent="0.3">
      <c r="C73" s="161"/>
      <c r="D73" s="31"/>
      <c r="E73" s="29"/>
      <c r="F73" s="326"/>
      <c r="G73" s="366"/>
    </row>
    <row r="74" spans="3:9" ht="15.6" hidden="1" customHeight="1" x14ac:dyDescent="0.3">
      <c r="C74" s="161" t="s">
        <v>10</v>
      </c>
      <c r="D74" s="73"/>
      <c r="E74" s="72"/>
      <c r="F74" s="347"/>
      <c r="G74" s="367"/>
    </row>
    <row r="75" spans="3:9" ht="15.6" hidden="1" customHeight="1" x14ac:dyDescent="0.3">
      <c r="C75" s="161" t="s">
        <v>11</v>
      </c>
      <c r="D75" s="73"/>
      <c r="E75" s="72"/>
      <c r="F75" s="347"/>
      <c r="G75" s="367"/>
    </row>
    <row r="76" spans="3:9" ht="15.6" hidden="1" customHeight="1" x14ac:dyDescent="0.3">
      <c r="C76" s="161" t="s">
        <v>12</v>
      </c>
      <c r="D76" s="80"/>
      <c r="E76" s="78"/>
      <c r="F76" s="328"/>
      <c r="G76" s="368"/>
    </row>
    <row r="77" spans="3:9" ht="15.6" hidden="1" customHeight="1" x14ac:dyDescent="0.3">
      <c r="C77" s="161"/>
      <c r="D77" s="73"/>
      <c r="E77" s="72"/>
      <c r="F77" s="348"/>
      <c r="G77" s="369"/>
    </row>
    <row r="78" spans="3:9" ht="15.6" hidden="1" customHeight="1" x14ac:dyDescent="0.3">
      <c r="C78" s="162" t="s">
        <v>95</v>
      </c>
      <c r="D78" s="317"/>
      <c r="E78" s="318"/>
      <c r="F78" s="349"/>
      <c r="G78" s="370"/>
    </row>
    <row r="79" spans="3:9" ht="15.6" hidden="1" customHeight="1" x14ac:dyDescent="0.3">
      <c r="C79" s="162"/>
      <c r="D79" s="73"/>
      <c r="E79" s="72"/>
      <c r="F79" s="348"/>
      <c r="G79" s="369"/>
    </row>
    <row r="80" spans="3:9" ht="15.6" customHeight="1" x14ac:dyDescent="0.3">
      <c r="C80" s="162" t="s">
        <v>97</v>
      </c>
      <c r="D80" s="179"/>
      <c r="E80" s="172"/>
      <c r="F80" s="350"/>
      <c r="G80" s="371"/>
    </row>
    <row r="81" spans="3:13" ht="15.6" customHeight="1" x14ac:dyDescent="0.3">
      <c r="C81" s="162"/>
      <c r="D81" s="179"/>
      <c r="E81" s="172"/>
      <c r="F81" s="350"/>
      <c r="G81" s="371"/>
    </row>
    <row r="82" spans="3:13" ht="15.6" customHeight="1" x14ac:dyDescent="0.3">
      <c r="C82" s="162" t="s">
        <v>93</v>
      </c>
      <c r="D82" s="179"/>
      <c r="E82" s="172"/>
      <c r="F82" s="350"/>
      <c r="G82" s="371"/>
    </row>
    <row r="83" spans="3:13" ht="15.6" customHeight="1" x14ac:dyDescent="0.3">
      <c r="C83" s="162"/>
      <c r="D83" s="179"/>
      <c r="E83" s="172"/>
      <c r="F83" s="350"/>
      <c r="G83" s="371"/>
    </row>
    <row r="84" spans="3:13" ht="15.6" customHeight="1" x14ac:dyDescent="0.3">
      <c r="C84" s="162" t="s">
        <v>94</v>
      </c>
      <c r="D84" s="179"/>
      <c r="E84" s="172"/>
      <c r="F84" s="350"/>
      <c r="G84" s="371"/>
    </row>
    <row r="85" spans="3:13" ht="15.6" customHeight="1" x14ac:dyDescent="0.3">
      <c r="C85" s="161"/>
      <c r="D85" s="179"/>
      <c r="E85" s="172"/>
      <c r="F85" s="350"/>
      <c r="G85" s="371"/>
    </row>
    <row r="86" spans="3:13" ht="15.6" customHeight="1" x14ac:dyDescent="0.3">
      <c r="C86" s="162" t="s">
        <v>99</v>
      </c>
      <c r="D86" s="179"/>
      <c r="E86" s="172"/>
      <c r="F86" s="350"/>
      <c r="G86" s="371"/>
    </row>
    <row r="87" spans="3:13" ht="16.2" customHeight="1" thickBot="1" x14ac:dyDescent="0.35">
      <c r="C87" s="165"/>
      <c r="D87" s="93"/>
      <c r="E87" s="94"/>
      <c r="F87" s="351"/>
      <c r="G87" s="372"/>
    </row>
    <row r="88" spans="3:13" ht="13.2" customHeight="1" x14ac:dyDescent="0.25">
      <c r="C88" s="343" t="s">
        <v>95</v>
      </c>
      <c r="D88" s="344"/>
      <c r="E88" s="344"/>
      <c r="F88" s="352"/>
      <c r="G88" s="359"/>
    </row>
    <row r="89" spans="3:13" ht="15.6" customHeight="1" thickBot="1" x14ac:dyDescent="0.35">
      <c r="C89" s="161" t="s">
        <v>125</v>
      </c>
      <c r="D89" s="173"/>
      <c r="E89" s="173"/>
      <c r="F89" s="353"/>
      <c r="G89" s="373"/>
    </row>
    <row r="90" spans="3:13" ht="20.399999999999999" customHeight="1" thickBot="1" x14ac:dyDescent="0.35">
      <c r="C90" s="161" t="s">
        <v>131</v>
      </c>
      <c r="D90" s="173"/>
      <c r="E90" s="173"/>
      <c r="F90" s="353"/>
      <c r="G90" s="373"/>
      <c r="M90" s="380">
        <f>31217792+281510</f>
        <v>31499302</v>
      </c>
    </row>
    <row r="91" spans="3:13" ht="15.6" x14ac:dyDescent="0.3">
      <c r="C91" s="161" t="s">
        <v>201</v>
      </c>
      <c r="D91" s="173"/>
      <c r="E91" s="173"/>
      <c r="F91" s="353"/>
      <c r="G91" s="373"/>
    </row>
    <row r="92" spans="3:13" ht="15.6" x14ac:dyDescent="0.3">
      <c r="C92" s="161" t="s">
        <v>164</v>
      </c>
      <c r="D92" s="173"/>
      <c r="E92" s="173"/>
      <c r="F92" s="353"/>
      <c r="G92" s="373"/>
    </row>
    <row r="93" spans="3:13" ht="15.6" x14ac:dyDescent="0.3">
      <c r="C93" s="161" t="s">
        <v>166</v>
      </c>
      <c r="D93" s="173"/>
      <c r="E93" s="173"/>
      <c r="F93" s="353"/>
      <c r="G93" s="373"/>
    </row>
    <row r="94" spans="3:13" ht="15.6" x14ac:dyDescent="0.3">
      <c r="C94" s="161" t="s">
        <v>165</v>
      </c>
      <c r="D94" s="173"/>
      <c r="E94" s="173"/>
      <c r="F94" s="353"/>
      <c r="G94" s="373"/>
    </row>
    <row r="95" spans="3:13" ht="15.6" x14ac:dyDescent="0.3">
      <c r="C95" s="148"/>
      <c r="D95" s="219"/>
      <c r="E95" s="219"/>
      <c r="F95" s="354"/>
      <c r="G95" s="360"/>
    </row>
    <row r="96" spans="3:13" x14ac:dyDescent="0.25">
      <c r="C96" s="167" t="s">
        <v>97</v>
      </c>
      <c r="D96" s="171"/>
      <c r="E96" s="171"/>
      <c r="F96" s="355"/>
      <c r="G96" s="361"/>
    </row>
    <row r="97" spans="3:7" ht="15.6" x14ac:dyDescent="0.3">
      <c r="C97" s="161" t="s">
        <v>125</v>
      </c>
      <c r="D97" s="189"/>
      <c r="E97" s="189"/>
      <c r="F97" s="356"/>
      <c r="G97" s="374"/>
    </row>
    <row r="98" spans="3:7" ht="15.6" x14ac:dyDescent="0.3">
      <c r="C98" s="161" t="s">
        <v>131</v>
      </c>
      <c r="D98" s="189"/>
      <c r="E98" s="189"/>
      <c r="F98" s="356"/>
      <c r="G98" s="374"/>
    </row>
    <row r="99" spans="3:7" ht="15.6" x14ac:dyDescent="0.3">
      <c r="C99" s="161" t="s">
        <v>201</v>
      </c>
      <c r="D99" s="189"/>
      <c r="E99" s="189"/>
      <c r="F99" s="356"/>
      <c r="G99" s="374"/>
    </row>
    <row r="100" spans="3:7" ht="15.6" x14ac:dyDescent="0.3">
      <c r="C100" s="161" t="s">
        <v>164</v>
      </c>
      <c r="D100" s="189"/>
      <c r="E100" s="189"/>
      <c r="F100" s="356"/>
      <c r="G100" s="374"/>
    </row>
    <row r="101" spans="3:7" ht="15.6" x14ac:dyDescent="0.3">
      <c r="C101" s="161" t="s">
        <v>166</v>
      </c>
      <c r="D101" s="189"/>
      <c r="E101" s="189"/>
      <c r="F101" s="356"/>
      <c r="G101" s="374"/>
    </row>
    <row r="102" spans="3:7" ht="15.6" x14ac:dyDescent="0.3">
      <c r="C102" s="161" t="s">
        <v>165</v>
      </c>
      <c r="D102" s="189"/>
      <c r="E102" s="189"/>
      <c r="F102" s="356"/>
      <c r="G102" s="374"/>
    </row>
    <row r="103" spans="3:7" ht="15.6" x14ac:dyDescent="0.3">
      <c r="C103" s="148"/>
      <c r="D103" s="219"/>
      <c r="E103" s="219"/>
      <c r="F103" s="354"/>
      <c r="G103" s="360"/>
    </row>
    <row r="104" spans="3:7" x14ac:dyDescent="0.25">
      <c r="C104" s="167" t="s">
        <v>167</v>
      </c>
      <c r="D104" s="191"/>
      <c r="E104" s="191"/>
      <c r="F104" s="357"/>
      <c r="G104" s="362"/>
    </row>
    <row r="105" spans="3:7" ht="15.6" x14ac:dyDescent="0.3">
      <c r="C105" s="161" t="s">
        <v>125</v>
      </c>
      <c r="D105" s="189"/>
      <c r="E105" s="189"/>
      <c r="F105" s="356"/>
      <c r="G105" s="374"/>
    </row>
    <row r="106" spans="3:7" ht="15.6" x14ac:dyDescent="0.3">
      <c r="C106" s="161" t="s">
        <v>131</v>
      </c>
      <c r="D106" s="189"/>
      <c r="E106" s="189"/>
      <c r="F106" s="356"/>
      <c r="G106" s="374"/>
    </row>
    <row r="107" spans="3:7" ht="15.6" x14ac:dyDescent="0.3">
      <c r="C107" s="161" t="s">
        <v>201</v>
      </c>
      <c r="D107" s="189"/>
      <c r="E107" s="189"/>
      <c r="F107" s="356"/>
      <c r="G107" s="374"/>
    </row>
    <row r="108" spans="3:7" ht="15.6" x14ac:dyDescent="0.3">
      <c r="C108" s="161" t="s">
        <v>164</v>
      </c>
      <c r="D108" s="189"/>
      <c r="E108" s="189"/>
      <c r="F108" s="356"/>
      <c r="G108" s="374"/>
    </row>
    <row r="109" spans="3:7" ht="15.6" x14ac:dyDescent="0.3">
      <c r="C109" s="161" t="s">
        <v>166</v>
      </c>
      <c r="D109" s="189"/>
      <c r="E109" s="189"/>
      <c r="F109" s="356"/>
      <c r="G109" s="374"/>
    </row>
    <row r="110" spans="3:7" ht="15.6" x14ac:dyDescent="0.3">
      <c r="C110" s="161" t="s">
        <v>165</v>
      </c>
      <c r="D110" s="189"/>
      <c r="E110" s="189"/>
      <c r="F110" s="356"/>
      <c r="G110" s="374"/>
    </row>
    <row r="111" spans="3:7" ht="15.6" x14ac:dyDescent="0.3">
      <c r="C111" s="148"/>
      <c r="D111" s="219"/>
      <c r="E111" s="219"/>
      <c r="F111" s="354"/>
      <c r="G111" s="360"/>
    </row>
    <row r="112" spans="3:7" x14ac:dyDescent="0.25">
      <c r="C112" s="167" t="s">
        <v>94</v>
      </c>
      <c r="D112" s="191"/>
      <c r="E112" s="191"/>
      <c r="F112" s="357"/>
      <c r="G112" s="362"/>
    </row>
    <row r="113" spans="3:7" ht="15.6" x14ac:dyDescent="0.3">
      <c r="C113" s="161" t="s">
        <v>125</v>
      </c>
      <c r="D113" s="189"/>
      <c r="E113" s="189"/>
      <c r="F113" s="356"/>
      <c r="G113" s="374"/>
    </row>
    <row r="114" spans="3:7" ht="15.6" x14ac:dyDescent="0.3">
      <c r="C114" s="161" t="s">
        <v>131</v>
      </c>
      <c r="D114" s="189"/>
      <c r="E114" s="189"/>
      <c r="F114" s="356"/>
      <c r="G114" s="374"/>
    </row>
    <row r="115" spans="3:7" ht="15.6" x14ac:dyDescent="0.3">
      <c r="C115" s="161" t="s">
        <v>201</v>
      </c>
      <c r="D115" s="189"/>
      <c r="E115" s="189"/>
      <c r="F115" s="356"/>
      <c r="G115" s="374"/>
    </row>
    <row r="116" spans="3:7" ht="15.6" x14ac:dyDescent="0.3">
      <c r="C116" s="161" t="s">
        <v>164</v>
      </c>
      <c r="D116" s="189"/>
      <c r="E116" s="189"/>
      <c r="F116" s="356"/>
      <c r="G116" s="374"/>
    </row>
    <row r="117" spans="3:7" ht="15.6" x14ac:dyDescent="0.3">
      <c r="C117" s="161" t="s">
        <v>166</v>
      </c>
      <c r="D117" s="189"/>
      <c r="E117" s="189"/>
      <c r="F117" s="356"/>
      <c r="G117" s="374"/>
    </row>
    <row r="118" spans="3:7" ht="15.6" x14ac:dyDescent="0.3">
      <c r="C118" s="161" t="s">
        <v>165</v>
      </c>
      <c r="D118" s="189"/>
      <c r="E118" s="189"/>
      <c r="F118" s="356"/>
      <c r="G118" s="374"/>
    </row>
    <row r="119" spans="3:7" ht="15.6" x14ac:dyDescent="0.3">
      <c r="C119" s="148"/>
      <c r="D119" s="219"/>
      <c r="E119" s="219"/>
      <c r="F119" s="354"/>
      <c r="G119" s="360"/>
    </row>
    <row r="120" spans="3:7" x14ac:dyDescent="0.25">
      <c r="C120" s="167" t="s">
        <v>168</v>
      </c>
      <c r="D120" s="191"/>
      <c r="E120" s="191"/>
      <c r="F120" s="357"/>
      <c r="G120" s="362"/>
    </row>
    <row r="121" spans="3:7" ht="15.6" x14ac:dyDescent="0.3">
      <c r="C121" s="161" t="s">
        <v>125</v>
      </c>
      <c r="D121" s="189"/>
      <c r="E121" s="189"/>
      <c r="F121" s="356"/>
      <c r="G121" s="374"/>
    </row>
    <row r="122" spans="3:7" ht="15.6" x14ac:dyDescent="0.3">
      <c r="C122" s="161" t="s">
        <v>131</v>
      </c>
      <c r="D122" s="189"/>
      <c r="E122" s="189"/>
      <c r="F122" s="356"/>
      <c r="G122" s="374"/>
    </row>
    <row r="123" spans="3:7" ht="15.6" x14ac:dyDescent="0.3">
      <c r="C123" s="161" t="s">
        <v>201</v>
      </c>
      <c r="D123" s="189"/>
      <c r="E123" s="189"/>
      <c r="F123" s="356"/>
      <c r="G123" s="374"/>
    </row>
    <row r="124" spans="3:7" ht="15.6" x14ac:dyDescent="0.3">
      <c r="C124" s="161" t="s">
        <v>164</v>
      </c>
      <c r="D124" s="189"/>
      <c r="E124" s="189"/>
      <c r="F124" s="356"/>
      <c r="G124" s="374"/>
    </row>
    <row r="125" spans="3:7" ht="15.6" x14ac:dyDescent="0.3">
      <c r="C125" s="161" t="s">
        <v>166</v>
      </c>
      <c r="D125" s="189"/>
      <c r="E125" s="189"/>
      <c r="F125" s="356"/>
      <c r="G125" s="374"/>
    </row>
    <row r="126" spans="3:7" ht="16.2" thickBot="1" x14ac:dyDescent="0.35">
      <c r="C126" s="165" t="s">
        <v>165</v>
      </c>
      <c r="D126" s="196"/>
      <c r="E126" s="196"/>
      <c r="F126" s="358"/>
      <c r="G126" s="374"/>
    </row>
    <row r="127" spans="3:7" x14ac:dyDescent="0.25">
      <c r="G127" s="1"/>
    </row>
    <row r="128" spans="3:7" x14ac:dyDescent="0.25">
      <c r="G128" s="1"/>
    </row>
    <row r="129" spans="7:7" x14ac:dyDescent="0.25">
      <c r="G129" s="1"/>
    </row>
    <row r="130" spans="7:7" x14ac:dyDescent="0.25">
      <c r="G130" s="1"/>
    </row>
    <row r="131" spans="7:7" x14ac:dyDescent="0.25">
      <c r="G131" s="1"/>
    </row>
    <row r="132" spans="7:7" x14ac:dyDescent="0.25">
      <c r="G132" s="1"/>
    </row>
    <row r="133" spans="7:7" x14ac:dyDescent="0.25">
      <c r="G133" s="1"/>
    </row>
    <row r="134" spans="7:7" x14ac:dyDescent="0.25">
      <c r="G134" s="1"/>
    </row>
  </sheetData>
  <mergeCells count="1">
    <mergeCell ref="C3:F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202</v>
      </c>
      <c r="B1" s="22"/>
      <c r="C1" s="417" t="s">
        <v>170</v>
      </c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418"/>
      <c r="BU1" s="418"/>
      <c r="BV1" s="418"/>
      <c r="BW1" s="418"/>
      <c r="BX1" s="418"/>
      <c r="BY1" s="418"/>
      <c r="BZ1" s="418"/>
      <c r="CA1" s="418"/>
      <c r="CB1" s="418"/>
      <c r="CC1" s="418"/>
      <c r="CD1" s="418"/>
      <c r="CE1" s="418"/>
      <c r="CF1" s="418"/>
      <c r="CG1" s="418"/>
      <c r="CH1" s="418"/>
      <c r="CI1" s="418"/>
      <c r="CJ1" s="418"/>
      <c r="CK1" s="418"/>
      <c r="CL1" s="418"/>
      <c r="CM1" s="418"/>
      <c r="CN1" s="418"/>
      <c r="CO1" s="418"/>
      <c r="CP1" s="418"/>
      <c r="CQ1" s="418"/>
      <c r="CR1" s="418"/>
      <c r="CS1" s="418"/>
      <c r="CT1" s="418"/>
      <c r="CU1" s="418"/>
      <c r="CV1" s="418"/>
      <c r="CW1" s="418"/>
      <c r="CX1" s="418"/>
      <c r="CY1" s="418"/>
      <c r="CZ1" s="418"/>
      <c r="DA1" s="419"/>
    </row>
    <row r="2" spans="1:119" s="20" customFormat="1" ht="21.6" thickBot="1" x14ac:dyDescent="0.45">
      <c r="A2" s="23" t="s">
        <v>14</v>
      </c>
      <c r="B2" s="22"/>
      <c r="D2" s="420" t="s">
        <v>150</v>
      </c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2"/>
      <c r="S2" s="185"/>
      <c r="T2" s="423" t="s">
        <v>151</v>
      </c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2"/>
      <c r="AI2" s="186"/>
      <c r="AJ2" s="423" t="s">
        <v>152</v>
      </c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2"/>
      <c r="AY2" s="186"/>
      <c r="AZ2" s="423" t="s">
        <v>155</v>
      </c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2"/>
      <c r="BO2" s="186"/>
      <c r="BP2" s="423" t="s">
        <v>156</v>
      </c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2"/>
      <c r="CE2" s="186"/>
      <c r="CF2" s="423" t="s">
        <v>157</v>
      </c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41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27" t="s">
        <v>130</v>
      </c>
      <c r="E3" s="428"/>
      <c r="F3" s="428"/>
      <c r="G3" s="428"/>
      <c r="H3" s="428"/>
      <c r="I3" s="429"/>
      <c r="J3" s="430" t="s">
        <v>129</v>
      </c>
      <c r="K3" s="428"/>
      <c r="L3" s="428"/>
      <c r="M3" s="428"/>
      <c r="N3" s="428"/>
      <c r="O3" s="429"/>
      <c r="P3" s="424" t="s">
        <v>188</v>
      </c>
      <c r="Q3" s="425"/>
      <c r="R3" s="426"/>
      <c r="S3" s="187"/>
      <c r="T3" s="430" t="s">
        <v>128</v>
      </c>
      <c r="U3" s="428"/>
      <c r="V3" s="428"/>
      <c r="W3" s="428"/>
      <c r="X3" s="428"/>
      <c r="Y3" s="429"/>
      <c r="Z3" s="430" t="s">
        <v>127</v>
      </c>
      <c r="AA3" s="428"/>
      <c r="AB3" s="428"/>
      <c r="AC3" s="428"/>
      <c r="AD3" s="428"/>
      <c r="AE3" s="429"/>
      <c r="AF3" s="424" t="s">
        <v>189</v>
      </c>
      <c r="AG3" s="425"/>
      <c r="AH3" s="426"/>
      <c r="AI3" s="188"/>
      <c r="AJ3" s="430" t="s">
        <v>133</v>
      </c>
      <c r="AK3" s="428"/>
      <c r="AL3" s="428"/>
      <c r="AM3" s="428"/>
      <c r="AN3" s="428"/>
      <c r="AO3" s="429"/>
      <c r="AP3" s="430" t="s">
        <v>134</v>
      </c>
      <c r="AQ3" s="428"/>
      <c r="AR3" s="428"/>
      <c r="AS3" s="428"/>
      <c r="AT3" s="428"/>
      <c r="AU3" s="429"/>
      <c r="AV3" s="424" t="s">
        <v>190</v>
      </c>
      <c r="AW3" s="425"/>
      <c r="AX3" s="426"/>
      <c r="AY3" s="188"/>
      <c r="AZ3" s="430" t="s">
        <v>137</v>
      </c>
      <c r="BA3" s="428"/>
      <c r="BB3" s="428"/>
      <c r="BC3" s="428"/>
      <c r="BD3" s="428"/>
      <c r="BE3" s="429"/>
      <c r="BF3" s="430" t="s">
        <v>138</v>
      </c>
      <c r="BG3" s="428"/>
      <c r="BH3" s="428"/>
      <c r="BI3" s="428"/>
      <c r="BJ3" s="428"/>
      <c r="BK3" s="429"/>
      <c r="BL3" s="424" t="s">
        <v>191</v>
      </c>
      <c r="BM3" s="425"/>
      <c r="BN3" s="426"/>
      <c r="BO3" s="188"/>
      <c r="BP3" s="430" t="s">
        <v>135</v>
      </c>
      <c r="BQ3" s="428"/>
      <c r="BR3" s="428"/>
      <c r="BS3" s="428"/>
      <c r="BT3" s="428"/>
      <c r="BU3" s="429"/>
      <c r="BV3" s="430" t="s">
        <v>136</v>
      </c>
      <c r="BW3" s="428"/>
      <c r="BX3" s="428"/>
      <c r="BY3" s="428"/>
      <c r="BZ3" s="428"/>
      <c r="CA3" s="429"/>
      <c r="CB3" s="424" t="s">
        <v>192</v>
      </c>
      <c r="CC3" s="425"/>
      <c r="CD3" s="426"/>
      <c r="CE3" s="188"/>
      <c r="CF3" s="430" t="s">
        <v>139</v>
      </c>
      <c r="CG3" s="428"/>
      <c r="CH3" s="428"/>
      <c r="CI3" s="428"/>
      <c r="CJ3" s="428"/>
      <c r="CK3" s="429"/>
      <c r="CL3" s="430" t="s">
        <v>140</v>
      </c>
      <c r="CM3" s="428"/>
      <c r="CN3" s="428"/>
      <c r="CO3" s="428"/>
      <c r="CP3" s="428"/>
      <c r="CQ3" s="429"/>
      <c r="CR3" s="424" t="s">
        <v>193</v>
      </c>
      <c r="CS3" s="425"/>
      <c r="CT3" s="442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58"/>
      <c r="DI3" s="435" t="s">
        <v>143</v>
      </c>
      <c r="DJ3" s="436"/>
      <c r="DK3" s="436"/>
      <c r="DL3" s="437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38"/>
      <c r="DJ4" s="439"/>
      <c r="DK4" s="439"/>
      <c r="DL4" s="440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All Plans YTD</vt:lpstr>
      <vt:lpstr>APR-JUN 2024</vt:lpstr>
      <vt:lpstr>JAN-MAR 2024</vt:lpstr>
      <vt:lpstr>OCT-DEC 2023</vt:lpstr>
      <vt:lpstr>JUL-SEP 2023</vt:lpstr>
      <vt:lpstr>Summary</vt:lpstr>
      <vt:lpstr>OCT-DEC 2021</vt:lpstr>
      <vt:lpstr>'APR-JUN 2024'!SignatureSanitizer_SafeHtmlFilter_UNIQUE_ID_SafeHtmlFilter__MailAutoSig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2024-04-03T14:55:56Z</cp:lastPrinted>
  <dcterms:created xsi:type="dcterms:W3CDTF">2010-07-13T10:50:03Z</dcterms:created>
  <dcterms:modified xsi:type="dcterms:W3CDTF">2024-05-10T12:08:51Z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