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FY 2022\Combined MCaid Operations Analyses\2022 Reports\Sent to Sharepoint\"/>
    </mc:Choice>
  </mc:AlternateContent>
  <xr:revisionPtr revIDLastSave="0" documentId="13_ncr:1_{58E9A949-840C-4794-BBF9-A890295DF79B}" xr6:coauthVersionLast="47" xr6:coauthVersionMax="47" xr10:uidLastSave="{00000000-0000-0000-0000-000000000000}"/>
  <bookViews>
    <workbookView xWindow="28692" yWindow="-108" windowWidth="24216" windowHeight="12996" tabRatio="737" xr2:uid="{00000000-000D-0000-FFFF-FFFF00000000}"/>
  </bookViews>
  <sheets>
    <sheet name="All Plans YTD" sheetId="53" r:id="rId1"/>
    <sheet name="APR-JUN 2022" sheetId="44" r:id="rId2"/>
    <sheet name="JAN-MAR 2022" sheetId="52" r:id="rId3"/>
    <sheet name="OCT-DEC 2021 " sheetId="56" r:id="rId4"/>
    <sheet name="JUL-SEP 2021" sheetId="54" r:id="rId5"/>
    <sheet name="OCT-DEC 2021" sheetId="55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2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2">#REF!</definedName>
    <definedName name="_ppm1" localSheetId="3">#REF!</definedName>
    <definedName name="_ppm1">#REF!</definedName>
    <definedName name="_ppm2" localSheetId="0">#REF!</definedName>
    <definedName name="_ppm2" localSheetId="2">#REF!</definedName>
    <definedName name="_ppm2" localSheetId="3">#REF!</definedName>
    <definedName name="_ppm2">#REF!</definedName>
    <definedName name="_RES3" localSheetId="0">'[2]R and D'!#REF!</definedName>
    <definedName name="_RES3" localSheetId="2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2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2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2">#REF!</definedName>
    <definedName name="AA_FY15_CHILD" localSheetId="3">#REF!</definedName>
    <definedName name="AA_FY15_CHILD">#REF!</definedName>
    <definedName name="ABAD_FY14" localSheetId="0">#REF!</definedName>
    <definedName name="ABAD_FY14" localSheetId="2">#REF!</definedName>
    <definedName name="ABAD_FY14" localSheetId="3">#REF!</definedName>
    <definedName name="ABAD_FY14">#REF!</definedName>
    <definedName name="ABAD_FY15" localSheetId="0">#REF!</definedName>
    <definedName name="ABAD_FY15" localSheetId="2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2">#REF!</definedName>
    <definedName name="acis" localSheetId="3">#REF!</definedName>
    <definedName name="acis">#REF!</definedName>
    <definedName name="acis1" localSheetId="0">#REF!</definedName>
    <definedName name="acis1" localSheetId="2">#REF!</definedName>
    <definedName name="acis1" localSheetId="3">#REF!</definedName>
    <definedName name="acis1">#REF!</definedName>
    <definedName name="acis2" localSheetId="0">#REF!</definedName>
    <definedName name="acis2" localSheetId="2">#REF!</definedName>
    <definedName name="acis2" localSheetId="3">#REF!</definedName>
    <definedName name="acis2">#REF!</definedName>
    <definedName name="acis3" localSheetId="0">#REF!</definedName>
    <definedName name="acis3" localSheetId="2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2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2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2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2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2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2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2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2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2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2">#REF!</definedName>
    <definedName name="AnemiaofCA_grate" localSheetId="3">#REF!</definedName>
    <definedName name="AnemiaofCA_grate">#REF!</definedName>
    <definedName name="annual" localSheetId="0">#REF!</definedName>
    <definedName name="annual" localSheetId="2">#REF!</definedName>
    <definedName name="annual" localSheetId="3">#REF!</definedName>
    <definedName name="annual">#REF!</definedName>
    <definedName name="Aranesp_PSR" localSheetId="0">#REF!</definedName>
    <definedName name="Aranesp_PSR" localSheetId="2">#REF!</definedName>
    <definedName name="Aranesp_PSR" localSheetId="3">#REF!</definedName>
    <definedName name="Aranesp_PSR">#REF!</definedName>
    <definedName name="area02" localSheetId="0">#REF!</definedName>
    <definedName name="area02" localSheetId="2">#REF!</definedName>
    <definedName name="area02" localSheetId="3">#REF!</definedName>
    <definedName name="area02">#REF!</definedName>
    <definedName name="area2" localSheetId="0">#REF!</definedName>
    <definedName name="area2" localSheetId="2">#REF!</definedName>
    <definedName name="area2" localSheetId="3">#REF!</definedName>
    <definedName name="area2">#REF!</definedName>
    <definedName name="area3" localSheetId="0">#REF!</definedName>
    <definedName name="area3" localSheetId="2">#REF!</definedName>
    <definedName name="area3" localSheetId="3">#REF!</definedName>
    <definedName name="area3">#REF!</definedName>
    <definedName name="areashwodc" localSheetId="0">#REF!</definedName>
    <definedName name="areashwodc" localSheetId="2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2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2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2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2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2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2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2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2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2">#REF!</definedName>
    <definedName name="CA_Attain" localSheetId="3">#REF!</definedName>
    <definedName name="CA_Attain">#REF!</definedName>
    <definedName name="CAGrp" localSheetId="0">#REF!</definedName>
    <definedName name="CAGrp" localSheetId="2">#REF!</definedName>
    <definedName name="CAGrp" localSheetId="3">#REF!</definedName>
    <definedName name="CAGrp">#REF!</definedName>
    <definedName name="CAGrpRent" localSheetId="0">#REF!</definedName>
    <definedName name="CAGrpRent" localSheetId="2">#REF!</definedName>
    <definedName name="CAGrpRent" localSheetId="3">#REF!</definedName>
    <definedName name="CAGrpRent">#REF!</definedName>
    <definedName name="CAInd" localSheetId="0">#REF!</definedName>
    <definedName name="CAInd" localSheetId="2">#REF!</definedName>
    <definedName name="CAInd" localSheetId="3">#REF!</definedName>
    <definedName name="CAInd">#REF!</definedName>
    <definedName name="CAInd2" localSheetId="0">#REF!</definedName>
    <definedName name="CAInd2" localSheetId="2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2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2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2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2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2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2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2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2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2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2">#REF!</definedName>
    <definedName name="ClinicalTeam" localSheetId="3">#REF!</definedName>
    <definedName name="ClinicalTeam">#REF!</definedName>
    <definedName name="cn" localSheetId="0">#REF!</definedName>
    <definedName name="cn" localSheetId="2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2">#REF!</definedName>
    <definedName name="COGrp" localSheetId="3">#REF!</definedName>
    <definedName name="COGrp">#REF!</definedName>
    <definedName name="COInd" localSheetId="0">#REF!</definedName>
    <definedName name="COInd" localSheetId="2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2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2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2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2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2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2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2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2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2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2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2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2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2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2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2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2">#REF!</definedName>
    <definedName name="cs_alignment" localSheetId="3">#REF!</definedName>
    <definedName name="cs_alignment">#REF!</definedName>
    <definedName name="cs_terr" localSheetId="0">#REF!</definedName>
    <definedName name="cs_terr" localSheetId="2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2">#REF!</definedName>
    <definedName name="CTGrp" localSheetId="3">#REF!</definedName>
    <definedName name="CTGrp">#REF!</definedName>
    <definedName name="CTInd" localSheetId="0">#REF!</definedName>
    <definedName name="CTInd" localSheetId="2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2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2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2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2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2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2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2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2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2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2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2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2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2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2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2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2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2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2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2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2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2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2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2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2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2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2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2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2">#REF!</definedName>
    <definedName name="DrugCount" localSheetId="3">#REF!</definedName>
    <definedName name="DrugCount">#REF!</definedName>
    <definedName name="drugs" localSheetId="0">#REF!</definedName>
    <definedName name="drugs" localSheetId="2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2">#REF!</definedName>
    <definedName name="elig" localSheetId="3">#REF!</definedName>
    <definedName name="elig">#REF!</definedName>
    <definedName name="ELIG_MM_SFY08_CY10Q3" localSheetId="0">#REF!</definedName>
    <definedName name="ELIG_MM_SFY08_CY10Q3" localSheetId="2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2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2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2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2">#REF!</definedName>
    <definedName name="Epogen_ASP" localSheetId="3">#REF!</definedName>
    <definedName name="Epogen_ASP">#REF!</definedName>
    <definedName name="Epogen_AWP" localSheetId="0">#REF!</definedName>
    <definedName name="Epogen_AWP" localSheetId="2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2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2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2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2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2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2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2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2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2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2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2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2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2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2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2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2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2">#REF!</definedName>
    <definedName name="Field_1" localSheetId="3">#REF!</definedName>
    <definedName name="Field_1">#REF!</definedName>
    <definedName name="Field_2" localSheetId="0">#REF!</definedName>
    <definedName name="Field_2" localSheetId="2">#REF!</definedName>
    <definedName name="Field_2" localSheetId="3">#REF!</definedName>
    <definedName name="Field_2">#REF!</definedName>
    <definedName name="Field_3" localSheetId="0">#REF!</definedName>
    <definedName name="Field_3" localSheetId="2">#REF!</definedName>
    <definedName name="Field_3" localSheetId="3">#REF!</definedName>
    <definedName name="Field_3">#REF!</definedName>
    <definedName name="Field_4" localSheetId="0">#REF!</definedName>
    <definedName name="Field_4" localSheetId="2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2">#REF!</definedName>
    <definedName name="final" localSheetId="3">#REF!</definedName>
    <definedName name="final">#REF!</definedName>
    <definedName name="Final_COS_Crosswalk" localSheetId="0">#REF!</definedName>
    <definedName name="Final_COS_Crosswalk" localSheetId="2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2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2">#REF!</definedName>
    <definedName name="Format" localSheetId="3">#REF!</definedName>
    <definedName name="Format">#REF!</definedName>
    <definedName name="FormatUpdate" localSheetId="0">#REF!</definedName>
    <definedName name="FormatUpdate" localSheetId="2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2">#REF!</definedName>
    <definedName name="GAGrp" localSheetId="3">#REF!</definedName>
    <definedName name="GAGrp">#REF!</definedName>
    <definedName name="GAInd" localSheetId="0">#REF!</definedName>
    <definedName name="GAInd" localSheetId="2">#REF!</definedName>
    <definedName name="GAInd" localSheetId="3">#REF!</definedName>
    <definedName name="GAInd">#REF!</definedName>
    <definedName name="gem" localSheetId="0">#REF!</definedName>
    <definedName name="gem" localSheetId="2">#REF!</definedName>
    <definedName name="gem" localSheetId="3">#REF!</definedName>
    <definedName name="gem">#REF!</definedName>
    <definedName name="geminc" localSheetId="0">#REF!</definedName>
    <definedName name="geminc" localSheetId="2">#REF!</definedName>
    <definedName name="geminc" localSheetId="3">#REF!</definedName>
    <definedName name="geminc">#REF!</definedName>
    <definedName name="gemrank" localSheetId="0">#REF!</definedName>
    <definedName name="gemrank" localSheetId="2">#REF!</definedName>
    <definedName name="gemrank" localSheetId="3">#REF!</definedName>
    <definedName name="gemrank">#REF!</definedName>
    <definedName name="gemter" localSheetId="0">#REF!</definedName>
    <definedName name="gemter" localSheetId="2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2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2">#REF!</definedName>
    <definedName name="HCS_Neulasta_Attt" localSheetId="3">#REF!</definedName>
    <definedName name="HCS_Neulasta_Attt">#REF!</definedName>
    <definedName name="high" localSheetId="0">#REF!</definedName>
    <definedName name="high" localSheetId="2">#REF!</definedName>
    <definedName name="high" localSheetId="3">#REF!</definedName>
    <definedName name="high">#REF!</definedName>
    <definedName name="Hlink" localSheetId="0">#REF!</definedName>
    <definedName name="Hlink" localSheetId="2">#REF!</definedName>
    <definedName name="Hlink" localSheetId="3">#REF!</definedName>
    <definedName name="Hlink">#REF!</definedName>
    <definedName name="HSF" localSheetId="0">#REF!</definedName>
    <definedName name="HSF" localSheetId="2">#REF!</definedName>
    <definedName name="HSF" localSheetId="3">#REF!</definedName>
    <definedName name="HSF">#REF!</definedName>
    <definedName name="HSF_Summary" localSheetId="0">#REF!</definedName>
    <definedName name="HSF_Summary" localSheetId="2">#REF!</definedName>
    <definedName name="HSF_Summary" localSheetId="3">#REF!</definedName>
    <definedName name="HSF_Summary">#REF!</definedName>
    <definedName name="hsfincentive" localSheetId="0">#REF!</definedName>
    <definedName name="hsfincentive" localSheetId="2">#REF!</definedName>
    <definedName name="hsfincentive" localSheetId="3">#REF!</definedName>
    <definedName name="hsfincentive">#REF!</definedName>
    <definedName name="hsfterr" localSheetId="0">#REF!</definedName>
    <definedName name="hsfterr" localSheetId="2">#REF!</definedName>
    <definedName name="hsfterr" localSheetId="3">#REF!</definedName>
    <definedName name="hsfterr">#REF!</definedName>
    <definedName name="hsm" localSheetId="0">#REF!</definedName>
    <definedName name="hsm" localSheetId="2">#REF!</definedName>
    <definedName name="hsm" localSheetId="3">#REF!</definedName>
    <definedName name="hsm">#REF!</definedName>
    <definedName name="HSM_aranesp_Attain" localSheetId="0">#REF!</definedName>
    <definedName name="HSM_aranesp_Attain" localSheetId="2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2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2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2">#REF!</definedName>
    <definedName name="HSM_NNFran_Attain" localSheetId="3">#REF!</definedName>
    <definedName name="HSM_NNFran_Attain">#REF!</definedName>
    <definedName name="id" localSheetId="0">#REF!</definedName>
    <definedName name="id" localSheetId="2">#REF!</definedName>
    <definedName name="id" localSheetId="3">#REF!</definedName>
    <definedName name="id">#REF!</definedName>
    <definedName name="incentive" localSheetId="0">#REF!</definedName>
    <definedName name="incentive" localSheetId="2">#REF!</definedName>
    <definedName name="incentive" localSheetId="3">#REF!</definedName>
    <definedName name="incentive">#REF!</definedName>
    <definedName name="incremental" localSheetId="0">#REF!</definedName>
    <definedName name="incremental" localSheetId="2">#REF!</definedName>
    <definedName name="incremental" localSheetId="3">#REF!</definedName>
    <definedName name="incremental">#REF!</definedName>
    <definedName name="Ind" localSheetId="0">#REF!</definedName>
    <definedName name="Ind" localSheetId="2">#REF!</definedName>
    <definedName name="Ind" localSheetId="3">#REF!</definedName>
    <definedName name="Ind">#REF!</definedName>
    <definedName name="InformaticsTeam" localSheetId="0">#REF!</definedName>
    <definedName name="InformaticsTeam" localSheetId="2">#REF!</definedName>
    <definedName name="InformaticsTeam" localSheetId="3">#REF!</definedName>
    <definedName name="InformaticsTeam">#REF!</definedName>
    <definedName name="INGrp" localSheetId="0">#REF!</definedName>
    <definedName name="INGrp" localSheetId="2">#REF!</definedName>
    <definedName name="INGrp" localSheetId="3">#REF!</definedName>
    <definedName name="INGrp">#REF!</definedName>
    <definedName name="INInd" localSheetId="0">#REF!</definedName>
    <definedName name="INInd" localSheetId="2">#REF!</definedName>
    <definedName name="INInd" localSheetId="3">#REF!</definedName>
    <definedName name="INInd">#REF!</definedName>
    <definedName name="Inst_COS_Crosswalk" localSheetId="0">#REF!</definedName>
    <definedName name="Inst_COS_Crosswalk" localSheetId="2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2">#REF!</definedName>
    <definedName name="J3490_Dextrose" localSheetId="3">#REF!</definedName>
    <definedName name="J3490_Dextrose">#REF!</definedName>
    <definedName name="July" localSheetId="0">#REF!</definedName>
    <definedName name="July" localSheetId="2">#REF!</definedName>
    <definedName name="July" localSheetId="3">#REF!</definedName>
    <definedName name="July">#REF!</definedName>
    <definedName name="Key2_MM_Crosswalk" localSheetId="0">#REF!</definedName>
    <definedName name="Key2_MM_Crosswalk" localSheetId="2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2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2">#REF!</definedName>
    <definedName name="Key4_MM_Crosswalk" localSheetId="3">#REF!</definedName>
    <definedName name="Key4_MM_Crosswalk">#REF!</definedName>
    <definedName name="KYGrp" localSheetId="0">#REF!</definedName>
    <definedName name="KYGrp" localSheetId="2">#REF!</definedName>
    <definedName name="KYGrp" localSheetId="3">#REF!</definedName>
    <definedName name="KYGrp">#REF!</definedName>
    <definedName name="KYInd" localSheetId="0">#REF!</definedName>
    <definedName name="KYInd" localSheetId="2">#REF!</definedName>
    <definedName name="KYInd" localSheetId="3">#REF!</definedName>
    <definedName name="KYInd">#REF!</definedName>
    <definedName name="label" localSheetId="0">#REF!</definedName>
    <definedName name="label" localSheetId="2">#REF!</definedName>
    <definedName name="label" localSheetId="3">#REF!</definedName>
    <definedName name="label">#REF!</definedName>
    <definedName name="LE" localSheetId="0">#REF!</definedName>
    <definedName name="LE" localSheetId="2">#REF!</definedName>
    <definedName name="LE" localSheetId="3">#REF!</definedName>
    <definedName name="LE">#REF!</definedName>
    <definedName name="LIFC_FY14_Adult" localSheetId="0">#REF!</definedName>
    <definedName name="LIFC_FY14_Adult" localSheetId="2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2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2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2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2">#REF!</definedName>
    <definedName name="List" localSheetId="3">#REF!</definedName>
    <definedName name="List">#REF!</definedName>
    <definedName name="list02" localSheetId="0">#REF!</definedName>
    <definedName name="list02" localSheetId="2">#REF!</definedName>
    <definedName name="list02" localSheetId="3">#REF!</definedName>
    <definedName name="list02">#REF!</definedName>
    <definedName name="list3" localSheetId="0">#REF!</definedName>
    <definedName name="list3" localSheetId="2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2">#REF!</definedName>
    <definedName name="listshwodc" localSheetId="3">#REF!</definedName>
    <definedName name="listshwodc">#REF!</definedName>
    <definedName name="login_id" localSheetId="0">#REF!</definedName>
    <definedName name="login_id" localSheetId="2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2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2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2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2">#REF!</definedName>
    <definedName name="mco" localSheetId="3">#REF!</definedName>
    <definedName name="mco">#REF!</definedName>
    <definedName name="mcorank" localSheetId="0">#REF!</definedName>
    <definedName name="mcorank" localSheetId="2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2">#REF!</definedName>
    <definedName name="medispan_output" localSheetId="3">#REF!</definedName>
    <definedName name="medispan_output">#REF!</definedName>
    <definedName name="MEGrp" localSheetId="0">#REF!</definedName>
    <definedName name="MEGrp" localSheetId="2">#REF!</definedName>
    <definedName name="MEGrp" localSheetId="3">#REF!</definedName>
    <definedName name="MEGrp">#REF!</definedName>
    <definedName name="MEInd" localSheetId="0">#REF!</definedName>
    <definedName name="MEInd" localSheetId="2">#REF!</definedName>
    <definedName name="MEInd" localSheetId="3">#REF!</definedName>
    <definedName name="MEInd">#REF!</definedName>
    <definedName name="MEMMO" localSheetId="0">#REF!</definedName>
    <definedName name="MEMMO" localSheetId="2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2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2">#REF!</definedName>
    <definedName name="mid" localSheetId="3">#REF!</definedName>
    <definedName name="mid">#REF!</definedName>
    <definedName name="MKTCT" localSheetId="0">'[2]M and S'!#REF!</definedName>
    <definedName name="MKTCT" localSheetId="2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2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2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2">#REF!</definedName>
    <definedName name="MOGrp" localSheetId="3">#REF!</definedName>
    <definedName name="MOGrp">#REF!</definedName>
    <definedName name="MOGrpHlth" localSheetId="0">#REF!</definedName>
    <definedName name="MOGrpHlth" localSheetId="2">#REF!</definedName>
    <definedName name="MOGrpHlth" localSheetId="3">#REF!</definedName>
    <definedName name="MOGrpHlth">#REF!</definedName>
    <definedName name="MOInd" localSheetId="0">#REF!</definedName>
    <definedName name="MOInd" localSheetId="2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2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2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2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2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2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2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2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2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2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2">#REF!</definedName>
    <definedName name="ND_COMPshare8" localSheetId="3">#REF!</definedName>
    <definedName name="ND_COMPshare8">#REF!</definedName>
    <definedName name="NESP_ASP" localSheetId="0">#REF!</definedName>
    <definedName name="NESP_ASP" localSheetId="2">#REF!</definedName>
    <definedName name="NESP_ASP" localSheetId="3">#REF!</definedName>
    <definedName name="NESP_ASP">#REF!</definedName>
    <definedName name="NESP_AWP" localSheetId="0">#REF!</definedName>
    <definedName name="NESP_AWP" localSheetId="2">#REF!</definedName>
    <definedName name="NESP_AWP" localSheetId="3">#REF!</definedName>
    <definedName name="NESP_AWP">#REF!</definedName>
    <definedName name="neup" localSheetId="0">#REF!</definedName>
    <definedName name="neup" localSheetId="2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2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2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2">#REF!</definedName>
    <definedName name="new" localSheetId="3">#REF!</definedName>
    <definedName name="new">#REF!</definedName>
    <definedName name="New_Codes" localSheetId="0">#REF!</definedName>
    <definedName name="New_Codes" localSheetId="2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2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2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2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2">#REF!</definedName>
    <definedName name="NewDrugs_Prices2" localSheetId="3">#REF!</definedName>
    <definedName name="NewDrugs_Prices2">#REF!</definedName>
    <definedName name="NHGrp" localSheetId="0">#REF!</definedName>
    <definedName name="NHGrp" localSheetId="2">#REF!</definedName>
    <definedName name="NHGrp" localSheetId="3">#REF!</definedName>
    <definedName name="NHGrp">#REF!</definedName>
    <definedName name="NHInd" localSheetId="0">#REF!</definedName>
    <definedName name="NHInd" localSheetId="2">#REF!</definedName>
    <definedName name="NHInd" localSheetId="3">#REF!</definedName>
    <definedName name="NHInd">#REF!</definedName>
    <definedName name="NM_MAC" localSheetId="0">#REF!</definedName>
    <definedName name="NM_MAC" localSheetId="2">#REF!</definedName>
    <definedName name="NM_MAC" localSheetId="3">#REF!</definedName>
    <definedName name="NM_MAC">#REF!</definedName>
    <definedName name="NVGrp" localSheetId="0">#REF!</definedName>
    <definedName name="NVGrp" localSheetId="2">#REF!</definedName>
    <definedName name="NVGrp" localSheetId="3">#REF!</definedName>
    <definedName name="NVGrp">#REF!</definedName>
    <definedName name="NVInd" localSheetId="0">#REF!</definedName>
    <definedName name="NVInd" localSheetId="2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2">#REF!</definedName>
    <definedName name="NYCity" localSheetId="3">#REF!</definedName>
    <definedName name="NYCity">#REF!</definedName>
    <definedName name="NYGrp" localSheetId="0">#REF!</definedName>
    <definedName name="NYGrp" localSheetId="2">#REF!</definedName>
    <definedName name="NYGrp" localSheetId="3">#REF!</definedName>
    <definedName name="NYGrp">#REF!</definedName>
    <definedName name="NYInd" localSheetId="0">#REF!</definedName>
    <definedName name="NYInd" localSheetId="2">#REF!</definedName>
    <definedName name="NYInd" localSheetId="3">#REF!</definedName>
    <definedName name="NYInd">#REF!</definedName>
    <definedName name="NYState" localSheetId="0">#REF!</definedName>
    <definedName name="NYState" localSheetId="2">#REF!</definedName>
    <definedName name="NYState" localSheetId="3">#REF!</definedName>
    <definedName name="NYState">#REF!</definedName>
    <definedName name="OBU" localSheetId="0">#REF!</definedName>
    <definedName name="OBU" localSheetId="2">#REF!</definedName>
    <definedName name="OBU" localSheetId="3">#REF!</definedName>
    <definedName name="OBU">#REF!</definedName>
    <definedName name="OBU_Aranesp_attain" localSheetId="0">#REF!</definedName>
    <definedName name="OBU_Aranesp_attain" localSheetId="2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2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2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2">#REF!</definedName>
    <definedName name="Occupancy" localSheetId="3">#REF!</definedName>
    <definedName name="Occupancy">#REF!</definedName>
    <definedName name="OHGrp" localSheetId="0">#REF!</definedName>
    <definedName name="OHGrp" localSheetId="2">#REF!</definedName>
    <definedName name="OHGrp" localSheetId="3">#REF!</definedName>
    <definedName name="OHGrp">#REF!</definedName>
    <definedName name="OHInd" localSheetId="0">#REF!</definedName>
    <definedName name="OHInd" localSheetId="2">#REF!</definedName>
    <definedName name="OHInd" localSheetId="3">#REF!</definedName>
    <definedName name="OHInd">#REF!</definedName>
    <definedName name="old" localSheetId="0">#REF!</definedName>
    <definedName name="old" localSheetId="2">#REF!</definedName>
    <definedName name="old" localSheetId="3">#REF!</definedName>
    <definedName name="old">#REF!</definedName>
    <definedName name="ONC_Mkt_Share1" localSheetId="0">#REF!</definedName>
    <definedName name="ONC_Mkt_Share1" localSheetId="2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2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2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2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2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2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2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2">#REF!</definedName>
    <definedName name="ONC_Mkt_Share8" localSheetId="3">#REF!</definedName>
    <definedName name="ONC_Mkt_Share8">#REF!</definedName>
    <definedName name="OncNetRev" localSheetId="0">#REF!</definedName>
    <definedName name="OncNetRev" localSheetId="2">#REF!</definedName>
    <definedName name="OncNetRev" localSheetId="3">#REF!</definedName>
    <definedName name="OncNetRev">#REF!</definedName>
    <definedName name="OncNPP" localSheetId="0">#REF!</definedName>
    <definedName name="OncNPP" localSheetId="2">#REF!</definedName>
    <definedName name="OncNPP" localSheetId="3">#REF!</definedName>
    <definedName name="OncNPP">#REF!</definedName>
    <definedName name="OncROI" localSheetId="0">#REF!</definedName>
    <definedName name="OncROI" localSheetId="2">#REF!</definedName>
    <definedName name="OncROI" localSheetId="3">#REF!</definedName>
    <definedName name="OncROI">#REF!</definedName>
    <definedName name="OTHER_Mkt_Share1" localSheetId="0">#REF!</definedName>
    <definedName name="OTHER_Mkt_Share1" localSheetId="2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2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2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2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2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2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2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2">#REF!</definedName>
    <definedName name="OTHER_Mkt_Share8" localSheetId="3">#REF!</definedName>
    <definedName name="OTHER_Mkt_Share8">#REF!</definedName>
    <definedName name="p" localSheetId="0">#REF!</definedName>
    <definedName name="p" localSheetId="2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2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2">#REF!</definedName>
    <definedName name="Pay_table" localSheetId="3">#REF!</definedName>
    <definedName name="Pay_table">#REF!</definedName>
    <definedName name="PharmacyTeam" localSheetId="0">#REF!</definedName>
    <definedName name="PharmacyTeam" localSheetId="2">#REF!</definedName>
    <definedName name="PharmacyTeam" localSheetId="3">#REF!</definedName>
    <definedName name="PharmacyTeam">#REF!</definedName>
    <definedName name="plan" localSheetId="0">#REF!</definedName>
    <definedName name="plan" localSheetId="2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2">#REF!</definedName>
    <definedName name="ppm" localSheetId="3">#REF!</definedName>
    <definedName name="ppm">#REF!</definedName>
    <definedName name="ppmrank" localSheetId="0">#REF!</definedName>
    <definedName name="ppmrank" localSheetId="2">#REF!</definedName>
    <definedName name="ppmrank" localSheetId="3">#REF!</definedName>
    <definedName name="ppmrank">#REF!</definedName>
    <definedName name="Premier_Bldis_MM" localSheetId="0">#REF!</definedName>
    <definedName name="Premier_Bldis_MM" localSheetId="2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2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2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2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2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2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2">#REF!</definedName>
    <definedName name="Print" localSheetId="3">#REF!</definedName>
    <definedName name="Print">#REF!</definedName>
    <definedName name="Print_AccFin" localSheetId="0">#REF!</definedName>
    <definedName name="Print_AccFin" localSheetId="2">#REF!</definedName>
    <definedName name="Print_AccFin" localSheetId="3">#REF!</definedName>
    <definedName name="Print_AccFin">#REF!</definedName>
    <definedName name="Print_All" localSheetId="0">#REF!</definedName>
    <definedName name="Print_All" localSheetId="2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2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2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2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2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2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2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2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2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2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2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2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2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2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2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2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2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2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2">#REF!</definedName>
    <definedName name="PRINTLEFLASH" localSheetId="3">#REF!</definedName>
    <definedName name="PRINTLEFLASH">#REF!</definedName>
    <definedName name="Procrit_ASP" localSheetId="0">#REF!</definedName>
    <definedName name="Procrit_ASP" localSheetId="2">#REF!</definedName>
    <definedName name="Procrit_ASP" localSheetId="3">#REF!</definedName>
    <definedName name="Procrit_ASP">#REF!</definedName>
    <definedName name="Procrit_AWP" localSheetId="0">#REF!</definedName>
    <definedName name="Procrit_AWP" localSheetId="2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2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2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2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2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2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2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2">#REF!</definedName>
    <definedName name="Q106WB" localSheetId="3">#REF!</definedName>
    <definedName name="Q106WB">#REF!</definedName>
    <definedName name="Q2_FX" localSheetId="0">'[2]Other Inc(Exp)'!#REF!</definedName>
    <definedName name="Q2_FX" localSheetId="2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2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2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2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2">#REF!</definedName>
    <definedName name="Q206WB" localSheetId="3">#REF!</definedName>
    <definedName name="Q206WB">#REF!</definedName>
    <definedName name="Q3_FX" localSheetId="0">'[2]Other Inc(Exp)'!#REF!</definedName>
    <definedName name="Q3_FX" localSheetId="2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2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2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2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2">#REF!</definedName>
    <definedName name="Q306WB" localSheetId="3">#REF!</definedName>
    <definedName name="Q306WB">#REF!</definedName>
    <definedName name="Q4_FX" localSheetId="0">'[2]Other Inc(Exp)'!#REF!</definedName>
    <definedName name="Q4_FX" localSheetId="2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2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2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2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2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2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2">#REF!</definedName>
    <definedName name="qry_File1" localSheetId="3">#REF!</definedName>
    <definedName name="qry_File1">#REF!</definedName>
    <definedName name="Query1" localSheetId="0">#REF!</definedName>
    <definedName name="Query1" localSheetId="2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2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2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2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2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2">#REF!</definedName>
    <definedName name="rx_miss" localSheetId="3">#REF!</definedName>
    <definedName name="rx_miss">#REF!</definedName>
    <definedName name="rx_trend" localSheetId="0">#REF!</definedName>
    <definedName name="rx_trend" localSheetId="2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2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2">#REF!</definedName>
    <definedName name="Schedule_2" localSheetId="3">#REF!</definedName>
    <definedName name="Schedule_2">#REF!</definedName>
    <definedName name="Schedule_3" localSheetId="0">#REF!</definedName>
    <definedName name="Schedule_3" localSheetId="2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2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2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2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2">'[33]Plan Number'!#REF!</definedName>
    <definedName name="ServCenter_to_PlanName" localSheetId="3">'[33]Plan Number'!#REF!</definedName>
    <definedName name="ServCenter_to_PlanName">'[33]Plan Number'!#REF!</definedName>
    <definedName name="SignatureSanitizer_SafeHtmlFilter_UNIQUE_ID_SafeHtmlFilter__MailAutoSig" localSheetId="1">'APR-JUN 2022'!$Y$128</definedName>
    <definedName name="SINGLE">#N/A</definedName>
    <definedName name="SMAC200911_paid200912" localSheetId="0">#REF!</definedName>
    <definedName name="SMAC200911_paid200912" localSheetId="2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2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2">#REF!</definedName>
    <definedName name="Sort" localSheetId="3">#REF!</definedName>
    <definedName name="Sort">#REF!</definedName>
    <definedName name="Studs" localSheetId="0">#REF!</definedName>
    <definedName name="Studs" localSheetId="2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2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2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2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2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2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2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2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2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2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2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2">#REF!</definedName>
    <definedName name="TotalCCB" localSheetId="3">#REF!</definedName>
    <definedName name="TotalCCB">#REF!</definedName>
    <definedName name="TotalGRP" localSheetId="0">#REF!</definedName>
    <definedName name="TotalGRP" localSheetId="2">#REF!</definedName>
    <definedName name="TotalGRP" localSheetId="3">#REF!</definedName>
    <definedName name="TotalGRP">#REF!</definedName>
    <definedName name="TotalRebates" localSheetId="0">#REF!</definedName>
    <definedName name="TotalRebates" localSheetId="2">#REF!</definedName>
    <definedName name="TotalRebates" localSheetId="3">#REF!</definedName>
    <definedName name="TotalRebates">#REF!</definedName>
    <definedName name="TRANS_MEMMO" localSheetId="0">#REF!</definedName>
    <definedName name="TRANS_MEMMO" localSheetId="2">#REF!</definedName>
    <definedName name="TRANS_MEMMO" localSheetId="3">#REF!</definedName>
    <definedName name="TRANS_MEMMO">#REF!</definedName>
    <definedName name="Translate" localSheetId="0">#REF!</definedName>
    <definedName name="Translate" localSheetId="2">#REF!</definedName>
    <definedName name="Translate" localSheetId="3">#REF!</definedName>
    <definedName name="Translate">#REF!</definedName>
    <definedName name="Trigon_Bldis_MM" localSheetId="0">#REF!</definedName>
    <definedName name="Trigon_Bldis_MM" localSheetId="2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2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2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2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2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2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2">#REF!</definedName>
    <definedName name="VAGrp" localSheetId="3">#REF!</definedName>
    <definedName name="VAGrp">#REF!</definedName>
    <definedName name="VAInd" localSheetId="0">#REF!</definedName>
    <definedName name="VAInd" localSheetId="2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2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2">#REF!</definedName>
    <definedName name="WIGrp" localSheetId="3">#REF!</definedName>
    <definedName name="WIGrp">#REF!</definedName>
    <definedName name="WIInd" localSheetId="0">#REF!</definedName>
    <definedName name="WIInd" localSheetId="2">#REF!</definedName>
    <definedName name="WIInd" localSheetId="3">#REF!</definedName>
    <definedName name="WIInd">#REF!</definedName>
    <definedName name="working" localSheetId="0">#REF!</definedName>
    <definedName name="working" localSheetId="2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2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F107" i="53" l="1"/>
  <c r="DF105" i="53"/>
  <c r="DD106" i="53"/>
  <c r="DD107" i="53"/>
  <c r="DD105" i="53"/>
  <c r="DB106" i="53"/>
  <c r="DB107" i="53"/>
  <c r="DB105" i="53"/>
  <c r="CX105" i="53"/>
  <c r="CZ105" i="53"/>
  <c r="CV105" i="53"/>
  <c r="Q105" i="53"/>
  <c r="CP107" i="53"/>
  <c r="CP106" i="53"/>
  <c r="CP105" i="53"/>
  <c r="CJ107" i="53"/>
  <c r="CJ106" i="53"/>
  <c r="CJ105" i="53"/>
  <c r="BZ107" i="53"/>
  <c r="BZ106" i="53"/>
  <c r="BZ105" i="53"/>
  <c r="BT107" i="53"/>
  <c r="BT106" i="53"/>
  <c r="BT105" i="53"/>
  <c r="BJ107" i="53"/>
  <c r="BJ106" i="53"/>
  <c r="BJ105" i="53"/>
  <c r="BD107" i="53"/>
  <c r="BD106" i="53"/>
  <c r="BD105" i="53"/>
  <c r="AT107" i="53"/>
  <c r="AT106" i="53"/>
  <c r="AT105" i="53"/>
  <c r="AN107" i="53"/>
  <c r="AN106" i="53"/>
  <c r="AN105" i="53"/>
  <c r="CF95" i="52"/>
  <c r="CF96" i="52" s="1"/>
  <c r="CF101" i="52" s="1"/>
  <c r="CL157" i="52"/>
  <c r="CL148" i="52"/>
  <c r="CL139" i="52"/>
  <c r="CL177" i="52" s="1"/>
  <c r="CL134" i="52"/>
  <c r="CL136" i="52" s="1"/>
  <c r="CL151" i="52" s="1"/>
  <c r="CL130" i="52"/>
  <c r="CL162" i="52" s="1"/>
  <c r="CF139" i="52"/>
  <c r="CF177" i="52" s="1"/>
  <c r="CF157" i="52"/>
  <c r="CF134" i="52"/>
  <c r="CF136" i="52" s="1"/>
  <c r="CF151" i="52" s="1"/>
  <c r="CF130" i="52"/>
  <c r="CF162" i="52" s="1"/>
  <c r="BV168" i="52"/>
  <c r="BV166" i="52"/>
  <c r="BV139" i="52"/>
  <c r="BV177" i="52" s="1"/>
  <c r="BV135" i="52"/>
  <c r="BV157" i="52" s="1"/>
  <c r="BV134" i="52"/>
  <c r="BV136" i="52" s="1"/>
  <c r="BV151" i="52" s="1"/>
  <c r="BV130" i="52"/>
  <c r="BV162" i="52" s="1"/>
  <c r="BV129" i="52"/>
  <c r="BV161" i="52" s="1"/>
  <c r="BP166" i="52"/>
  <c r="BP168" i="52" s="1"/>
  <c r="BP139" i="52"/>
  <c r="BP177" i="52" s="1"/>
  <c r="BP135" i="52"/>
  <c r="BP157" i="52" s="1"/>
  <c r="BP134" i="52"/>
  <c r="BP136" i="52" s="1"/>
  <c r="BP151" i="52" s="1"/>
  <c r="BP130" i="52"/>
  <c r="BP162" i="52" s="1"/>
  <c r="BP129" i="52"/>
  <c r="BP161" i="52" s="1"/>
  <c r="BF177" i="52"/>
  <c r="BF168" i="52"/>
  <c r="BF166" i="52"/>
  <c r="BF162" i="52"/>
  <c r="BF139" i="52"/>
  <c r="BF148" i="52" s="1"/>
  <c r="BF157" i="52"/>
  <c r="BF130" i="52"/>
  <c r="BF129" i="52"/>
  <c r="BF161" i="52" s="1"/>
  <c r="AZ139" i="52"/>
  <c r="AZ177" i="52" s="1"/>
  <c r="AZ157" i="52"/>
  <c r="AZ134" i="52"/>
  <c r="AZ136" i="52" s="1"/>
  <c r="AZ151" i="52" s="1"/>
  <c r="AZ130" i="52"/>
  <c r="AZ162" i="52" s="1"/>
  <c r="AZ129" i="52"/>
  <c r="AZ161" i="52" s="1"/>
  <c r="AZ163" i="52" s="1"/>
  <c r="AP139" i="52"/>
  <c r="AP177" i="52" s="1"/>
  <c r="AP135" i="52"/>
  <c r="AP157" i="52" s="1"/>
  <c r="AP134" i="52"/>
  <c r="AP136" i="52" s="1"/>
  <c r="AP151" i="52" s="1"/>
  <c r="AP129" i="52"/>
  <c r="AP161" i="52" s="1"/>
  <c r="AJ157" i="52"/>
  <c r="AJ139" i="52"/>
  <c r="AJ177" i="52" s="1"/>
  <c r="AJ135" i="52"/>
  <c r="AJ134" i="52"/>
  <c r="AJ136" i="52" s="1"/>
  <c r="AJ151" i="52" s="1"/>
  <c r="AJ129" i="52"/>
  <c r="AJ161" i="52" s="1"/>
  <c r="Z166" i="52"/>
  <c r="Z168" i="52" s="1"/>
  <c r="Z161" i="52"/>
  <c r="Z139" i="52"/>
  <c r="Z177" i="52" s="1"/>
  <c r="Z135" i="52"/>
  <c r="Z157" i="52" s="1"/>
  <c r="Z134" i="52"/>
  <c r="Z136" i="52" s="1"/>
  <c r="Z151" i="52" s="1"/>
  <c r="Z130" i="52"/>
  <c r="Z162" i="52" s="1"/>
  <c r="Z129" i="52"/>
  <c r="T166" i="52"/>
  <c r="T168" i="52" s="1"/>
  <c r="T157" i="52"/>
  <c r="T139" i="52"/>
  <c r="T177" i="52" s="1"/>
  <c r="T135" i="52"/>
  <c r="T134" i="52"/>
  <c r="T136" i="52" s="1"/>
  <c r="T151" i="52" s="1"/>
  <c r="T130" i="52"/>
  <c r="T162" i="52" s="1"/>
  <c r="T129" i="52"/>
  <c r="T161" i="52" s="1"/>
  <c r="J139" i="52"/>
  <c r="J177" i="52" s="1"/>
  <c r="J135" i="52"/>
  <c r="J157" i="52" s="1"/>
  <c r="J134" i="52"/>
  <c r="J129" i="52"/>
  <c r="J161" i="52" s="1"/>
  <c r="D134" i="52"/>
  <c r="D156" i="52" s="1"/>
  <c r="D134" i="56"/>
  <c r="D139" i="52"/>
  <c r="D177" i="52" s="1"/>
  <c r="D135" i="52"/>
  <c r="D157" i="52" s="1"/>
  <c r="D129" i="52"/>
  <c r="D161" i="52" s="1"/>
  <c r="H194" i="52"/>
  <c r="G194" i="52"/>
  <c r="H193" i="52"/>
  <c r="G193" i="52"/>
  <c r="H192" i="52"/>
  <c r="G192" i="52"/>
  <c r="H191" i="52"/>
  <c r="G191" i="52"/>
  <c r="H190" i="52"/>
  <c r="G190" i="52"/>
  <c r="H189" i="52"/>
  <c r="G189" i="52"/>
  <c r="A178" i="52"/>
  <c r="A179" i="52" s="1"/>
  <c r="A180" i="52" s="1"/>
  <c r="A172" i="52"/>
  <c r="A173" i="52" s="1"/>
  <c r="A174" i="52" s="1"/>
  <c r="A167" i="52"/>
  <c r="A168" i="52" s="1"/>
  <c r="A162" i="52"/>
  <c r="A163" i="52" s="1"/>
  <c r="CL166" i="56"/>
  <c r="CL168" i="56" s="1"/>
  <c r="CL157" i="56"/>
  <c r="CL139" i="56"/>
  <c r="CL177" i="56" s="1"/>
  <c r="CL134" i="56"/>
  <c r="CL136" i="56" s="1"/>
  <c r="CL151" i="56" s="1"/>
  <c r="CL130" i="56"/>
  <c r="CL162" i="56" s="1"/>
  <c r="CL129" i="56"/>
  <c r="CL161" i="56" s="1"/>
  <c r="CL163" i="56" s="1"/>
  <c r="CF157" i="56"/>
  <c r="CF139" i="56"/>
  <c r="CF177" i="56" s="1"/>
  <c r="CF134" i="56"/>
  <c r="CF136" i="56" s="1"/>
  <c r="CF130" i="56"/>
  <c r="CF162" i="56" s="1"/>
  <c r="BF166" i="56"/>
  <c r="BF168" i="56" s="1"/>
  <c r="BF162" i="56"/>
  <c r="BF157" i="56"/>
  <c r="BF139" i="56"/>
  <c r="BF177" i="56" s="1"/>
  <c r="BF130" i="56"/>
  <c r="BF129" i="56"/>
  <c r="BF161" i="56" s="1"/>
  <c r="BF163" i="56" s="1"/>
  <c r="AZ157" i="56"/>
  <c r="AZ139" i="56"/>
  <c r="AZ177" i="56" s="1"/>
  <c r="AZ136" i="56"/>
  <c r="AZ151" i="56" s="1"/>
  <c r="AZ134" i="56"/>
  <c r="AZ156" i="56" s="1"/>
  <c r="AZ158" i="56" s="1"/>
  <c r="AZ130" i="56"/>
  <c r="AZ162" i="56" s="1"/>
  <c r="AZ129" i="56"/>
  <c r="AZ161" i="56" s="1"/>
  <c r="BV166" i="56"/>
  <c r="BV168" i="56" s="1"/>
  <c r="BV139" i="56"/>
  <c r="BV148" i="56" s="1"/>
  <c r="BV135" i="56"/>
  <c r="BV157" i="56" s="1"/>
  <c r="BV134" i="56"/>
  <c r="BV136" i="56" s="1"/>
  <c r="BV151" i="56" s="1"/>
  <c r="BV130" i="56"/>
  <c r="BV162" i="56" s="1"/>
  <c r="BV129" i="56"/>
  <c r="BV161" i="56" s="1"/>
  <c r="BP166" i="56"/>
  <c r="BP168" i="56" s="1"/>
  <c r="BP156" i="56"/>
  <c r="BP139" i="56"/>
  <c r="BP148" i="56" s="1"/>
  <c r="BP135" i="56"/>
  <c r="BP157" i="56" s="1"/>
  <c r="BP134" i="56"/>
  <c r="BP136" i="56" s="1"/>
  <c r="BP151" i="56" s="1"/>
  <c r="BP130" i="56"/>
  <c r="BP162" i="56" s="1"/>
  <c r="BP129" i="56"/>
  <c r="BP161" i="56" s="1"/>
  <c r="AP177" i="56"/>
  <c r="AP148" i="56"/>
  <c r="AP139" i="56"/>
  <c r="AP135" i="56"/>
  <c r="AP157" i="56" s="1"/>
  <c r="AP134" i="56"/>
  <c r="AP129" i="56"/>
  <c r="AP161" i="56" s="1"/>
  <c r="AJ156" i="56"/>
  <c r="AJ158" i="56" s="1"/>
  <c r="AJ139" i="56"/>
  <c r="AJ177" i="56" s="1"/>
  <c r="AJ135" i="56"/>
  <c r="AJ157" i="56" s="1"/>
  <c r="AJ134" i="56"/>
  <c r="AJ129" i="56"/>
  <c r="Z166" i="56"/>
  <c r="Z168" i="56" s="1"/>
  <c r="Z139" i="56"/>
  <c r="Z148" i="56" s="1"/>
  <c r="Z135" i="56"/>
  <c r="Z157" i="56" s="1"/>
  <c r="Z134" i="56"/>
  <c r="Z136" i="56" s="1"/>
  <c r="Z151" i="56" s="1"/>
  <c r="Z130" i="56"/>
  <c r="Z162" i="56" s="1"/>
  <c r="Z129" i="56"/>
  <c r="Z161" i="56" s="1"/>
  <c r="T166" i="56"/>
  <c r="T168" i="56" s="1"/>
  <c r="T139" i="56"/>
  <c r="T148" i="56" s="1"/>
  <c r="T135" i="56"/>
  <c r="T157" i="56" s="1"/>
  <c r="T134" i="56"/>
  <c r="T130" i="56"/>
  <c r="T162" i="56" s="1"/>
  <c r="T129" i="56"/>
  <c r="T161" i="56" s="1"/>
  <c r="BP177" i="56" l="1"/>
  <c r="CL156" i="56"/>
  <c r="CL158" i="56" s="1"/>
  <c r="T156" i="52"/>
  <c r="T158" i="52" s="1"/>
  <c r="Z148" i="52"/>
  <c r="AJ156" i="52"/>
  <c r="AJ158" i="52" s="1"/>
  <c r="AP156" i="52"/>
  <c r="CL156" i="52"/>
  <c r="CL158" i="52" s="1"/>
  <c r="AZ156" i="52"/>
  <c r="AZ158" i="52" s="1"/>
  <c r="Z131" i="56"/>
  <c r="Z143" i="56" s="1"/>
  <c r="AJ136" i="56"/>
  <c r="AJ151" i="56" s="1"/>
  <c r="AP136" i="56"/>
  <c r="AP151" i="56" s="1"/>
  <c r="CF156" i="56"/>
  <c r="CF158" i="56" s="1"/>
  <c r="BP148" i="52"/>
  <c r="BP140" i="52" s="1"/>
  <c r="BP144" i="52" s="1"/>
  <c r="BF163" i="52"/>
  <c r="BV156" i="52"/>
  <c r="BV158" i="52" s="1"/>
  <c r="CF156" i="52"/>
  <c r="T136" i="56"/>
  <c r="T151" i="56" s="1"/>
  <c r="Z131" i="52"/>
  <c r="J136" i="52"/>
  <c r="J151" i="52" s="1"/>
  <c r="BV131" i="52"/>
  <c r="BV143" i="52" s="1"/>
  <c r="CL140" i="52"/>
  <c r="CL144" i="52" s="1"/>
  <c r="CL149" i="52"/>
  <c r="CF158" i="52"/>
  <c r="CF148" i="52"/>
  <c r="BV163" i="52"/>
  <c r="BV148" i="52"/>
  <c r="BP163" i="52"/>
  <c r="BP156" i="52"/>
  <c r="BP158" i="52" s="1"/>
  <c r="BP171" i="52" s="1"/>
  <c r="BP131" i="52"/>
  <c r="BP143" i="52" s="1"/>
  <c r="BF149" i="52"/>
  <c r="BF140" i="52"/>
  <c r="BF144" i="52" s="1"/>
  <c r="BF131" i="52"/>
  <c r="AZ131" i="52"/>
  <c r="AZ143" i="52" s="1"/>
  <c r="AZ148" i="52"/>
  <c r="AP158" i="52"/>
  <c r="AP148" i="52"/>
  <c r="AJ148" i="52"/>
  <c r="Z143" i="52"/>
  <c r="Z163" i="52"/>
  <c r="Z140" i="52"/>
  <c r="Z144" i="52" s="1"/>
  <c r="Z156" i="52"/>
  <c r="Z158" i="52" s="1"/>
  <c r="Z149" i="52"/>
  <c r="T163" i="52"/>
  <c r="T171" i="52"/>
  <c r="T131" i="52"/>
  <c r="T143" i="52" s="1"/>
  <c r="T148" i="52"/>
  <c r="J156" i="52"/>
  <c r="J158" i="52" s="1"/>
  <c r="J148" i="52"/>
  <c r="D158" i="52"/>
  <c r="D136" i="52"/>
  <c r="D151" i="52" s="1"/>
  <c r="D148" i="52"/>
  <c r="CL171" i="56"/>
  <c r="CL131" i="56"/>
  <c r="CL143" i="56" s="1"/>
  <c r="CL148" i="56"/>
  <c r="CF151" i="56"/>
  <c r="CF148" i="56"/>
  <c r="BF131" i="56"/>
  <c r="BF148" i="56"/>
  <c r="AZ163" i="56"/>
  <c r="AZ148" i="56"/>
  <c r="AZ131" i="56"/>
  <c r="AZ143" i="56" s="1"/>
  <c r="BV163" i="56"/>
  <c r="BV149" i="56"/>
  <c r="BV140" i="56"/>
  <c r="BV144" i="56" s="1"/>
  <c r="BV156" i="56"/>
  <c r="BV158" i="56" s="1"/>
  <c r="BV171" i="56" s="1"/>
  <c r="BV131" i="56"/>
  <c r="BV143" i="56" s="1"/>
  <c r="BV177" i="56"/>
  <c r="BP163" i="56"/>
  <c r="BP149" i="56"/>
  <c r="BP158" i="56"/>
  <c r="BP131" i="56"/>
  <c r="BP143" i="56" s="1"/>
  <c r="AP156" i="56"/>
  <c r="AP158" i="56" s="1"/>
  <c r="AP140" i="56"/>
  <c r="AP144" i="56" s="1"/>
  <c r="AP149" i="56"/>
  <c r="AJ148" i="56"/>
  <c r="AJ161" i="56"/>
  <c r="Z163" i="56"/>
  <c r="Z149" i="56"/>
  <c r="Z140" i="56"/>
  <c r="Z144" i="56" s="1"/>
  <c r="Z156" i="56"/>
  <c r="Z158" i="56" s="1"/>
  <c r="Z171" i="56" s="1"/>
  <c r="Z177" i="56"/>
  <c r="T163" i="56"/>
  <c r="T149" i="56"/>
  <c r="T140" i="56"/>
  <c r="T144" i="56" s="1"/>
  <c r="T156" i="56"/>
  <c r="T158" i="56" s="1"/>
  <c r="T131" i="56"/>
  <c r="T143" i="56" s="1"/>
  <c r="T177" i="56"/>
  <c r="BP149" i="52" l="1"/>
  <c r="BP145" i="52"/>
  <c r="BP150" i="52" s="1"/>
  <c r="Z145" i="56"/>
  <c r="Z150" i="56" s="1"/>
  <c r="Z152" i="56" s="1"/>
  <c r="Z172" i="56" s="1"/>
  <c r="BP171" i="56"/>
  <c r="BV171" i="52"/>
  <c r="Z171" i="52"/>
  <c r="CF149" i="52"/>
  <c r="CF140" i="52"/>
  <c r="CF144" i="52" s="1"/>
  <c r="BV149" i="52"/>
  <c r="BV140" i="52"/>
  <c r="BV144" i="52" s="1"/>
  <c r="BV145" i="52" s="1"/>
  <c r="BV150" i="52" s="1"/>
  <c r="BV152" i="52" s="1"/>
  <c r="BV172" i="52" s="1"/>
  <c r="BV173" i="52" s="1"/>
  <c r="BV174" i="52" s="1"/>
  <c r="BV179" i="52" s="1"/>
  <c r="BV180" i="52" s="1"/>
  <c r="AZ149" i="52"/>
  <c r="AZ140" i="52"/>
  <c r="AZ144" i="52" s="1"/>
  <c r="AZ145" i="52" s="1"/>
  <c r="AZ150" i="52" s="1"/>
  <c r="AP149" i="52"/>
  <c r="AP140" i="52"/>
  <c r="AP144" i="52" s="1"/>
  <c r="AJ140" i="52"/>
  <c r="AJ144" i="52" s="1"/>
  <c r="AJ149" i="52"/>
  <c r="Z145" i="52"/>
  <c r="Z150" i="52" s="1"/>
  <c r="Z152" i="52" s="1"/>
  <c r="Z172" i="52" s="1"/>
  <c r="Z173" i="52" s="1"/>
  <c r="Z174" i="52" s="1"/>
  <c r="Z179" i="52" s="1"/>
  <c r="Z180" i="52" s="1"/>
  <c r="T149" i="52"/>
  <c r="T140" i="52"/>
  <c r="T144" i="52" s="1"/>
  <c r="T145" i="52" s="1"/>
  <c r="T150" i="52" s="1"/>
  <c r="T152" i="52" s="1"/>
  <c r="T172" i="52" s="1"/>
  <c r="T173" i="52" s="1"/>
  <c r="T174" i="52" s="1"/>
  <c r="T179" i="52" s="1"/>
  <c r="T180" i="52" s="1"/>
  <c r="J149" i="52"/>
  <c r="J140" i="52"/>
  <c r="J144" i="52" s="1"/>
  <c r="D149" i="52"/>
  <c r="D140" i="52"/>
  <c r="D144" i="52" s="1"/>
  <c r="CL140" i="56"/>
  <c r="CL144" i="56" s="1"/>
  <c r="CL145" i="56" s="1"/>
  <c r="CL150" i="56" s="1"/>
  <c r="CL149" i="56"/>
  <c r="CF149" i="56"/>
  <c r="CF140" i="56"/>
  <c r="CF144" i="56" s="1"/>
  <c r="BF149" i="56"/>
  <c r="BF140" i="56"/>
  <c r="BF144" i="56" s="1"/>
  <c r="AZ149" i="56"/>
  <c r="AZ140" i="56"/>
  <c r="AZ144" i="56" s="1"/>
  <c r="AZ145" i="56" s="1"/>
  <c r="AZ150" i="56" s="1"/>
  <c r="AZ152" i="56" s="1"/>
  <c r="AZ172" i="56" s="1"/>
  <c r="BV145" i="56"/>
  <c r="BV150" i="56" s="1"/>
  <c r="BV152" i="56" s="1"/>
  <c r="BV172" i="56" s="1"/>
  <c r="BV173" i="56" s="1"/>
  <c r="BV174" i="56" s="1"/>
  <c r="BV179" i="56" s="1"/>
  <c r="BV180" i="56" s="1"/>
  <c r="AJ149" i="56"/>
  <c r="Z179" i="56"/>
  <c r="Z180" i="56" s="1"/>
  <c r="Z173" i="56"/>
  <c r="Z174" i="56" s="1"/>
  <c r="T145" i="56"/>
  <c r="T150" i="56" s="1"/>
  <c r="T152" i="56" s="1"/>
  <c r="T172" i="56" s="1"/>
  <c r="T171" i="56"/>
  <c r="CL152" i="56" l="1"/>
  <c r="CL172" i="56" s="1"/>
  <c r="CL173" i="56" s="1"/>
  <c r="CL174" i="56" s="1"/>
  <c r="CL179" i="56" s="1"/>
  <c r="CL180" i="56" s="1"/>
  <c r="AZ152" i="52"/>
  <c r="AZ172" i="52" s="1"/>
  <c r="BP152" i="52"/>
  <c r="BP172" i="52" s="1"/>
  <c r="BP173" i="52" s="1"/>
  <c r="BP174" i="52" s="1"/>
  <c r="BP179" i="52" s="1"/>
  <c r="BP180" i="52" s="1"/>
  <c r="T173" i="56"/>
  <c r="T174" i="56" s="1"/>
  <c r="T179" i="56" s="1"/>
  <c r="T180" i="56" s="1"/>
  <c r="J139" i="56" l="1"/>
  <c r="J148" i="56" s="1"/>
  <c r="J135" i="56"/>
  <c r="J157" i="56" s="1"/>
  <c r="J134" i="56"/>
  <c r="J156" i="56" s="1"/>
  <c r="J129" i="56"/>
  <c r="J161" i="56" s="1"/>
  <c r="D139" i="56"/>
  <c r="D135" i="56"/>
  <c r="J158" i="56" l="1"/>
  <c r="J177" i="56"/>
  <c r="J149" i="56"/>
  <c r="J140" i="56"/>
  <c r="J144" i="56" s="1"/>
  <c r="J136" i="56"/>
  <c r="J151" i="56" s="1"/>
  <c r="D129" i="56" l="1"/>
  <c r="H194" i="56" l="1"/>
  <c r="G194" i="56"/>
  <c r="H193" i="56"/>
  <c r="G193" i="56"/>
  <c r="H192" i="56"/>
  <c r="G192" i="56"/>
  <c r="H191" i="56"/>
  <c r="G191" i="56"/>
  <c r="H190" i="56"/>
  <c r="G190" i="56"/>
  <c r="H189" i="56"/>
  <c r="G189" i="56"/>
  <c r="A178" i="56"/>
  <c r="A179" i="56" s="1"/>
  <c r="A180" i="56" s="1"/>
  <c r="A172" i="56"/>
  <c r="A173" i="56" s="1"/>
  <c r="A174" i="56" s="1"/>
  <c r="A167" i="56"/>
  <c r="A168" i="56" s="1"/>
  <c r="A162" i="56"/>
  <c r="A163" i="56" s="1"/>
  <c r="D177" i="56"/>
  <c r="D157" i="56"/>
  <c r="D156" i="56"/>
  <c r="D161" i="56"/>
  <c r="BP140" i="56" l="1"/>
  <c r="BP144" i="56" s="1"/>
  <c r="BP145" i="56" s="1"/>
  <c r="BP150" i="56" s="1"/>
  <c r="BP152" i="56" s="1"/>
  <c r="BP172" i="56" s="1"/>
  <c r="BP173" i="56" s="1"/>
  <c r="BP174" i="56" s="1"/>
  <c r="BP179" i="56" s="1"/>
  <c r="BP180" i="56" s="1"/>
  <c r="AJ140" i="56"/>
  <c r="AJ144" i="56" s="1"/>
  <c r="D158" i="56"/>
  <c r="D136" i="56"/>
  <c r="D151" i="56" s="1"/>
  <c r="D148" i="56"/>
  <c r="D149" i="56" l="1"/>
  <c r="D140" i="56"/>
  <c r="D144" i="56" s="1"/>
  <c r="CL166" i="54" l="1"/>
  <c r="CL168" i="54" s="1"/>
  <c r="CL161" i="54"/>
  <c r="CL157" i="54"/>
  <c r="CL139" i="54"/>
  <c r="CL177" i="54" s="1"/>
  <c r="CL134" i="54"/>
  <c r="CL156" i="54" s="1"/>
  <c r="CL158" i="54" s="1"/>
  <c r="CL130" i="54"/>
  <c r="CL162" i="54" s="1"/>
  <c r="CL129" i="54"/>
  <c r="CL131" i="54" s="1"/>
  <c r="CF157" i="54"/>
  <c r="CF156" i="54"/>
  <c r="CF158" i="54" s="1"/>
  <c r="CF139" i="54"/>
  <c r="CF177" i="54" s="1"/>
  <c r="CF136" i="54"/>
  <c r="CF151" i="54" s="1"/>
  <c r="CF134" i="54"/>
  <c r="CF130" i="54"/>
  <c r="CF162" i="54" s="1"/>
  <c r="BV177" i="54"/>
  <c r="BV166" i="54"/>
  <c r="BV168" i="54" s="1"/>
  <c r="BV162" i="54"/>
  <c r="BV148" i="54"/>
  <c r="BV139" i="54"/>
  <c r="BV135" i="54"/>
  <c r="BV157" i="54" s="1"/>
  <c r="BV134" i="54"/>
  <c r="BV136" i="54" s="1"/>
  <c r="BV151" i="54" s="1"/>
  <c r="BV130" i="54"/>
  <c r="BV129" i="54"/>
  <c r="BV161" i="54" s="1"/>
  <c r="BP166" i="54"/>
  <c r="BP168" i="54" s="1"/>
  <c r="BP156" i="54"/>
  <c r="BP158" i="54" s="1"/>
  <c r="BP139" i="54"/>
  <c r="BP177" i="54" s="1"/>
  <c r="BP135" i="54"/>
  <c r="BP157" i="54" s="1"/>
  <c r="BP134" i="54"/>
  <c r="BP136" i="54" s="1"/>
  <c r="BP151" i="54" s="1"/>
  <c r="BP130" i="54"/>
  <c r="BP162" i="54" s="1"/>
  <c r="BP129" i="54"/>
  <c r="BP161" i="54" s="1"/>
  <c r="BP163" i="54" s="1"/>
  <c r="BF166" i="54"/>
  <c r="BF168" i="54" s="1"/>
  <c r="BF157" i="54"/>
  <c r="BF139" i="54"/>
  <c r="BF177" i="54" s="1"/>
  <c r="BF130" i="54"/>
  <c r="BF162" i="54" s="1"/>
  <c r="BF129" i="54"/>
  <c r="BF161" i="54" s="1"/>
  <c r="BF163" i="54" s="1"/>
  <c r="AZ156" i="54"/>
  <c r="AZ139" i="54"/>
  <c r="AZ177" i="54" s="1"/>
  <c r="AZ157" i="54"/>
  <c r="AZ134" i="54"/>
  <c r="AZ136" i="54" s="1"/>
  <c r="AZ151" i="54" s="1"/>
  <c r="AZ130" i="54"/>
  <c r="AZ162" i="54" s="1"/>
  <c r="AZ129" i="54"/>
  <c r="AZ161" i="54" s="1"/>
  <c r="AP166" i="54"/>
  <c r="AP168" i="54" s="1"/>
  <c r="AP156" i="54"/>
  <c r="AP139" i="54"/>
  <c r="AP177" i="54" s="1"/>
  <c r="AP135" i="54"/>
  <c r="AP157" i="54" s="1"/>
  <c r="AP134" i="54"/>
  <c r="AP136" i="54" s="1"/>
  <c r="AP151" i="54" s="1"/>
  <c r="AP130" i="54"/>
  <c r="AP162" i="54" s="1"/>
  <c r="AP129" i="54"/>
  <c r="AP161" i="54" s="1"/>
  <c r="AJ177" i="54"/>
  <c r="AJ166" i="54"/>
  <c r="AJ168" i="54" s="1"/>
  <c r="AJ139" i="54"/>
  <c r="AJ148" i="54" s="1"/>
  <c r="AJ135" i="54"/>
  <c r="AJ136" i="54" s="1"/>
  <c r="AJ151" i="54" s="1"/>
  <c r="AJ134" i="54"/>
  <c r="AJ156" i="54" s="1"/>
  <c r="AJ130" i="54"/>
  <c r="AJ162" i="54" s="1"/>
  <c r="AJ129" i="54"/>
  <c r="AJ161" i="54" s="1"/>
  <c r="Z166" i="54"/>
  <c r="Z168" i="54" s="1"/>
  <c r="Z157" i="54"/>
  <c r="Z139" i="54"/>
  <c r="Z177" i="54" s="1"/>
  <c r="Z136" i="54"/>
  <c r="Z151" i="54" s="1"/>
  <c r="Z135" i="54"/>
  <c r="Z134" i="54"/>
  <c r="Z156" i="54" s="1"/>
  <c r="Z158" i="54" s="1"/>
  <c r="Z130" i="54"/>
  <c r="Z162" i="54" s="1"/>
  <c r="Z129" i="54"/>
  <c r="Z161" i="54" s="1"/>
  <c r="Z163" i="54" s="1"/>
  <c r="T166" i="54"/>
  <c r="T168" i="54" s="1"/>
  <c r="T139" i="54"/>
  <c r="T177" i="54" s="1"/>
  <c r="T135" i="54"/>
  <c r="T157" i="54" s="1"/>
  <c r="T134" i="54"/>
  <c r="T156" i="54" s="1"/>
  <c r="T158" i="54" s="1"/>
  <c r="T130" i="54"/>
  <c r="T162" i="54" s="1"/>
  <c r="T129" i="54"/>
  <c r="T161" i="54" s="1"/>
  <c r="J166" i="54"/>
  <c r="J168" i="54" s="1"/>
  <c r="J161" i="54"/>
  <c r="J139" i="54"/>
  <c r="J177" i="54" s="1"/>
  <c r="J135" i="54"/>
  <c r="J157" i="54" s="1"/>
  <c r="J134" i="54"/>
  <c r="J130" i="54"/>
  <c r="J162" i="54" s="1"/>
  <c r="J129" i="54"/>
  <c r="D166" i="54"/>
  <c r="D168" i="54" s="1"/>
  <c r="D139" i="54"/>
  <c r="D148" i="54" s="1"/>
  <c r="D149" i="54" s="1"/>
  <c r="D135" i="54"/>
  <c r="D136" i="54" s="1"/>
  <c r="D151" i="54" s="1"/>
  <c r="D157" i="54"/>
  <c r="D134" i="54"/>
  <c r="D156" i="54" s="1"/>
  <c r="D130" i="54"/>
  <c r="D129" i="54"/>
  <c r="D161" i="54" s="1"/>
  <c r="H194" i="54"/>
  <c r="G194" i="54"/>
  <c r="H193" i="54"/>
  <c r="G193" i="54"/>
  <c r="H192" i="54"/>
  <c r="G192" i="54"/>
  <c r="H191" i="54"/>
  <c r="G191" i="54"/>
  <c r="H190" i="54"/>
  <c r="G190" i="54"/>
  <c r="H189" i="54"/>
  <c r="G189" i="54"/>
  <c r="A178" i="54"/>
  <c r="A179" i="54" s="1"/>
  <c r="A180" i="54" s="1"/>
  <c r="A172" i="54"/>
  <c r="A173" i="54" s="1"/>
  <c r="A174" i="54" s="1"/>
  <c r="A167" i="54"/>
  <c r="A168" i="54" s="1"/>
  <c r="D162" i="54"/>
  <c r="A162" i="54"/>
  <c r="A163" i="54" s="1"/>
  <c r="DJ161" i="54"/>
  <c r="DJ153" i="54"/>
  <c r="DJ145" i="54"/>
  <c r="DJ137" i="54"/>
  <c r="DJ129" i="54"/>
  <c r="AJ163" i="54" l="1"/>
  <c r="CL136" i="54"/>
  <c r="CL151" i="54" s="1"/>
  <c r="J148" i="54"/>
  <c r="J149" i="54" s="1"/>
  <c r="T136" i="54"/>
  <c r="T151" i="54" s="1"/>
  <c r="BV163" i="54"/>
  <c r="CL171" i="54"/>
  <c r="D131" i="54"/>
  <c r="D143" i="54" s="1"/>
  <c r="J163" i="54"/>
  <c r="CL163" i="54"/>
  <c r="J136" i="54"/>
  <c r="J151" i="54" s="1"/>
  <c r="T163" i="54"/>
  <c r="T171" i="54" s="1"/>
  <c r="CL148" i="54"/>
  <c r="CF148" i="54"/>
  <c r="BV140" i="54"/>
  <c r="BV144" i="54" s="1"/>
  <c r="BV156" i="54"/>
  <c r="BV158" i="54" s="1"/>
  <c r="BV171" i="54" s="1"/>
  <c r="BV131" i="54"/>
  <c r="BV143" i="54" s="1"/>
  <c r="BV149" i="54"/>
  <c r="BP171" i="54"/>
  <c r="BP131" i="54"/>
  <c r="BP143" i="54" s="1"/>
  <c r="BP148" i="54"/>
  <c r="BF131" i="54"/>
  <c r="BF148" i="54"/>
  <c r="AZ158" i="54"/>
  <c r="AZ163" i="54"/>
  <c r="AZ131" i="54"/>
  <c r="AZ143" i="54" s="1"/>
  <c r="AZ148" i="54"/>
  <c r="AP158" i="54"/>
  <c r="AP163" i="54"/>
  <c r="AP131" i="54"/>
  <c r="AP143" i="54" s="1"/>
  <c r="AP148" i="54"/>
  <c r="AJ140" i="54"/>
  <c r="AJ144" i="54" s="1"/>
  <c r="AJ149" i="54"/>
  <c r="AJ157" i="54"/>
  <c r="AJ158" i="54" s="1"/>
  <c r="AJ171" i="54" s="1"/>
  <c r="AJ131" i="54"/>
  <c r="AJ143" i="54" s="1"/>
  <c r="Z171" i="54"/>
  <c r="Z131" i="54"/>
  <c r="Z143" i="54" s="1"/>
  <c r="Z148" i="54"/>
  <c r="T131" i="54"/>
  <c r="T143" i="54" s="1"/>
  <c r="T148" i="54"/>
  <c r="J156" i="54"/>
  <c r="J158" i="54" s="1"/>
  <c r="J171" i="54" s="1"/>
  <c r="J140" i="54"/>
  <c r="J144" i="54" s="1"/>
  <c r="J131" i="54"/>
  <c r="D177" i="54"/>
  <c r="D163" i="54"/>
  <c r="D158" i="54"/>
  <c r="D140" i="54"/>
  <c r="D144" i="54" s="1"/>
  <c r="CL157" i="53"/>
  <c r="CF157" i="53"/>
  <c r="BF157" i="53"/>
  <c r="AZ157" i="53"/>
  <c r="D171" i="54" l="1"/>
  <c r="CL143" i="54"/>
  <c r="BV145" i="54"/>
  <c r="BV150" i="54" s="1"/>
  <c r="BV152" i="54" s="1"/>
  <c r="BV172" i="54" s="1"/>
  <c r="J143" i="54"/>
  <c r="J145" i="54" s="1"/>
  <c r="J150" i="54" s="1"/>
  <c r="J152" i="54" s="1"/>
  <c r="J172" i="54" s="1"/>
  <c r="J173" i="54" s="1"/>
  <c r="J174" i="54" s="1"/>
  <c r="J179" i="54" s="1"/>
  <c r="J180" i="54" s="1"/>
  <c r="CL149" i="54"/>
  <c r="CL140" i="54"/>
  <c r="CL144" i="54" s="1"/>
  <c r="CL145" i="54" s="1"/>
  <c r="CL150" i="54" s="1"/>
  <c r="CL152" i="54" s="1"/>
  <c r="CL172" i="54" s="1"/>
  <c r="CL173" i="54" s="1"/>
  <c r="CL174" i="54" s="1"/>
  <c r="CL179" i="54" s="1"/>
  <c r="CL180" i="54" s="1"/>
  <c r="CF149" i="54"/>
  <c r="CF140" i="54"/>
  <c r="CF144" i="54" s="1"/>
  <c r="BV173" i="54"/>
  <c r="BV174" i="54" s="1"/>
  <c r="BV179" i="54" s="1"/>
  <c r="BV180" i="54" s="1"/>
  <c r="BP149" i="54"/>
  <c r="BP140" i="54"/>
  <c r="BP144" i="54" s="1"/>
  <c r="BP145" i="54" s="1"/>
  <c r="BP150" i="54" s="1"/>
  <c r="BP152" i="54" s="1"/>
  <c r="BP172" i="54" s="1"/>
  <c r="BP173" i="54" s="1"/>
  <c r="BP174" i="54" s="1"/>
  <c r="BP179" i="54" s="1"/>
  <c r="BP180" i="54" s="1"/>
  <c r="BF149" i="54"/>
  <c r="BF140" i="54"/>
  <c r="BF144" i="54" s="1"/>
  <c r="AZ140" i="54"/>
  <c r="AZ144" i="54" s="1"/>
  <c r="AZ145" i="54" s="1"/>
  <c r="AZ150" i="54" s="1"/>
  <c r="AZ152" i="54" s="1"/>
  <c r="AZ172" i="54" s="1"/>
  <c r="AZ149" i="54"/>
  <c r="AP149" i="54"/>
  <c r="AP140" i="54"/>
  <c r="AP144" i="54" s="1"/>
  <c r="AP145" i="54" s="1"/>
  <c r="AP150" i="54" s="1"/>
  <c r="AP152" i="54" s="1"/>
  <c r="AP172" i="54" s="1"/>
  <c r="AP171" i="54"/>
  <c r="AJ145" i="54"/>
  <c r="AJ150" i="54" s="1"/>
  <c r="AJ152" i="54" s="1"/>
  <c r="AJ172" i="54" s="1"/>
  <c r="AJ173" i="54" s="1"/>
  <c r="AJ174" i="54" s="1"/>
  <c r="AJ179" i="54" s="1"/>
  <c r="AJ180" i="54" s="1"/>
  <c r="Z149" i="54"/>
  <c r="Z140" i="54"/>
  <c r="Z144" i="54" s="1"/>
  <c r="Z145" i="54" s="1"/>
  <c r="Z150" i="54" s="1"/>
  <c r="Z152" i="54" s="1"/>
  <c r="Z172" i="54" s="1"/>
  <c r="Z173" i="54" s="1"/>
  <c r="Z174" i="54" s="1"/>
  <c r="Z179" i="54" s="1"/>
  <c r="Z180" i="54" s="1"/>
  <c r="T149" i="54"/>
  <c r="T140" i="54"/>
  <c r="T144" i="54" s="1"/>
  <c r="T145" i="54" s="1"/>
  <c r="T150" i="54" s="1"/>
  <c r="T152" i="54" s="1"/>
  <c r="T172" i="54" s="1"/>
  <c r="T173" i="54" s="1"/>
  <c r="T174" i="54" s="1"/>
  <c r="T179" i="54" s="1"/>
  <c r="T180" i="54" s="1"/>
  <c r="D145" i="54"/>
  <c r="D150" i="54" s="1"/>
  <c r="D152" i="54" s="1"/>
  <c r="D172" i="54" s="1"/>
  <c r="D173" i="54" s="1"/>
  <c r="D174" i="54" s="1"/>
  <c r="D179" i="54" s="1"/>
  <c r="D180" i="54" s="1"/>
  <c r="AP173" i="54" l="1"/>
  <c r="AP174" i="54" s="1"/>
  <c r="AP179" i="54" s="1"/>
  <c r="AP180" i="54" s="1"/>
  <c r="H194" i="53" l="1"/>
  <c r="G194" i="53"/>
  <c r="H193" i="53"/>
  <c r="G193" i="53"/>
  <c r="H192" i="53"/>
  <c r="G192" i="53"/>
  <c r="H191" i="53"/>
  <c r="G191" i="53"/>
  <c r="H190" i="53"/>
  <c r="G190" i="53"/>
  <c r="H189" i="53"/>
  <c r="G189" i="53"/>
  <c r="A178" i="53"/>
  <c r="A179" i="53" s="1"/>
  <c r="A180" i="53" s="1"/>
  <c r="A172" i="53"/>
  <c r="A173" i="53" s="1"/>
  <c r="A174" i="53" s="1"/>
  <c r="A167" i="53"/>
  <c r="A168" i="53" s="1"/>
  <c r="A162" i="53"/>
  <c r="A163" i="53" s="1"/>
  <c r="CL134" i="44"/>
  <c r="CF134" i="44"/>
  <c r="BV134" i="44"/>
  <c r="BP134" i="44"/>
  <c r="AZ134" i="44"/>
  <c r="AP134" i="44"/>
  <c r="AJ134" i="44"/>
  <c r="Z134" i="44"/>
  <c r="T134" i="44"/>
  <c r="J134" i="44"/>
  <c r="D134" i="44"/>
  <c r="BV135" i="44"/>
  <c r="BP135" i="44"/>
  <c r="AP135" i="44"/>
  <c r="AJ135" i="44"/>
  <c r="Z135" i="44"/>
  <c r="T135" i="44"/>
  <c r="J135" i="44"/>
  <c r="D135" i="44"/>
  <c r="CJ8" i="52" l="1"/>
  <c r="CF102" i="52" l="1"/>
  <c r="CL95" i="52"/>
  <c r="CL139" i="44"/>
  <c r="CL61" i="52"/>
  <c r="CL63" i="52" s="1"/>
  <c r="CL129" i="52" s="1"/>
  <c r="CL161" i="52" l="1"/>
  <c r="CL163" i="52" s="1"/>
  <c r="CL131" i="52"/>
  <c r="CL143" i="52" s="1"/>
  <c r="CL145" i="52" s="1"/>
  <c r="CL150" i="52" s="1"/>
  <c r="CL152" i="52" s="1"/>
  <c r="CL172" i="52" s="1"/>
  <c r="CL166" i="44"/>
  <c r="CL166" i="52"/>
  <c r="CL168" i="52" s="1"/>
  <c r="CL96" i="52"/>
  <c r="CL112" i="52"/>
  <c r="CN112" i="52"/>
  <c r="CP112" i="52"/>
  <c r="CL114" i="52"/>
  <c r="CN114" i="52"/>
  <c r="CP114" i="52"/>
  <c r="CL116" i="52"/>
  <c r="CN116" i="52"/>
  <c r="CP116" i="52"/>
  <c r="CL118" i="52"/>
  <c r="CN118" i="52"/>
  <c r="CP118" i="52"/>
  <c r="CL120" i="52"/>
  <c r="CN120" i="52"/>
  <c r="CP120" i="52"/>
  <c r="CL122" i="52"/>
  <c r="CN122" i="52"/>
  <c r="CP122" i="52"/>
  <c r="CL171" i="52" l="1"/>
  <c r="CL173" i="52" s="1"/>
  <c r="CL174" i="52" s="1"/>
  <c r="CL179" i="52" s="1"/>
  <c r="CL180" i="52" s="1"/>
  <c r="CL130" i="44"/>
  <c r="CL129" i="44"/>
  <c r="CF139" i="44"/>
  <c r="CF130" i="44"/>
  <c r="BV166" i="44"/>
  <c r="BV130" i="44"/>
  <c r="BV129" i="44"/>
  <c r="BP166" i="44"/>
  <c r="BP139" i="44"/>
  <c r="BP130" i="44"/>
  <c r="BP129" i="44"/>
  <c r="BF166" i="44"/>
  <c r="BF139" i="44"/>
  <c r="BF130" i="44"/>
  <c r="BF129" i="44"/>
  <c r="AZ139" i="44"/>
  <c r="AZ130" i="44"/>
  <c r="AZ129" i="44"/>
  <c r="AP139" i="44"/>
  <c r="AP129" i="44"/>
  <c r="AJ139" i="44"/>
  <c r="AJ129" i="44"/>
  <c r="Z166" i="44"/>
  <c r="Z139" i="44"/>
  <c r="Z130" i="44"/>
  <c r="Z129" i="44"/>
  <c r="T166" i="44"/>
  <c r="T139" i="44"/>
  <c r="T130" i="44"/>
  <c r="T129" i="44"/>
  <c r="BV136" i="44" l="1"/>
  <c r="J139" i="44"/>
  <c r="J129" i="44"/>
  <c r="D136" i="44"/>
  <c r="D139" i="44"/>
  <c r="D129" i="44"/>
  <c r="H194" i="44" l="1"/>
  <c r="G194" i="44"/>
  <c r="H193" i="44"/>
  <c r="G193" i="44"/>
  <c r="H192" i="44"/>
  <c r="G192" i="44"/>
  <c r="H191" i="44"/>
  <c r="G191" i="44"/>
  <c r="H190" i="44"/>
  <c r="G190" i="44"/>
  <c r="H189" i="44"/>
  <c r="G189" i="44"/>
  <c r="A178" i="44"/>
  <c r="A179" i="44" s="1"/>
  <c r="A180" i="44" s="1"/>
  <c r="CL177" i="44"/>
  <c r="AJ177" i="44"/>
  <c r="Z177" i="44"/>
  <c r="A172" i="44"/>
  <c r="A173" i="44" s="1"/>
  <c r="A174" i="44" s="1"/>
  <c r="CL168" i="44"/>
  <c r="Z168" i="44"/>
  <c r="T168" i="44"/>
  <c r="A167" i="44"/>
  <c r="A168" i="44" s="1"/>
  <c r="BV168" i="44"/>
  <c r="BP168" i="44"/>
  <c r="BF168" i="44"/>
  <c r="CF162" i="44"/>
  <c r="T162" i="44"/>
  <c r="A162" i="44"/>
  <c r="A163" i="44" s="1"/>
  <c r="CL148" i="44"/>
  <c r="CL149" i="44" s="1"/>
  <c r="AJ148" i="44"/>
  <c r="AJ149" i="44" s="1"/>
  <c r="Z148" i="44"/>
  <c r="Z149" i="44" s="1"/>
  <c r="CF177" i="44"/>
  <c r="BV139" i="44"/>
  <c r="BV177" i="44" s="1"/>
  <c r="BP177" i="44"/>
  <c r="BF177" i="44"/>
  <c r="AZ177" i="44"/>
  <c r="AP177" i="44"/>
  <c r="T177" i="44"/>
  <c r="J177" i="44"/>
  <c r="D177" i="44"/>
  <c r="AP136" i="44"/>
  <c r="AP151" i="44" s="1"/>
  <c r="AJ136" i="44"/>
  <c r="AJ151" i="44" s="1"/>
  <c r="CL157" i="44"/>
  <c r="CF157" i="44"/>
  <c r="BV157" i="44"/>
  <c r="BP157" i="44"/>
  <c r="BF157" i="44"/>
  <c r="AZ157" i="44"/>
  <c r="AP157" i="44"/>
  <c r="AJ157" i="44"/>
  <c r="Z157" i="44"/>
  <c r="T157" i="44"/>
  <c r="J157" i="44"/>
  <c r="D157" i="44"/>
  <c r="CL136" i="44"/>
  <c r="CL151" i="44" s="1"/>
  <c r="CF136" i="44"/>
  <c r="CF151" i="44" s="1"/>
  <c r="BV156" i="44"/>
  <c r="BP156" i="44"/>
  <c r="AZ156" i="44"/>
  <c r="AP156" i="44"/>
  <c r="AJ156" i="44"/>
  <c r="Z136" i="44"/>
  <c r="Z151" i="44" s="1"/>
  <c r="T136" i="44"/>
  <c r="T151" i="44" s="1"/>
  <c r="J156" i="44"/>
  <c r="D156" i="44"/>
  <c r="CL162" i="44"/>
  <c r="BV162" i="44"/>
  <c r="BP162" i="44"/>
  <c r="BF162" i="44"/>
  <c r="AZ162" i="44"/>
  <c r="Z162" i="44"/>
  <c r="J162" i="44"/>
  <c r="CL131" i="44"/>
  <c r="BV161" i="44"/>
  <c r="BP161" i="44"/>
  <c r="BF161" i="44"/>
  <c r="AZ161" i="44"/>
  <c r="AP161" i="44"/>
  <c r="AJ161" i="44"/>
  <c r="Z131" i="44"/>
  <c r="T131" i="44"/>
  <c r="J161" i="44"/>
  <c r="D161" i="44"/>
  <c r="CL143" i="44" l="1"/>
  <c r="BV158" i="44"/>
  <c r="BV163" i="44"/>
  <c r="BV171" i="44"/>
  <c r="BP158" i="44"/>
  <c r="BP163" i="44"/>
  <c r="Z143" i="44"/>
  <c r="T143" i="44"/>
  <c r="J163" i="44"/>
  <c r="J158" i="44"/>
  <c r="D158" i="44"/>
  <c r="AZ163" i="44"/>
  <c r="AJ158" i="44"/>
  <c r="BF163" i="44"/>
  <c r="AP158" i="44"/>
  <c r="AZ158" i="44"/>
  <c r="AZ131" i="44"/>
  <c r="AZ136" i="44"/>
  <c r="AZ151" i="44" s="1"/>
  <c r="AP148" i="44"/>
  <c r="CL156" i="44"/>
  <c r="CL158" i="44" s="1"/>
  <c r="BF131" i="44"/>
  <c r="Z140" i="44"/>
  <c r="Z144" i="44" s="1"/>
  <c r="CL140" i="44"/>
  <c r="CL144" i="44" s="1"/>
  <c r="CL145" i="44" s="1"/>
  <c r="CL150" i="44" s="1"/>
  <c r="CL152" i="44" s="1"/>
  <c r="CL172" i="44" s="1"/>
  <c r="AZ148" i="44"/>
  <c r="BP131" i="44"/>
  <c r="BP136" i="44"/>
  <c r="BP151" i="44" s="1"/>
  <c r="AJ140" i="44"/>
  <c r="AJ144" i="44" s="1"/>
  <c r="BF148" i="44"/>
  <c r="T156" i="44"/>
  <c r="T158" i="44" s="1"/>
  <c r="Z156" i="44"/>
  <c r="Z158" i="44" s="1"/>
  <c r="Z161" i="44"/>
  <c r="Z163" i="44" s="1"/>
  <c r="J131" i="44"/>
  <c r="BV131" i="44"/>
  <c r="J136" i="44"/>
  <c r="J151" i="44" s="1"/>
  <c r="BV151" i="44"/>
  <c r="D148" i="44"/>
  <c r="D140" i="44" s="1"/>
  <c r="BP148" i="44"/>
  <c r="CF156" i="44"/>
  <c r="CF158" i="44" s="1"/>
  <c r="T161" i="44"/>
  <c r="T163" i="44" s="1"/>
  <c r="J148" i="44"/>
  <c r="BV148" i="44"/>
  <c r="CL161" i="44"/>
  <c r="CL163" i="44" s="1"/>
  <c r="T148" i="44"/>
  <c r="CF148" i="44"/>
  <c r="CN111" i="53"/>
  <c r="CN107" i="53"/>
  <c r="CN106" i="53"/>
  <c r="CN105" i="53"/>
  <c r="CN100" i="53"/>
  <c r="CN99" i="53"/>
  <c r="CN98" i="53"/>
  <c r="CN94" i="53"/>
  <c r="CN93" i="53"/>
  <c r="CN92" i="53"/>
  <c r="CN91" i="53"/>
  <c r="CN90" i="53"/>
  <c r="CN89" i="53"/>
  <c r="CN88" i="53"/>
  <c r="CN87" i="53"/>
  <c r="CN86" i="53"/>
  <c r="CN85" i="53"/>
  <c r="CN84" i="53"/>
  <c r="CN83" i="53"/>
  <c r="CN82" i="53"/>
  <c r="CN81" i="53"/>
  <c r="CN80" i="53"/>
  <c r="CN79" i="53"/>
  <c r="CN78" i="53"/>
  <c r="CN77" i="53"/>
  <c r="CN76" i="53"/>
  <c r="CN75" i="53"/>
  <c r="CN72" i="53"/>
  <c r="CN71" i="53"/>
  <c r="CN70" i="53"/>
  <c r="CN69" i="53"/>
  <c r="CN68" i="53"/>
  <c r="CN67" i="53"/>
  <c r="CN66" i="53"/>
  <c r="CN62" i="53"/>
  <c r="CN60" i="53"/>
  <c r="CN59" i="53"/>
  <c r="CN58" i="53"/>
  <c r="CN57" i="53"/>
  <c r="CN56" i="53"/>
  <c r="CN55" i="53"/>
  <c r="CN54" i="53"/>
  <c r="CN53" i="53"/>
  <c r="CN52" i="53"/>
  <c r="CN51" i="53"/>
  <c r="CN50" i="53"/>
  <c r="CN49" i="53"/>
  <c r="CN48" i="53"/>
  <c r="CN47" i="53"/>
  <c r="CN46" i="53"/>
  <c r="CN45" i="53"/>
  <c r="CN44" i="53"/>
  <c r="CN43" i="53"/>
  <c r="CN42" i="53"/>
  <c r="CN41" i="53"/>
  <c r="CN40" i="53"/>
  <c r="CN39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10" i="53"/>
  <c r="CL110" i="53"/>
  <c r="CL111" i="53"/>
  <c r="CL139" i="53" s="1"/>
  <c r="CL107" i="53"/>
  <c r="CL106" i="53"/>
  <c r="CL105" i="53"/>
  <c r="CL100" i="53"/>
  <c r="CL99" i="53"/>
  <c r="CL98" i="53"/>
  <c r="CL94" i="53"/>
  <c r="CL93" i="53"/>
  <c r="CL92" i="53"/>
  <c r="CL91" i="53"/>
  <c r="CL90" i="53"/>
  <c r="CL89" i="53"/>
  <c r="CL88" i="53"/>
  <c r="CL87" i="53"/>
  <c r="CL86" i="53"/>
  <c r="CL85" i="53"/>
  <c r="CL84" i="53"/>
  <c r="CL83" i="53"/>
  <c r="CL82" i="53"/>
  <c r="CL81" i="53"/>
  <c r="CL80" i="53"/>
  <c r="CL79" i="53"/>
  <c r="CL78" i="53"/>
  <c r="CL77" i="53"/>
  <c r="CL76" i="53"/>
  <c r="CL75" i="53"/>
  <c r="CL72" i="53"/>
  <c r="CL71" i="53"/>
  <c r="CL70" i="53"/>
  <c r="CL69" i="53"/>
  <c r="CL68" i="53"/>
  <c r="CL67" i="53"/>
  <c r="CL66" i="53"/>
  <c r="CL62" i="53"/>
  <c r="CL60" i="53"/>
  <c r="CL59" i="53"/>
  <c r="CL58" i="53"/>
  <c r="CL57" i="53"/>
  <c r="CL56" i="53"/>
  <c r="CL55" i="53"/>
  <c r="CL54" i="53"/>
  <c r="CL53" i="53"/>
  <c r="CL52" i="53"/>
  <c r="CL51" i="53"/>
  <c r="CL50" i="53"/>
  <c r="CL49" i="53"/>
  <c r="CL48" i="53"/>
  <c r="CL47" i="53"/>
  <c r="CL46" i="53"/>
  <c r="CL45" i="53"/>
  <c r="CL44" i="53"/>
  <c r="CL43" i="53"/>
  <c r="CL42" i="53"/>
  <c r="CL41" i="53"/>
  <c r="CL40" i="53"/>
  <c r="CL39" i="53"/>
  <c r="CL38" i="53"/>
  <c r="CL37" i="53"/>
  <c r="CL36" i="53"/>
  <c r="CL35" i="53"/>
  <c r="CL34" i="53"/>
  <c r="CL33" i="53"/>
  <c r="CL32" i="53"/>
  <c r="CL31" i="53"/>
  <c r="CL30" i="53"/>
  <c r="CL29" i="53"/>
  <c r="CL28" i="53"/>
  <c r="CL27" i="53"/>
  <c r="CL26" i="53"/>
  <c r="CL25" i="53"/>
  <c r="CL24" i="53"/>
  <c r="CL23" i="53"/>
  <c r="CL22" i="53"/>
  <c r="CL21" i="53"/>
  <c r="CL20" i="53"/>
  <c r="CN15" i="53"/>
  <c r="CL15" i="53"/>
  <c r="CN14" i="53"/>
  <c r="CL14" i="53"/>
  <c r="CN13" i="53"/>
  <c r="CL13" i="53"/>
  <c r="CN12" i="53"/>
  <c r="CL12" i="53"/>
  <c r="CN11" i="53"/>
  <c r="CL11" i="53"/>
  <c r="CN8" i="53"/>
  <c r="CL8" i="53"/>
  <c r="CH110" i="53"/>
  <c r="CH111" i="53"/>
  <c r="CH107" i="53"/>
  <c r="CH106" i="53"/>
  <c r="CH105" i="53"/>
  <c r="CH100" i="53"/>
  <c r="CH99" i="53"/>
  <c r="CH98" i="53"/>
  <c r="CH94" i="53"/>
  <c r="CH93" i="53"/>
  <c r="CH92" i="53"/>
  <c r="CH91" i="53"/>
  <c r="CH90" i="53"/>
  <c r="CH89" i="53"/>
  <c r="CH88" i="53"/>
  <c r="CH87" i="53"/>
  <c r="CH86" i="53"/>
  <c r="CH85" i="53"/>
  <c r="CH84" i="53"/>
  <c r="CH83" i="53"/>
  <c r="CH82" i="53"/>
  <c r="CH81" i="53"/>
  <c r="CH80" i="53"/>
  <c r="CH79" i="53"/>
  <c r="CH78" i="53"/>
  <c r="CH77" i="53"/>
  <c r="CH76" i="53"/>
  <c r="CH75" i="53"/>
  <c r="CH72" i="53"/>
  <c r="CH71" i="53"/>
  <c r="CH70" i="53"/>
  <c r="CH69" i="53"/>
  <c r="CH68" i="53"/>
  <c r="CH67" i="53"/>
  <c r="CH66" i="53"/>
  <c r="CH62" i="53"/>
  <c r="CH60" i="53"/>
  <c r="CH59" i="53"/>
  <c r="CH58" i="53"/>
  <c r="CH57" i="53"/>
  <c r="CH56" i="53"/>
  <c r="CH55" i="53"/>
  <c r="CH54" i="53"/>
  <c r="CH53" i="53"/>
  <c r="CH52" i="53"/>
  <c r="CH51" i="53"/>
  <c r="CH50" i="53"/>
  <c r="CH49" i="53"/>
  <c r="CH48" i="53"/>
  <c r="CH47" i="53"/>
  <c r="CH46" i="53"/>
  <c r="CH45" i="53"/>
  <c r="CH44" i="53"/>
  <c r="CH43" i="53"/>
  <c r="CH42" i="53"/>
  <c r="CH41" i="53"/>
  <c r="CH40" i="53"/>
  <c r="CH39" i="53"/>
  <c r="CH38" i="53"/>
  <c r="CH37" i="53"/>
  <c r="CH36" i="53"/>
  <c r="CH35" i="53"/>
  <c r="CH34" i="53"/>
  <c r="CH33" i="53"/>
  <c r="CH32" i="53"/>
  <c r="CH31" i="53"/>
  <c r="CH30" i="53"/>
  <c r="CH29" i="53"/>
  <c r="CH28" i="53"/>
  <c r="CH27" i="53"/>
  <c r="CH26" i="53"/>
  <c r="CH25" i="53"/>
  <c r="CH24" i="53"/>
  <c r="CH23" i="53"/>
  <c r="CH22" i="53"/>
  <c r="CH21" i="53"/>
  <c r="CH20" i="53"/>
  <c r="CF110" i="53"/>
  <c r="CF111" i="53"/>
  <c r="CF139" i="53" s="1"/>
  <c r="CF107" i="53"/>
  <c r="CF106" i="53"/>
  <c r="CF105" i="53"/>
  <c r="CF100" i="53"/>
  <c r="CF99" i="53"/>
  <c r="CF98" i="53"/>
  <c r="CF94" i="53"/>
  <c r="CF93" i="53"/>
  <c r="CF92" i="53"/>
  <c r="CF91" i="53"/>
  <c r="CF90" i="53"/>
  <c r="CF89" i="53"/>
  <c r="CF88" i="53"/>
  <c r="CF87" i="53"/>
  <c r="CF86" i="53"/>
  <c r="CF85" i="53"/>
  <c r="CF84" i="53"/>
  <c r="CF83" i="53"/>
  <c r="CF82" i="53"/>
  <c r="CF81" i="53"/>
  <c r="CF80" i="53"/>
  <c r="CF79" i="53"/>
  <c r="CF78" i="53"/>
  <c r="CF77" i="53"/>
  <c r="CF76" i="53"/>
  <c r="CF75" i="53"/>
  <c r="CF72" i="53"/>
  <c r="CF71" i="53"/>
  <c r="CF70" i="53"/>
  <c r="CF69" i="53"/>
  <c r="CF68" i="53"/>
  <c r="CF67" i="53"/>
  <c r="CF66" i="53"/>
  <c r="CF62" i="53"/>
  <c r="CF60" i="53"/>
  <c r="CF59" i="53"/>
  <c r="CF58" i="53"/>
  <c r="CF57" i="53"/>
  <c r="CF56" i="53"/>
  <c r="CF55" i="53"/>
  <c r="CF54" i="53"/>
  <c r="CF53" i="53"/>
  <c r="CF52" i="53"/>
  <c r="CF51" i="53"/>
  <c r="CF50" i="53"/>
  <c r="CF49" i="53"/>
  <c r="CF48" i="53"/>
  <c r="CF47" i="53"/>
  <c r="CF46" i="53"/>
  <c r="CF45" i="53"/>
  <c r="CF44" i="53"/>
  <c r="CF43" i="53"/>
  <c r="CF42" i="53"/>
  <c r="CF41" i="53"/>
  <c r="CF40" i="53"/>
  <c r="CF39" i="53"/>
  <c r="CF38" i="53"/>
  <c r="CF37" i="53"/>
  <c r="CF36" i="53"/>
  <c r="CF35" i="53"/>
  <c r="CF34" i="53"/>
  <c r="CF33" i="53"/>
  <c r="CF32" i="53"/>
  <c r="CF31" i="53"/>
  <c r="CF30" i="53"/>
  <c r="CF29" i="53"/>
  <c r="CF28" i="53"/>
  <c r="CF27" i="53"/>
  <c r="CF26" i="53"/>
  <c r="CF25" i="53"/>
  <c r="CF24" i="53"/>
  <c r="CF23" i="53"/>
  <c r="CF22" i="53"/>
  <c r="CF21" i="53"/>
  <c r="CF20" i="53"/>
  <c r="CH15" i="53"/>
  <c r="CF15" i="53"/>
  <c r="CH14" i="53"/>
  <c r="CF14" i="53"/>
  <c r="CH13" i="53"/>
  <c r="CF13" i="53"/>
  <c r="CH12" i="53"/>
  <c r="CF12" i="53"/>
  <c r="CH11" i="53"/>
  <c r="CF11" i="53"/>
  <c r="CH8" i="53"/>
  <c r="CF8" i="53"/>
  <c r="BX110" i="53"/>
  <c r="BX111" i="53"/>
  <c r="BX107" i="53"/>
  <c r="BX106" i="53"/>
  <c r="BX105" i="53"/>
  <c r="BX100" i="53"/>
  <c r="BX99" i="53"/>
  <c r="BX98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5" i="53"/>
  <c r="BX72" i="53"/>
  <c r="BX71" i="53"/>
  <c r="BX70" i="53"/>
  <c r="BX69" i="53"/>
  <c r="BX68" i="53"/>
  <c r="BX67" i="53"/>
  <c r="BX66" i="53"/>
  <c r="BX62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X20" i="53"/>
  <c r="BV110" i="53"/>
  <c r="BV111" i="53"/>
  <c r="BV139" i="53" s="1"/>
  <c r="BV107" i="53"/>
  <c r="BV106" i="53"/>
  <c r="BV105" i="53"/>
  <c r="BV100" i="53"/>
  <c r="BV99" i="53"/>
  <c r="BV98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5" i="53"/>
  <c r="BV72" i="53"/>
  <c r="BV71" i="53"/>
  <c r="BV70" i="53"/>
  <c r="BV69" i="53"/>
  <c r="BV68" i="53"/>
  <c r="BV67" i="53"/>
  <c r="BV66" i="53"/>
  <c r="BV62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V20" i="53"/>
  <c r="BX15" i="53"/>
  <c r="BV15" i="53"/>
  <c r="BX14" i="53"/>
  <c r="BV14" i="53"/>
  <c r="BX13" i="53"/>
  <c r="BV13" i="53"/>
  <c r="BX12" i="53"/>
  <c r="BV12" i="53"/>
  <c r="BX11" i="53"/>
  <c r="BV11" i="53"/>
  <c r="BX8" i="53"/>
  <c r="BV8" i="53"/>
  <c r="BR110" i="53"/>
  <c r="BR111" i="53"/>
  <c r="BR107" i="53"/>
  <c r="BR106" i="53"/>
  <c r="BR105" i="53"/>
  <c r="BR100" i="53"/>
  <c r="BR99" i="53"/>
  <c r="BR98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5" i="53"/>
  <c r="BR72" i="53"/>
  <c r="BR71" i="53"/>
  <c r="BR70" i="53"/>
  <c r="BR69" i="53"/>
  <c r="BR68" i="53"/>
  <c r="BR67" i="53"/>
  <c r="BR66" i="53"/>
  <c r="BR62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R20" i="53"/>
  <c r="BP110" i="53"/>
  <c r="BP111" i="53"/>
  <c r="BP139" i="53" s="1"/>
  <c r="BP107" i="53"/>
  <c r="BP106" i="53"/>
  <c r="BP105" i="53"/>
  <c r="BP100" i="53"/>
  <c r="BP99" i="53"/>
  <c r="BP98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5" i="53"/>
  <c r="BP72" i="53"/>
  <c r="BP71" i="53"/>
  <c r="BP70" i="53"/>
  <c r="BP69" i="53"/>
  <c r="BP68" i="53"/>
  <c r="BP67" i="53"/>
  <c r="BP66" i="53"/>
  <c r="BP62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P20" i="53"/>
  <c r="BR15" i="53"/>
  <c r="BP15" i="53"/>
  <c r="BR14" i="53"/>
  <c r="BP14" i="53"/>
  <c r="BR13" i="53"/>
  <c r="BP13" i="53"/>
  <c r="BR12" i="53"/>
  <c r="BP12" i="53"/>
  <c r="BR11" i="53"/>
  <c r="BP11" i="53"/>
  <c r="BR8" i="53"/>
  <c r="BP8" i="53"/>
  <c r="BH110" i="53"/>
  <c r="BH111" i="53"/>
  <c r="BH107" i="53"/>
  <c r="BH106" i="53"/>
  <c r="BH105" i="53"/>
  <c r="BH100" i="53"/>
  <c r="BH99" i="53"/>
  <c r="BH98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5" i="53"/>
  <c r="BH72" i="53"/>
  <c r="BH71" i="53"/>
  <c r="BH70" i="53"/>
  <c r="BH69" i="53"/>
  <c r="BH68" i="53"/>
  <c r="BH67" i="53"/>
  <c r="BH66" i="53"/>
  <c r="BH62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H20" i="53"/>
  <c r="BF110" i="53"/>
  <c r="BF111" i="53"/>
  <c r="BF139" i="53" s="1"/>
  <c r="BF107" i="53"/>
  <c r="BF106" i="53"/>
  <c r="BF105" i="53"/>
  <c r="BF100" i="53"/>
  <c r="BF99" i="53"/>
  <c r="BF98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5" i="53"/>
  <c r="BF72" i="53"/>
  <c r="BF71" i="53"/>
  <c r="BF70" i="53"/>
  <c r="BF69" i="53"/>
  <c r="BF68" i="53"/>
  <c r="BF67" i="53"/>
  <c r="BF66" i="53"/>
  <c r="BF62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F20" i="53"/>
  <c r="BH15" i="53"/>
  <c r="BF15" i="53"/>
  <c r="BH14" i="53"/>
  <c r="BF14" i="53"/>
  <c r="BH13" i="53"/>
  <c r="BF13" i="53"/>
  <c r="BH12" i="53"/>
  <c r="BF12" i="53"/>
  <c r="BH11" i="53"/>
  <c r="BF11" i="53"/>
  <c r="BH8" i="53"/>
  <c r="BF8" i="53"/>
  <c r="BB110" i="53"/>
  <c r="BB111" i="53"/>
  <c r="BB107" i="53"/>
  <c r="BB106" i="53"/>
  <c r="BB105" i="53"/>
  <c r="BB100" i="53"/>
  <c r="BB99" i="53"/>
  <c r="BB98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5" i="53"/>
  <c r="BB72" i="53"/>
  <c r="BB71" i="53"/>
  <c r="BB70" i="53"/>
  <c r="BB69" i="53"/>
  <c r="BB68" i="53"/>
  <c r="BB67" i="53"/>
  <c r="BB66" i="53"/>
  <c r="BB62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BB20" i="53"/>
  <c r="AZ110" i="53"/>
  <c r="AZ111" i="53"/>
  <c r="AZ139" i="53" s="1"/>
  <c r="AZ107" i="53"/>
  <c r="AZ106" i="53"/>
  <c r="AZ105" i="53"/>
  <c r="AZ100" i="53"/>
  <c r="AZ99" i="53"/>
  <c r="AZ98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77" i="53"/>
  <c r="AZ76" i="53"/>
  <c r="AZ75" i="53"/>
  <c r="AZ72" i="53"/>
  <c r="AZ71" i="53"/>
  <c r="AZ70" i="53"/>
  <c r="AZ69" i="53"/>
  <c r="AZ68" i="53"/>
  <c r="AZ67" i="53"/>
  <c r="AZ66" i="53"/>
  <c r="AZ62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AZ20" i="53"/>
  <c r="BB15" i="53"/>
  <c r="AZ15" i="53"/>
  <c r="BB14" i="53"/>
  <c r="AZ14" i="53"/>
  <c r="BB13" i="53"/>
  <c r="AZ13" i="53"/>
  <c r="BB12" i="53"/>
  <c r="AZ12" i="53"/>
  <c r="BB11" i="53"/>
  <c r="AZ11" i="53"/>
  <c r="BB8" i="53"/>
  <c r="AZ8" i="53"/>
  <c r="AR110" i="53"/>
  <c r="AR111" i="53"/>
  <c r="AR107" i="53"/>
  <c r="AR106" i="53"/>
  <c r="AR105" i="53"/>
  <c r="AR100" i="53"/>
  <c r="AR99" i="53"/>
  <c r="AR98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5" i="53"/>
  <c r="AR72" i="53"/>
  <c r="AR71" i="53"/>
  <c r="AR70" i="53"/>
  <c r="AR69" i="53"/>
  <c r="AR68" i="53"/>
  <c r="AR67" i="53"/>
  <c r="AR66" i="53"/>
  <c r="AR62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R20" i="53"/>
  <c r="AP110" i="53"/>
  <c r="AP111" i="53"/>
  <c r="AP139" i="53" s="1"/>
  <c r="AP107" i="53"/>
  <c r="AP106" i="53"/>
  <c r="AP105" i="53"/>
  <c r="AP100" i="53"/>
  <c r="AP99" i="53"/>
  <c r="AP98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5" i="53"/>
  <c r="AP72" i="53"/>
  <c r="AP71" i="53"/>
  <c r="AP70" i="53"/>
  <c r="AP69" i="53"/>
  <c r="AP68" i="53"/>
  <c r="AP67" i="53"/>
  <c r="AP66" i="53"/>
  <c r="AP62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P20" i="53"/>
  <c r="AR15" i="53"/>
  <c r="AP15" i="53"/>
  <c r="AR14" i="53"/>
  <c r="AP14" i="53"/>
  <c r="AR13" i="53"/>
  <c r="AP13" i="53"/>
  <c r="AR12" i="53"/>
  <c r="AP12" i="53"/>
  <c r="AR11" i="53"/>
  <c r="AP11" i="53"/>
  <c r="AR8" i="53"/>
  <c r="AP8" i="53"/>
  <c r="AL110" i="53"/>
  <c r="AL111" i="53"/>
  <c r="AL107" i="53"/>
  <c r="AL106" i="53"/>
  <c r="AL105" i="53"/>
  <c r="AL100" i="53"/>
  <c r="AL99" i="53"/>
  <c r="AL98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5" i="53"/>
  <c r="AL72" i="53"/>
  <c r="AL71" i="53"/>
  <c r="AL70" i="53"/>
  <c r="AL69" i="53"/>
  <c r="AL68" i="53"/>
  <c r="AL67" i="53"/>
  <c r="AL66" i="53"/>
  <c r="AL62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L20" i="53"/>
  <c r="AJ110" i="53"/>
  <c r="AJ111" i="53"/>
  <c r="AJ139" i="53" s="1"/>
  <c r="AJ107" i="53"/>
  <c r="AJ106" i="53"/>
  <c r="AJ105" i="53"/>
  <c r="AJ100" i="53"/>
  <c r="AJ99" i="53"/>
  <c r="AJ98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5" i="53"/>
  <c r="AJ72" i="53"/>
  <c r="AJ71" i="53"/>
  <c r="AJ70" i="53"/>
  <c r="AJ69" i="53"/>
  <c r="AJ68" i="53"/>
  <c r="AJ67" i="53"/>
  <c r="AJ66" i="53"/>
  <c r="AJ62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J20" i="53"/>
  <c r="AL15" i="53"/>
  <c r="AJ15" i="53"/>
  <c r="AL14" i="53"/>
  <c r="AJ14" i="53"/>
  <c r="AL13" i="53"/>
  <c r="AJ13" i="53"/>
  <c r="AL12" i="53"/>
  <c r="AJ12" i="53"/>
  <c r="AL11" i="53"/>
  <c r="AJ11" i="53"/>
  <c r="AL8" i="53"/>
  <c r="AJ8" i="53"/>
  <c r="AB110" i="53"/>
  <c r="AB111" i="53"/>
  <c r="AB107" i="53"/>
  <c r="AB106" i="53"/>
  <c r="AB105" i="53"/>
  <c r="AB100" i="53"/>
  <c r="AB99" i="53"/>
  <c r="AB98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5" i="53"/>
  <c r="AB72" i="53"/>
  <c r="AB71" i="53"/>
  <c r="AB70" i="53"/>
  <c r="AB69" i="53"/>
  <c r="AB68" i="53"/>
  <c r="AB67" i="53"/>
  <c r="AB66" i="53"/>
  <c r="AB62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AB20" i="53"/>
  <c r="Z110" i="53"/>
  <c r="Z111" i="53"/>
  <c r="Z139" i="53" s="1"/>
  <c r="Z107" i="53"/>
  <c r="Z106" i="53"/>
  <c r="Z105" i="53"/>
  <c r="Z100" i="53"/>
  <c r="Z99" i="53"/>
  <c r="Z98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5" i="53"/>
  <c r="Z72" i="53"/>
  <c r="Z71" i="53"/>
  <c r="Z70" i="53"/>
  <c r="Z69" i="53"/>
  <c r="Z68" i="53"/>
  <c r="Z67" i="53"/>
  <c r="Z66" i="53"/>
  <c r="Z62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Z20" i="53"/>
  <c r="AB15" i="53"/>
  <c r="Z15" i="53"/>
  <c r="AB14" i="53"/>
  <c r="Z14" i="53"/>
  <c r="AB13" i="53"/>
  <c r="Z13" i="53"/>
  <c r="AB12" i="53"/>
  <c r="Z12" i="53"/>
  <c r="AB11" i="53"/>
  <c r="Z11" i="53"/>
  <c r="AB8" i="53"/>
  <c r="Z8" i="53"/>
  <c r="V110" i="53"/>
  <c r="V111" i="53"/>
  <c r="V107" i="53"/>
  <c r="V106" i="53"/>
  <c r="V105" i="53"/>
  <c r="V100" i="53"/>
  <c r="V99" i="53"/>
  <c r="V98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5" i="53"/>
  <c r="V72" i="53"/>
  <c r="V71" i="53"/>
  <c r="V70" i="53"/>
  <c r="V69" i="53"/>
  <c r="V68" i="53"/>
  <c r="V67" i="53"/>
  <c r="V66" i="53"/>
  <c r="V62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V20" i="53"/>
  <c r="T110" i="53"/>
  <c r="T111" i="53"/>
  <c r="T139" i="53" s="1"/>
  <c r="T107" i="53"/>
  <c r="T106" i="53"/>
  <c r="T105" i="53"/>
  <c r="T100" i="53"/>
  <c r="T99" i="53"/>
  <c r="T98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5" i="53"/>
  <c r="T72" i="53"/>
  <c r="T71" i="53"/>
  <c r="T70" i="53"/>
  <c r="T69" i="53"/>
  <c r="T68" i="53"/>
  <c r="T67" i="53"/>
  <c r="T66" i="53"/>
  <c r="T62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T20" i="53"/>
  <c r="V15" i="53"/>
  <c r="V14" i="53"/>
  <c r="V13" i="53"/>
  <c r="V12" i="53"/>
  <c r="V11" i="53"/>
  <c r="T15" i="53"/>
  <c r="T14" i="53"/>
  <c r="T13" i="53"/>
  <c r="T12" i="53"/>
  <c r="T11" i="53"/>
  <c r="V8" i="53"/>
  <c r="T8" i="53"/>
  <c r="L110" i="53"/>
  <c r="L111" i="53"/>
  <c r="L107" i="53"/>
  <c r="L106" i="53"/>
  <c r="L105" i="53"/>
  <c r="L100" i="53"/>
  <c r="L99" i="53"/>
  <c r="L98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L78" i="53"/>
  <c r="L77" i="53"/>
  <c r="L76" i="53"/>
  <c r="L75" i="53"/>
  <c r="L72" i="53"/>
  <c r="L71" i="53"/>
  <c r="L70" i="53"/>
  <c r="L69" i="53"/>
  <c r="L68" i="53"/>
  <c r="L67" i="53"/>
  <c r="L66" i="53"/>
  <c r="L62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L20" i="53"/>
  <c r="J110" i="53"/>
  <c r="J111" i="53"/>
  <c r="J139" i="53" s="1"/>
  <c r="J107" i="53"/>
  <c r="J106" i="53"/>
  <c r="J105" i="53"/>
  <c r="J100" i="53"/>
  <c r="J99" i="53"/>
  <c r="J98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J75" i="53"/>
  <c r="J72" i="53"/>
  <c r="J71" i="53"/>
  <c r="J70" i="53"/>
  <c r="J69" i="53"/>
  <c r="J68" i="53"/>
  <c r="J67" i="53"/>
  <c r="J66" i="53"/>
  <c r="J62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L15" i="53"/>
  <c r="J15" i="53"/>
  <c r="L14" i="53"/>
  <c r="J14" i="53"/>
  <c r="L13" i="53"/>
  <c r="J13" i="53"/>
  <c r="L12" i="53"/>
  <c r="J12" i="53"/>
  <c r="L11" i="53"/>
  <c r="J11" i="53"/>
  <c r="L8" i="53"/>
  <c r="J8" i="53"/>
  <c r="F110" i="53"/>
  <c r="F111" i="53"/>
  <c r="F107" i="53"/>
  <c r="F106" i="53"/>
  <c r="F105" i="53"/>
  <c r="F100" i="53"/>
  <c r="F99" i="53"/>
  <c r="F98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5" i="53"/>
  <c r="F72" i="53"/>
  <c r="F71" i="53"/>
  <c r="F70" i="53"/>
  <c r="F69" i="53"/>
  <c r="F68" i="53"/>
  <c r="F67" i="53"/>
  <c r="F66" i="53"/>
  <c r="F62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D110" i="53"/>
  <c r="D111" i="53"/>
  <c r="D139" i="53" s="1"/>
  <c r="D107" i="53"/>
  <c r="D106" i="53"/>
  <c r="D105" i="53"/>
  <c r="D100" i="53"/>
  <c r="D99" i="53"/>
  <c r="D98" i="53"/>
  <c r="D94" i="53"/>
  <c r="D93" i="53"/>
  <c r="D92" i="53"/>
  <c r="D91" i="53"/>
  <c r="D90" i="53"/>
  <c r="D89" i="53"/>
  <c r="D88" i="53"/>
  <c r="D87" i="53"/>
  <c r="D86" i="53"/>
  <c r="D85" i="53"/>
  <c r="D84" i="53"/>
  <c r="D83" i="53"/>
  <c r="D82" i="53"/>
  <c r="D81" i="53"/>
  <c r="D80" i="53"/>
  <c r="D79" i="53"/>
  <c r="D78" i="53"/>
  <c r="D77" i="53"/>
  <c r="D76" i="53"/>
  <c r="D75" i="53"/>
  <c r="D72" i="53"/>
  <c r="D71" i="53"/>
  <c r="D70" i="53"/>
  <c r="D69" i="53"/>
  <c r="D68" i="53"/>
  <c r="D67" i="53"/>
  <c r="D66" i="53"/>
  <c r="D62" i="53"/>
  <c r="D60" i="53"/>
  <c r="D59" i="53"/>
  <c r="D58" i="53"/>
  <c r="D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F15" i="53"/>
  <c r="D15" i="53"/>
  <c r="F14" i="53"/>
  <c r="D14" i="53"/>
  <c r="F13" i="53"/>
  <c r="D13" i="53"/>
  <c r="F12" i="53"/>
  <c r="D12" i="53"/>
  <c r="F11" i="53"/>
  <c r="D11" i="53"/>
  <c r="F8" i="53"/>
  <c r="D8" i="53"/>
  <c r="J177" i="53" l="1"/>
  <c r="J148" i="53"/>
  <c r="BV177" i="53"/>
  <c r="BV148" i="53"/>
  <c r="AP148" i="53"/>
  <c r="AP177" i="53"/>
  <c r="D177" i="53"/>
  <c r="D148" i="53"/>
  <c r="AJ177" i="53"/>
  <c r="AJ148" i="53"/>
  <c r="BP177" i="53"/>
  <c r="BP148" i="53"/>
  <c r="Z177" i="53"/>
  <c r="Z148" i="53"/>
  <c r="BF177" i="53"/>
  <c r="BF148" i="53"/>
  <c r="CL177" i="53"/>
  <c r="CL148" i="53"/>
  <c r="T177" i="53"/>
  <c r="T148" i="53"/>
  <c r="AZ148" i="53"/>
  <c r="AZ177" i="53"/>
  <c r="CF177" i="53"/>
  <c r="CF148" i="53"/>
  <c r="BP171" i="44"/>
  <c r="Z145" i="44"/>
  <c r="Z150" i="44" s="1"/>
  <c r="Z152" i="44" s="1"/>
  <c r="Z172" i="44" s="1"/>
  <c r="T171" i="44"/>
  <c r="AZ143" i="44"/>
  <c r="AZ145" i="44" s="1"/>
  <c r="AZ150" i="44" s="1"/>
  <c r="D151" i="44"/>
  <c r="BV140" i="44"/>
  <c r="BV144" i="44" s="1"/>
  <c r="BV149" i="44"/>
  <c r="BV143" i="44"/>
  <c r="BV145" i="44" s="1"/>
  <c r="BV150" i="44" s="1"/>
  <c r="BV152" i="44" s="1"/>
  <c r="BV172" i="44" s="1"/>
  <c r="BV173" i="44" s="1"/>
  <c r="BV174" i="44" s="1"/>
  <c r="BV179" i="44" s="1"/>
  <c r="BV180" i="44" s="1"/>
  <c r="T149" i="44"/>
  <c r="T140" i="44"/>
  <c r="T144" i="44" s="1"/>
  <c r="T145" i="44" s="1"/>
  <c r="T150" i="44" s="1"/>
  <c r="AZ140" i="44"/>
  <c r="AZ144" i="44" s="1"/>
  <c r="AZ149" i="44"/>
  <c r="J149" i="44"/>
  <c r="J140" i="44"/>
  <c r="J144" i="44" s="1"/>
  <c r="J143" i="44"/>
  <c r="BP143" i="44"/>
  <c r="Z171" i="44"/>
  <c r="CL171" i="44"/>
  <c r="CL173" i="44" s="1"/>
  <c r="CL174" i="44" s="1"/>
  <c r="CL179" i="44" s="1"/>
  <c r="CL180" i="44" s="1"/>
  <c r="BP149" i="44"/>
  <c r="BP140" i="44"/>
  <c r="BP144" i="44" s="1"/>
  <c r="AP149" i="44"/>
  <c r="AP140" i="44"/>
  <c r="AP144" i="44" s="1"/>
  <c r="CF149" i="44"/>
  <c r="CF140" i="44"/>
  <c r="CF144" i="44" s="1"/>
  <c r="D144" i="44"/>
  <c r="D149" i="44"/>
  <c r="BF140" i="44"/>
  <c r="BF144" i="44" s="1"/>
  <c r="BF149" i="44"/>
  <c r="X112" i="44"/>
  <c r="V112" i="44"/>
  <c r="T112" i="44"/>
  <c r="L112" i="44"/>
  <c r="N122" i="44"/>
  <c r="DK159" i="44" s="1"/>
  <c r="DB71" i="44"/>
  <c r="P53" i="44"/>
  <c r="DB37" i="44"/>
  <c r="N120" i="44"/>
  <c r="DK151" i="44" s="1"/>
  <c r="Q14" i="44"/>
  <c r="Q11" i="44"/>
  <c r="N112" i="44"/>
  <c r="DD8" i="44"/>
  <c r="DD10" i="44" s="1"/>
  <c r="Q102" i="44"/>
  <c r="Q110" i="44"/>
  <c r="P110" i="44"/>
  <c r="R110" i="44" s="1"/>
  <c r="CP122" i="44"/>
  <c r="DK164" i="44" s="1"/>
  <c r="CN122" i="44"/>
  <c r="CL122" i="44"/>
  <c r="CJ122" i="44"/>
  <c r="DJ164" i="44" s="1"/>
  <c r="CH122" i="44"/>
  <c r="CF122" i="44"/>
  <c r="BZ122" i="44"/>
  <c r="DK163" i="44" s="1"/>
  <c r="BX122" i="44"/>
  <c r="BV122" i="44"/>
  <c r="BT122" i="44"/>
  <c r="DJ163" i="44" s="1"/>
  <c r="BR122" i="44"/>
  <c r="BP122" i="44"/>
  <c r="BJ122" i="44"/>
  <c r="DK162" i="44" s="1"/>
  <c r="BH122" i="44"/>
  <c r="BF122" i="44"/>
  <c r="BD122" i="44"/>
  <c r="DJ162" i="44" s="1"/>
  <c r="BB122" i="44"/>
  <c r="AZ122" i="44"/>
  <c r="AT122" i="44"/>
  <c r="DK161" i="44" s="1"/>
  <c r="AR122" i="44"/>
  <c r="AP122" i="44"/>
  <c r="AN122" i="44"/>
  <c r="DJ161" i="44" s="1"/>
  <c r="AL122" i="44"/>
  <c r="AJ122" i="44"/>
  <c r="AD122" i="44"/>
  <c r="DK160" i="44" s="1"/>
  <c r="AB122" i="44"/>
  <c r="Z122" i="44"/>
  <c r="X122" i="44"/>
  <c r="DJ160" i="44" s="1"/>
  <c r="V122" i="44"/>
  <c r="T122" i="44"/>
  <c r="H122" i="44"/>
  <c r="DJ159" i="44" s="1"/>
  <c r="F122" i="44"/>
  <c r="D122" i="44"/>
  <c r="CP120" i="44"/>
  <c r="DK156" i="44" s="1"/>
  <c r="CN120" i="44"/>
  <c r="CL120" i="44"/>
  <c r="CJ120" i="44"/>
  <c r="DJ156" i="44" s="1"/>
  <c r="CH120" i="44"/>
  <c r="CF120" i="44"/>
  <c r="BZ120" i="44"/>
  <c r="DK155" i="44" s="1"/>
  <c r="BX120" i="44"/>
  <c r="BV120" i="44"/>
  <c r="BT120" i="44"/>
  <c r="DJ155" i="44" s="1"/>
  <c r="BR120" i="44"/>
  <c r="BP120" i="44"/>
  <c r="BJ120" i="44"/>
  <c r="DK154" i="44" s="1"/>
  <c r="BH120" i="44"/>
  <c r="BF120" i="44"/>
  <c r="BD120" i="44"/>
  <c r="DJ154" i="44" s="1"/>
  <c r="BB120" i="44"/>
  <c r="AZ120" i="44"/>
  <c r="AT120" i="44"/>
  <c r="DK153" i="44" s="1"/>
  <c r="AR120" i="44"/>
  <c r="AP120" i="44"/>
  <c r="AN120" i="44"/>
  <c r="DJ153" i="44" s="1"/>
  <c r="AL120" i="44"/>
  <c r="AJ120" i="44"/>
  <c r="AD120" i="44"/>
  <c r="DK152" i="44" s="1"/>
  <c r="AB120" i="44"/>
  <c r="Z120" i="44"/>
  <c r="X120" i="44"/>
  <c r="DJ152" i="44" s="1"/>
  <c r="V120" i="44"/>
  <c r="T120" i="44"/>
  <c r="L120" i="44"/>
  <c r="J120" i="44"/>
  <c r="H120" i="44"/>
  <c r="DJ151" i="44" s="1"/>
  <c r="F120" i="44"/>
  <c r="D120" i="44"/>
  <c r="CP118" i="44"/>
  <c r="DK148" i="44" s="1"/>
  <c r="CN118" i="44"/>
  <c r="CL118" i="44"/>
  <c r="CJ118" i="44"/>
  <c r="DJ148" i="44" s="1"/>
  <c r="CH118" i="44"/>
  <c r="CF118" i="44"/>
  <c r="BZ118" i="44"/>
  <c r="DK147" i="44" s="1"/>
  <c r="BX118" i="44"/>
  <c r="BV118" i="44"/>
  <c r="BT118" i="44"/>
  <c r="DJ147" i="44" s="1"/>
  <c r="BR118" i="44"/>
  <c r="BP118" i="44"/>
  <c r="BJ118" i="44"/>
  <c r="DK146" i="44" s="1"/>
  <c r="BH118" i="44"/>
  <c r="BF118" i="44"/>
  <c r="BD118" i="44"/>
  <c r="DJ146" i="44" s="1"/>
  <c r="BB118" i="44"/>
  <c r="AZ118" i="44"/>
  <c r="AT118" i="44"/>
  <c r="DK145" i="44" s="1"/>
  <c r="AR118" i="44"/>
  <c r="AP118" i="44"/>
  <c r="AN118" i="44"/>
  <c r="DJ145" i="44" s="1"/>
  <c r="AL118" i="44"/>
  <c r="AJ118" i="44"/>
  <c r="AD118" i="44"/>
  <c r="DK144" i="44" s="1"/>
  <c r="AB118" i="44"/>
  <c r="Z118" i="44"/>
  <c r="X118" i="44"/>
  <c r="DJ144" i="44" s="1"/>
  <c r="V118" i="44"/>
  <c r="T118" i="44"/>
  <c r="J118" i="44"/>
  <c r="H118" i="44"/>
  <c r="DJ143" i="44" s="1"/>
  <c r="F118" i="44"/>
  <c r="D118" i="44"/>
  <c r="CP116" i="44"/>
  <c r="DK140" i="44" s="1"/>
  <c r="CN116" i="44"/>
  <c r="CL116" i="44"/>
  <c r="CJ116" i="44"/>
  <c r="DJ140" i="44" s="1"/>
  <c r="CH116" i="44"/>
  <c r="CF116" i="44"/>
  <c r="BZ116" i="44"/>
  <c r="DK139" i="44" s="1"/>
  <c r="BX116" i="44"/>
  <c r="BV116" i="44"/>
  <c r="BT116" i="44"/>
  <c r="DJ139" i="44" s="1"/>
  <c r="BR116" i="44"/>
  <c r="BP116" i="44"/>
  <c r="BJ116" i="44"/>
  <c r="DK138" i="44" s="1"/>
  <c r="BH116" i="44"/>
  <c r="BF116" i="44"/>
  <c r="BD116" i="44"/>
  <c r="DJ138" i="44" s="1"/>
  <c r="BB116" i="44"/>
  <c r="AZ116" i="44"/>
  <c r="AT116" i="44"/>
  <c r="DK137" i="44" s="1"/>
  <c r="AR116" i="44"/>
  <c r="AP116" i="44"/>
  <c r="AN116" i="44"/>
  <c r="DJ137" i="44" s="1"/>
  <c r="AL116" i="44"/>
  <c r="AJ116" i="44"/>
  <c r="AD116" i="44"/>
  <c r="DK136" i="44" s="1"/>
  <c r="AB116" i="44"/>
  <c r="Z116" i="44"/>
  <c r="X116" i="44"/>
  <c r="DJ136" i="44" s="1"/>
  <c r="V116" i="44"/>
  <c r="T116" i="44"/>
  <c r="H116" i="44"/>
  <c r="DJ135" i="44" s="1"/>
  <c r="F116" i="44"/>
  <c r="D116" i="44"/>
  <c r="CP114" i="44"/>
  <c r="DK132" i="44" s="1"/>
  <c r="CN114" i="44"/>
  <c r="CL114" i="44"/>
  <c r="CJ114" i="44"/>
  <c r="DJ132" i="44" s="1"/>
  <c r="DL132" i="44" s="1"/>
  <c r="CH114" i="44"/>
  <c r="CF114" i="44"/>
  <c r="BZ114" i="44"/>
  <c r="DK131" i="44" s="1"/>
  <c r="BX114" i="44"/>
  <c r="BV114" i="44"/>
  <c r="BT114" i="44"/>
  <c r="DJ131" i="44" s="1"/>
  <c r="BR114" i="44"/>
  <c r="BP114" i="44"/>
  <c r="BJ114" i="44"/>
  <c r="DK130" i="44" s="1"/>
  <c r="BH114" i="44"/>
  <c r="BF114" i="44"/>
  <c r="BD114" i="44"/>
  <c r="DJ130" i="44" s="1"/>
  <c r="BB114" i="44"/>
  <c r="AZ114" i="44"/>
  <c r="AT114" i="44"/>
  <c r="DK129" i="44" s="1"/>
  <c r="AR114" i="44"/>
  <c r="AP114" i="44"/>
  <c r="AN114" i="44"/>
  <c r="DJ129" i="44" s="1"/>
  <c r="DL129" i="44" s="1"/>
  <c r="AL114" i="44"/>
  <c r="AJ114" i="44"/>
  <c r="AD114" i="44"/>
  <c r="DK128" i="44" s="1"/>
  <c r="AB114" i="44"/>
  <c r="Z114" i="44"/>
  <c r="X114" i="44"/>
  <c r="DJ128" i="44" s="1"/>
  <c r="DL128" i="44" s="1"/>
  <c r="V114" i="44"/>
  <c r="T114" i="44"/>
  <c r="L114" i="44"/>
  <c r="H114" i="44"/>
  <c r="DJ127" i="44" s="1"/>
  <c r="F114" i="44"/>
  <c r="D114" i="44"/>
  <c r="CP112" i="44"/>
  <c r="CN112" i="44"/>
  <c r="CL112" i="44"/>
  <c r="CJ112" i="44"/>
  <c r="CH112" i="44"/>
  <c r="CF112" i="44"/>
  <c r="BZ112" i="44"/>
  <c r="BX112" i="44"/>
  <c r="BV112" i="44"/>
  <c r="BT112" i="44"/>
  <c r="BR112" i="44"/>
  <c r="BP112" i="44"/>
  <c r="BJ112" i="44"/>
  <c r="BH112" i="44"/>
  <c r="BF112" i="44"/>
  <c r="BD112" i="44"/>
  <c r="BB112" i="44"/>
  <c r="AZ112" i="44"/>
  <c r="AT112" i="44"/>
  <c r="AR112" i="44"/>
  <c r="AP112" i="44"/>
  <c r="AN112" i="44"/>
  <c r="AL112" i="44"/>
  <c r="AJ112" i="44"/>
  <c r="AD112" i="44"/>
  <c r="AB112" i="44"/>
  <c r="Z112" i="44"/>
  <c r="H112" i="44"/>
  <c r="F112" i="44"/>
  <c r="D112" i="44"/>
  <c r="CS111" i="44"/>
  <c r="CR111" i="44"/>
  <c r="CS110" i="44"/>
  <c r="CR110" i="44"/>
  <c r="CT110" i="44" s="1"/>
  <c r="CS107" i="44"/>
  <c r="CR107" i="44"/>
  <c r="CS106" i="44"/>
  <c r="CR106" i="44"/>
  <c r="CS105" i="44"/>
  <c r="CR105" i="44"/>
  <c r="CS102" i="44"/>
  <c r="CR102" i="44"/>
  <c r="CS101" i="44"/>
  <c r="CR101" i="44"/>
  <c r="CS100" i="44"/>
  <c r="CR100" i="44"/>
  <c r="CS99" i="44"/>
  <c r="CR99" i="44"/>
  <c r="CT99" i="44" s="1"/>
  <c r="CS98" i="44"/>
  <c r="CR98" i="44"/>
  <c r="CS96" i="44"/>
  <c r="CR96" i="44"/>
  <c r="CS95" i="44"/>
  <c r="CR95" i="44"/>
  <c r="CS94" i="44"/>
  <c r="CR94" i="44"/>
  <c r="CS93" i="44"/>
  <c r="CR93" i="44"/>
  <c r="CT93" i="44" s="1"/>
  <c r="CS92" i="44"/>
  <c r="CR92" i="44"/>
  <c r="CS91" i="44"/>
  <c r="CR91" i="44"/>
  <c r="CS90" i="44"/>
  <c r="CR90" i="44"/>
  <c r="CS89" i="44"/>
  <c r="CR89" i="44"/>
  <c r="CS88" i="44"/>
  <c r="CR88" i="44"/>
  <c r="CS87" i="44"/>
  <c r="CR87" i="44"/>
  <c r="CS86" i="44"/>
  <c r="CR86" i="44"/>
  <c r="CS85" i="44"/>
  <c r="CR85" i="44"/>
  <c r="CT85" i="44" s="1"/>
  <c r="CS84" i="44"/>
  <c r="CR84" i="44"/>
  <c r="CS83" i="44"/>
  <c r="CR83" i="44"/>
  <c r="CS82" i="44"/>
  <c r="CR82" i="44"/>
  <c r="CS81" i="44"/>
  <c r="CR81" i="44"/>
  <c r="CT81" i="44" s="1"/>
  <c r="CS80" i="44"/>
  <c r="CR80" i="44"/>
  <c r="CS79" i="44"/>
  <c r="CR79" i="44"/>
  <c r="CS78" i="44"/>
  <c r="CR78" i="44"/>
  <c r="CS77" i="44"/>
  <c r="CR77" i="44"/>
  <c r="CT77" i="44" s="1"/>
  <c r="CS76" i="44"/>
  <c r="CR76" i="44"/>
  <c r="CS75" i="44"/>
  <c r="CR75" i="44"/>
  <c r="CS73" i="44"/>
  <c r="CR73" i="44"/>
  <c r="CS72" i="44"/>
  <c r="CR72" i="44"/>
  <c r="CS71" i="44"/>
  <c r="CR71" i="44"/>
  <c r="CS70" i="44"/>
  <c r="CR70" i="44"/>
  <c r="CS69" i="44"/>
  <c r="CR69" i="44"/>
  <c r="CT69" i="44" s="1"/>
  <c r="CS68" i="44"/>
  <c r="CR68" i="44"/>
  <c r="CT68" i="44" s="1"/>
  <c r="CS67" i="44"/>
  <c r="CR67" i="44"/>
  <c r="CS66" i="44"/>
  <c r="CR66" i="44"/>
  <c r="CS63" i="44"/>
  <c r="CR63" i="44"/>
  <c r="CS62" i="44"/>
  <c r="CR62" i="44"/>
  <c r="CT62" i="44" s="1"/>
  <c r="CS61" i="44"/>
  <c r="CR61" i="44"/>
  <c r="CS60" i="44"/>
  <c r="CR60" i="44"/>
  <c r="CS59" i="44"/>
  <c r="CR59" i="44"/>
  <c r="CS58" i="44"/>
  <c r="CR58" i="44"/>
  <c r="CT58" i="44" s="1"/>
  <c r="CS57" i="44"/>
  <c r="CR57" i="44"/>
  <c r="CS56" i="44"/>
  <c r="CR56" i="44"/>
  <c r="CS55" i="44"/>
  <c r="CR55" i="44"/>
  <c r="CT55" i="44" s="1"/>
  <c r="CS54" i="44"/>
  <c r="CR54" i="44"/>
  <c r="CT54" i="44" s="1"/>
  <c r="CS53" i="44"/>
  <c r="CR53" i="44"/>
  <c r="CS52" i="44"/>
  <c r="CR52" i="44"/>
  <c r="CS51" i="44"/>
  <c r="CR51" i="44"/>
  <c r="CT51" i="44" s="1"/>
  <c r="CS50" i="44"/>
  <c r="CR50" i="44"/>
  <c r="CT50" i="44" s="1"/>
  <c r="CS49" i="44"/>
  <c r="CR49" i="44"/>
  <c r="CS48" i="44"/>
  <c r="CR48" i="44"/>
  <c r="CS47" i="44"/>
  <c r="CR47" i="44"/>
  <c r="CT47" i="44" s="1"/>
  <c r="CS46" i="44"/>
  <c r="CR46" i="44"/>
  <c r="CT46" i="44" s="1"/>
  <c r="CS45" i="44"/>
  <c r="CR45" i="44"/>
  <c r="CS44" i="44"/>
  <c r="CR44" i="44"/>
  <c r="CT44" i="44" s="1"/>
  <c r="CS43" i="44"/>
  <c r="CR43" i="44"/>
  <c r="CS42" i="44"/>
  <c r="CR42" i="44"/>
  <c r="CT42" i="44" s="1"/>
  <c r="CS41" i="44"/>
  <c r="CR41" i="44"/>
  <c r="CS40" i="44"/>
  <c r="CR40" i="44"/>
  <c r="CS39" i="44"/>
  <c r="CR39" i="44"/>
  <c r="CS38" i="44"/>
  <c r="CR38" i="44"/>
  <c r="CT38" i="44" s="1"/>
  <c r="CS37" i="44"/>
  <c r="CR37" i="44"/>
  <c r="CS36" i="44"/>
  <c r="CR36" i="44"/>
  <c r="CS35" i="44"/>
  <c r="CR35" i="44"/>
  <c r="CS34" i="44"/>
  <c r="CR34" i="44"/>
  <c r="CT34" i="44" s="1"/>
  <c r="CS33" i="44"/>
  <c r="CR33" i="44"/>
  <c r="CS32" i="44"/>
  <c r="CR32" i="44"/>
  <c r="CS31" i="44"/>
  <c r="CR31" i="44"/>
  <c r="CS30" i="44"/>
  <c r="CR30" i="44"/>
  <c r="CT30" i="44" s="1"/>
  <c r="CS29" i="44"/>
  <c r="CR29" i="44"/>
  <c r="CS28" i="44"/>
  <c r="CR28" i="44"/>
  <c r="CS27" i="44"/>
  <c r="CR27" i="44"/>
  <c r="CS26" i="44"/>
  <c r="CR26" i="44"/>
  <c r="CT26" i="44" s="1"/>
  <c r="CS25" i="44"/>
  <c r="CR25" i="44"/>
  <c r="CS24" i="44"/>
  <c r="CR24" i="44"/>
  <c r="CS23" i="44"/>
  <c r="CR23" i="44"/>
  <c r="CS22" i="44"/>
  <c r="CR22" i="44"/>
  <c r="CT22" i="44" s="1"/>
  <c r="CS21" i="44"/>
  <c r="CR21" i="44"/>
  <c r="CS20" i="44"/>
  <c r="CR20" i="44"/>
  <c r="CS16" i="44"/>
  <c r="CR16" i="44"/>
  <c r="CS15" i="44"/>
  <c r="CR15" i="44"/>
  <c r="CT15" i="44" s="1"/>
  <c r="CS14" i="44"/>
  <c r="CR14" i="44"/>
  <c r="CS13" i="44"/>
  <c r="CR13" i="44"/>
  <c r="CS12" i="44"/>
  <c r="CR12" i="44"/>
  <c r="CS11" i="44"/>
  <c r="CR11" i="44"/>
  <c r="CT11" i="44" s="1"/>
  <c r="CS10" i="44"/>
  <c r="CS112" i="44" s="1"/>
  <c r="CR10" i="44"/>
  <c r="CS9" i="44"/>
  <c r="CR9" i="44"/>
  <c r="CS8" i="44"/>
  <c r="CR8" i="44"/>
  <c r="CT8" i="44" s="1"/>
  <c r="CC111" i="44"/>
  <c r="CB111" i="44"/>
  <c r="BM111" i="44"/>
  <c r="BL111" i="44"/>
  <c r="AW111" i="44"/>
  <c r="AV111" i="44"/>
  <c r="AG111" i="44"/>
  <c r="AF111" i="44"/>
  <c r="CC110" i="44"/>
  <c r="CB110" i="44"/>
  <c r="BM110" i="44"/>
  <c r="BL110" i="44"/>
  <c r="AW110" i="44"/>
  <c r="AX110" i="44" s="1"/>
  <c r="AV110" i="44"/>
  <c r="AG110" i="44"/>
  <c r="AF110" i="44"/>
  <c r="CC107" i="44"/>
  <c r="CB107" i="44"/>
  <c r="BM107" i="44"/>
  <c r="BN107" i="44" s="1"/>
  <c r="BL107" i="44"/>
  <c r="AW107" i="44"/>
  <c r="AV107" i="44"/>
  <c r="AG107" i="44"/>
  <c r="AF107" i="44"/>
  <c r="Q107" i="44"/>
  <c r="CC106" i="44"/>
  <c r="CB106" i="44"/>
  <c r="BM106" i="44"/>
  <c r="BL106" i="44"/>
  <c r="AW106" i="44"/>
  <c r="AV106" i="44"/>
  <c r="AX106" i="44" s="1"/>
  <c r="AG106" i="44"/>
  <c r="AF106" i="44"/>
  <c r="Q106" i="44"/>
  <c r="P106" i="44"/>
  <c r="CC105" i="44"/>
  <c r="CB105" i="44"/>
  <c r="BM105" i="44"/>
  <c r="BL105" i="44"/>
  <c r="AW105" i="44"/>
  <c r="AV105" i="44"/>
  <c r="AG105" i="44"/>
  <c r="AF105" i="44"/>
  <c r="P105" i="44"/>
  <c r="CC102" i="44"/>
  <c r="CB102" i="44"/>
  <c r="BM102" i="44"/>
  <c r="BL102" i="44"/>
  <c r="AW102" i="44"/>
  <c r="AV102" i="44"/>
  <c r="AG102" i="44"/>
  <c r="AF102" i="44"/>
  <c r="CC101" i="44"/>
  <c r="CB101" i="44"/>
  <c r="BM101" i="44"/>
  <c r="BL101" i="44"/>
  <c r="AW101" i="44"/>
  <c r="AV101" i="44"/>
  <c r="AG101" i="44"/>
  <c r="AF101" i="44"/>
  <c r="Q101" i="44"/>
  <c r="P101" i="44"/>
  <c r="CC100" i="44"/>
  <c r="CB100" i="44"/>
  <c r="BM100" i="44"/>
  <c r="BL100" i="44"/>
  <c r="AW100" i="44"/>
  <c r="AV100" i="44"/>
  <c r="AG100" i="44"/>
  <c r="AF100" i="44"/>
  <c r="P100" i="44"/>
  <c r="CC99" i="44"/>
  <c r="CB99" i="44"/>
  <c r="BM99" i="44"/>
  <c r="BL99" i="44"/>
  <c r="AW99" i="44"/>
  <c r="AV99" i="44"/>
  <c r="AG99" i="44"/>
  <c r="AF99" i="44"/>
  <c r="Q99" i="44"/>
  <c r="P99" i="44"/>
  <c r="CC98" i="44"/>
  <c r="CB98" i="44"/>
  <c r="BM98" i="44"/>
  <c r="BL98" i="44"/>
  <c r="BN98" i="44" s="1"/>
  <c r="AW98" i="44"/>
  <c r="AV98" i="44"/>
  <c r="AG98" i="44"/>
  <c r="AF98" i="44"/>
  <c r="Q98" i="44"/>
  <c r="P98" i="44"/>
  <c r="CC96" i="44"/>
  <c r="CB96" i="44"/>
  <c r="CD96" i="44" s="1"/>
  <c r="BM96" i="44"/>
  <c r="BL96" i="44"/>
  <c r="AW96" i="44"/>
  <c r="AV96" i="44"/>
  <c r="AG96" i="44"/>
  <c r="AF96" i="44"/>
  <c r="Q96" i="44"/>
  <c r="CC95" i="44"/>
  <c r="CB95" i="44"/>
  <c r="BM95" i="44"/>
  <c r="BL95" i="44"/>
  <c r="AW95" i="44"/>
  <c r="AV95" i="44"/>
  <c r="AG95" i="44"/>
  <c r="AF95" i="44"/>
  <c r="Q95" i="44"/>
  <c r="P95" i="44"/>
  <c r="CC94" i="44"/>
  <c r="CB94" i="44"/>
  <c r="BM94" i="44"/>
  <c r="BL94" i="44"/>
  <c r="AW94" i="44"/>
  <c r="AV94" i="44"/>
  <c r="AG94" i="44"/>
  <c r="AF94" i="44"/>
  <c r="P94" i="44"/>
  <c r="CC93" i="44"/>
  <c r="CB93" i="44"/>
  <c r="CD93" i="44" s="1"/>
  <c r="BM93" i="44"/>
  <c r="BL93" i="44"/>
  <c r="AW93" i="44"/>
  <c r="AX93" i="44" s="1"/>
  <c r="AV93" i="44"/>
  <c r="AG93" i="44"/>
  <c r="AF93" i="44"/>
  <c r="Q93" i="44"/>
  <c r="P93" i="44"/>
  <c r="CC92" i="44"/>
  <c r="CB92" i="44"/>
  <c r="BM92" i="44"/>
  <c r="BL92" i="44"/>
  <c r="AW92" i="44"/>
  <c r="AV92" i="44"/>
  <c r="AG92" i="44"/>
  <c r="AF92" i="44"/>
  <c r="Q92" i="44"/>
  <c r="P92" i="44"/>
  <c r="CC91" i="44"/>
  <c r="CB91" i="44"/>
  <c r="BM91" i="44"/>
  <c r="BL91" i="44"/>
  <c r="AW91" i="44"/>
  <c r="AV91" i="44"/>
  <c r="AG91" i="44"/>
  <c r="AF91" i="44"/>
  <c r="P91" i="44"/>
  <c r="CC90" i="44"/>
  <c r="CB90" i="44"/>
  <c r="BM90" i="44"/>
  <c r="BL90" i="44"/>
  <c r="AW90" i="44"/>
  <c r="AV90" i="44"/>
  <c r="AX90" i="44" s="1"/>
  <c r="AG90" i="44"/>
  <c r="AF90" i="44"/>
  <c r="Q90" i="44"/>
  <c r="P90" i="44"/>
  <c r="CC89" i="44"/>
  <c r="CB89" i="44"/>
  <c r="BM89" i="44"/>
  <c r="BL89" i="44"/>
  <c r="AW89" i="44"/>
  <c r="AV89" i="44"/>
  <c r="AG89" i="44"/>
  <c r="AF89" i="44"/>
  <c r="Q89" i="44"/>
  <c r="P89" i="44"/>
  <c r="CC88" i="44"/>
  <c r="CB88" i="44"/>
  <c r="BM88" i="44"/>
  <c r="BL88" i="44"/>
  <c r="AW88" i="44"/>
  <c r="AV88" i="44"/>
  <c r="AG88" i="44"/>
  <c r="AF88" i="44"/>
  <c r="Q88" i="44"/>
  <c r="CC87" i="44"/>
  <c r="CB87" i="44"/>
  <c r="BM87" i="44"/>
  <c r="BL87" i="44"/>
  <c r="AW87" i="44"/>
  <c r="AV87" i="44"/>
  <c r="AG87" i="44"/>
  <c r="AF87" i="44"/>
  <c r="AH87" i="44" s="1"/>
  <c r="Q87" i="44"/>
  <c r="P87" i="44"/>
  <c r="CC86" i="44"/>
  <c r="CB86" i="44"/>
  <c r="BM86" i="44"/>
  <c r="BL86" i="44"/>
  <c r="AW86" i="44"/>
  <c r="AV86" i="44"/>
  <c r="AG86" i="44"/>
  <c r="AF86" i="44"/>
  <c r="P86" i="44"/>
  <c r="CC85" i="44"/>
  <c r="CB85" i="44"/>
  <c r="BM85" i="44"/>
  <c r="BL85" i="44"/>
  <c r="AW85" i="44"/>
  <c r="AV85" i="44"/>
  <c r="AG85" i="44"/>
  <c r="AF85" i="44"/>
  <c r="Q85" i="44"/>
  <c r="CC84" i="44"/>
  <c r="CB84" i="44"/>
  <c r="BM84" i="44"/>
  <c r="BL84" i="44"/>
  <c r="AW84" i="44"/>
  <c r="AV84" i="44"/>
  <c r="AG84" i="44"/>
  <c r="AF84" i="44"/>
  <c r="Q84" i="44"/>
  <c r="P84" i="44"/>
  <c r="CC83" i="44"/>
  <c r="CB83" i="44"/>
  <c r="BM83" i="44"/>
  <c r="BL83" i="44"/>
  <c r="AW83" i="44"/>
  <c r="AV83" i="44"/>
  <c r="AG83" i="44"/>
  <c r="AF83" i="44"/>
  <c r="AH83" i="44" s="1"/>
  <c r="Q83" i="44"/>
  <c r="P83" i="44"/>
  <c r="CC82" i="44"/>
  <c r="CB82" i="44"/>
  <c r="BM82" i="44"/>
  <c r="BL82" i="44"/>
  <c r="AW82" i="44"/>
  <c r="AV82" i="44"/>
  <c r="AX82" i="44" s="1"/>
  <c r="AG82" i="44"/>
  <c r="AF82" i="44"/>
  <c r="Q82" i="44"/>
  <c r="P82" i="44"/>
  <c r="CC81" i="44"/>
  <c r="CB81" i="44"/>
  <c r="CD81" i="44" s="1"/>
  <c r="BM81" i="44"/>
  <c r="BL81" i="44"/>
  <c r="AW81" i="44"/>
  <c r="AV81" i="44"/>
  <c r="AG81" i="44"/>
  <c r="AF81" i="44"/>
  <c r="Q81" i="44"/>
  <c r="P81" i="44"/>
  <c r="CC80" i="44"/>
  <c r="CB80" i="44"/>
  <c r="CD80" i="44" s="1"/>
  <c r="BM80" i="44"/>
  <c r="BL80" i="44"/>
  <c r="BN80" i="44" s="1"/>
  <c r="AW80" i="44"/>
  <c r="AV80" i="44"/>
  <c r="AG80" i="44"/>
  <c r="AF80" i="44"/>
  <c r="Q80" i="44"/>
  <c r="P80" i="44"/>
  <c r="CC79" i="44"/>
  <c r="CB79" i="44"/>
  <c r="CD79" i="44" s="1"/>
  <c r="BM79" i="44"/>
  <c r="BL79" i="44"/>
  <c r="AW79" i="44"/>
  <c r="AV79" i="44"/>
  <c r="AX79" i="44" s="1"/>
  <c r="AG79" i="44"/>
  <c r="AF79" i="44"/>
  <c r="Q79" i="44"/>
  <c r="P79" i="44"/>
  <c r="CC78" i="44"/>
  <c r="CB78" i="44"/>
  <c r="BM78" i="44"/>
  <c r="BL78" i="44"/>
  <c r="AW78" i="44"/>
  <c r="AV78" i="44"/>
  <c r="AG78" i="44"/>
  <c r="AF78" i="44"/>
  <c r="P78" i="44"/>
  <c r="CC77" i="44"/>
  <c r="CB77" i="44"/>
  <c r="BM77" i="44"/>
  <c r="BL77" i="44"/>
  <c r="AW77" i="44"/>
  <c r="AV77" i="44"/>
  <c r="AG77" i="44"/>
  <c r="AF77" i="44"/>
  <c r="Q77" i="44"/>
  <c r="CC76" i="44"/>
  <c r="CB76" i="44"/>
  <c r="BM76" i="44"/>
  <c r="BL76" i="44"/>
  <c r="BN76" i="44" s="1"/>
  <c r="AW76" i="44"/>
  <c r="AX76" i="44" s="1"/>
  <c r="AV76" i="44"/>
  <c r="AG76" i="44"/>
  <c r="AF76" i="44"/>
  <c r="Q76" i="44"/>
  <c r="P76" i="44"/>
  <c r="CC75" i="44"/>
  <c r="CB75" i="44"/>
  <c r="CD75" i="44" s="1"/>
  <c r="BM75" i="44"/>
  <c r="BL75" i="44"/>
  <c r="AW75" i="44"/>
  <c r="AV75" i="44"/>
  <c r="AG75" i="44"/>
  <c r="AF75" i="44"/>
  <c r="Q75" i="44"/>
  <c r="P75" i="44"/>
  <c r="R75" i="44" s="1"/>
  <c r="CC73" i="44"/>
  <c r="CB73" i="44"/>
  <c r="BM73" i="44"/>
  <c r="BL73" i="44"/>
  <c r="AW73" i="44"/>
  <c r="AV73" i="44"/>
  <c r="AG73" i="44"/>
  <c r="AF73" i="44"/>
  <c r="Q73" i="44"/>
  <c r="P73" i="44"/>
  <c r="CC72" i="44"/>
  <c r="CB72" i="44"/>
  <c r="BM72" i="44"/>
  <c r="BL72" i="44"/>
  <c r="AW72" i="44"/>
  <c r="AV72" i="44"/>
  <c r="AX72" i="44" s="1"/>
  <c r="AG72" i="44"/>
  <c r="AF72" i="44"/>
  <c r="Q72" i="44"/>
  <c r="P72" i="44"/>
  <c r="CC71" i="44"/>
  <c r="CB71" i="44"/>
  <c r="BM71" i="44"/>
  <c r="BL71" i="44"/>
  <c r="BN71" i="44" s="1"/>
  <c r="AW71" i="44"/>
  <c r="AV71" i="44"/>
  <c r="AX71" i="44" s="1"/>
  <c r="AG71" i="44"/>
  <c r="AF71" i="44"/>
  <c r="Q71" i="44"/>
  <c r="CC70" i="44"/>
  <c r="CB70" i="44"/>
  <c r="BM70" i="44"/>
  <c r="BL70" i="44"/>
  <c r="AW70" i="44"/>
  <c r="AV70" i="44"/>
  <c r="AG70" i="44"/>
  <c r="AF70" i="44"/>
  <c r="Q70" i="44"/>
  <c r="P70" i="44"/>
  <c r="CC69" i="44"/>
  <c r="CB69" i="44"/>
  <c r="BM69" i="44"/>
  <c r="BL69" i="44"/>
  <c r="AW69" i="44"/>
  <c r="AV69" i="44"/>
  <c r="AG69" i="44"/>
  <c r="AF69" i="44"/>
  <c r="P69" i="44"/>
  <c r="CC68" i="44"/>
  <c r="CB68" i="44"/>
  <c r="BM68" i="44"/>
  <c r="BL68" i="44"/>
  <c r="AW68" i="44"/>
  <c r="AV68" i="44"/>
  <c r="AG68" i="44"/>
  <c r="AF68" i="44"/>
  <c r="Q68" i="44"/>
  <c r="CC67" i="44"/>
  <c r="CB67" i="44"/>
  <c r="BM67" i="44"/>
  <c r="BL67" i="44"/>
  <c r="AW67" i="44"/>
  <c r="AV67" i="44"/>
  <c r="AX67" i="44" s="1"/>
  <c r="AG67" i="44"/>
  <c r="AF67" i="44"/>
  <c r="Q67" i="44"/>
  <c r="P67" i="44"/>
  <c r="CC66" i="44"/>
  <c r="CB66" i="44"/>
  <c r="BM66" i="44"/>
  <c r="BL66" i="44"/>
  <c r="AW66" i="44"/>
  <c r="AV66" i="44"/>
  <c r="AX66" i="44" s="1"/>
  <c r="AG66" i="44"/>
  <c r="AF66" i="44"/>
  <c r="P66" i="44"/>
  <c r="CC63" i="44"/>
  <c r="CB63" i="44"/>
  <c r="BM63" i="44"/>
  <c r="BL63" i="44"/>
  <c r="AW63" i="44"/>
  <c r="AV63" i="44"/>
  <c r="AG63" i="44"/>
  <c r="AF63" i="44"/>
  <c r="Q63" i="44"/>
  <c r="P63" i="44"/>
  <c r="CC62" i="44"/>
  <c r="CB62" i="44"/>
  <c r="BM62" i="44"/>
  <c r="BL62" i="44"/>
  <c r="AW62" i="44"/>
  <c r="AV62" i="44"/>
  <c r="AG62" i="44"/>
  <c r="AF62" i="44"/>
  <c r="Q62" i="44"/>
  <c r="P62" i="44"/>
  <c r="CC61" i="44"/>
  <c r="CB61" i="44"/>
  <c r="BM61" i="44"/>
  <c r="BL61" i="44"/>
  <c r="AW61" i="44"/>
  <c r="AV61" i="44"/>
  <c r="AG61" i="44"/>
  <c r="AF61" i="44"/>
  <c r="Q61" i="44"/>
  <c r="CC60" i="44"/>
  <c r="CB60" i="44"/>
  <c r="BM60" i="44"/>
  <c r="BN60" i="44" s="1"/>
  <c r="BL60" i="44"/>
  <c r="AW60" i="44"/>
  <c r="AV60" i="44"/>
  <c r="AG60" i="44"/>
  <c r="AF60" i="44"/>
  <c r="Q60" i="44"/>
  <c r="P60" i="44"/>
  <c r="CC59" i="44"/>
  <c r="CB59" i="44"/>
  <c r="BM59" i="44"/>
  <c r="BL59" i="44"/>
  <c r="AW59" i="44"/>
  <c r="AV59" i="44"/>
  <c r="AG59" i="44"/>
  <c r="AF59" i="44"/>
  <c r="P59" i="44"/>
  <c r="CC58" i="44"/>
  <c r="CB58" i="44"/>
  <c r="BM58" i="44"/>
  <c r="BL58" i="44"/>
  <c r="AW58" i="44"/>
  <c r="AV58" i="44"/>
  <c r="AG58" i="44"/>
  <c r="AF58" i="44"/>
  <c r="Q58" i="44"/>
  <c r="CC57" i="44"/>
  <c r="CB57" i="44"/>
  <c r="BM57" i="44"/>
  <c r="BL57" i="44"/>
  <c r="AW57" i="44"/>
  <c r="AV57" i="44"/>
  <c r="AG57" i="44"/>
  <c r="AF57" i="44"/>
  <c r="Q57" i="44"/>
  <c r="P57" i="44"/>
  <c r="CC56" i="44"/>
  <c r="CB56" i="44"/>
  <c r="CD56" i="44" s="1"/>
  <c r="BM56" i="44"/>
  <c r="BL56" i="44"/>
  <c r="AW56" i="44"/>
  <c r="AV56" i="44"/>
  <c r="AG56" i="44"/>
  <c r="AF56" i="44"/>
  <c r="Q56" i="44"/>
  <c r="P56" i="44"/>
  <c r="CC55" i="44"/>
  <c r="CB55" i="44"/>
  <c r="BM55" i="44"/>
  <c r="BL55" i="44"/>
  <c r="AW55" i="44"/>
  <c r="AV55" i="44"/>
  <c r="AG55" i="44"/>
  <c r="AF55" i="44"/>
  <c r="Q55" i="44"/>
  <c r="P55" i="44"/>
  <c r="CC54" i="44"/>
  <c r="CB54" i="44"/>
  <c r="BM54" i="44"/>
  <c r="BL54" i="44"/>
  <c r="AW54" i="44"/>
  <c r="AV54" i="44"/>
  <c r="AX54" i="44" s="1"/>
  <c r="AG54" i="44"/>
  <c r="AF54" i="44"/>
  <c r="Q54" i="44"/>
  <c r="P54" i="44"/>
  <c r="R54" i="44" s="1"/>
  <c r="CC53" i="44"/>
  <c r="CB53" i="44"/>
  <c r="BM53" i="44"/>
  <c r="BL53" i="44"/>
  <c r="AW53" i="44"/>
  <c r="AV53" i="44"/>
  <c r="AG53" i="44"/>
  <c r="AF53" i="44"/>
  <c r="Q53" i="44"/>
  <c r="CC52" i="44"/>
  <c r="CB52" i="44"/>
  <c r="BM52" i="44"/>
  <c r="BL52" i="44"/>
  <c r="AW52" i="44"/>
  <c r="AV52" i="44"/>
  <c r="AG52" i="44"/>
  <c r="AF52" i="44"/>
  <c r="Q52" i="44"/>
  <c r="P52" i="44"/>
  <c r="CC51" i="44"/>
  <c r="CB51" i="44"/>
  <c r="BM51" i="44"/>
  <c r="BL51" i="44"/>
  <c r="AW51" i="44"/>
  <c r="AV51" i="44"/>
  <c r="AG51" i="44"/>
  <c r="AF51" i="44"/>
  <c r="P51" i="44"/>
  <c r="CC50" i="44"/>
  <c r="CB50" i="44"/>
  <c r="BM50" i="44"/>
  <c r="BL50" i="44"/>
  <c r="AW50" i="44"/>
  <c r="AV50" i="44"/>
  <c r="AG50" i="44"/>
  <c r="AF50" i="44"/>
  <c r="Q50" i="44"/>
  <c r="CC49" i="44"/>
  <c r="CB49" i="44"/>
  <c r="BM49" i="44"/>
  <c r="BL49" i="44"/>
  <c r="AW49" i="44"/>
  <c r="AV49" i="44"/>
  <c r="AG49" i="44"/>
  <c r="AF49" i="44"/>
  <c r="Q49" i="44"/>
  <c r="P49" i="44"/>
  <c r="CC48" i="44"/>
  <c r="CB48" i="44"/>
  <c r="BM48" i="44"/>
  <c r="BL48" i="44"/>
  <c r="BN48" i="44" s="1"/>
  <c r="AW48" i="44"/>
  <c r="AV48" i="44"/>
  <c r="AG48" i="44"/>
  <c r="AF48" i="44"/>
  <c r="P48" i="44"/>
  <c r="CC47" i="44"/>
  <c r="CB47" i="44"/>
  <c r="BM47" i="44"/>
  <c r="BL47" i="44"/>
  <c r="AW47" i="44"/>
  <c r="AV47" i="44"/>
  <c r="AX47" i="44" s="1"/>
  <c r="AG47" i="44"/>
  <c r="AF47" i="44"/>
  <c r="AH47" i="44" s="1"/>
  <c r="Q47" i="44"/>
  <c r="P47" i="44"/>
  <c r="CC46" i="44"/>
  <c r="CB46" i="44"/>
  <c r="BM46" i="44"/>
  <c r="BL46" i="44"/>
  <c r="AW46" i="44"/>
  <c r="AV46" i="44"/>
  <c r="AG46" i="44"/>
  <c r="AH46" i="44" s="1"/>
  <c r="AF46" i="44"/>
  <c r="Q46" i="44"/>
  <c r="P46" i="44"/>
  <c r="CC45" i="44"/>
  <c r="CB45" i="44"/>
  <c r="BM45" i="44"/>
  <c r="BL45" i="44"/>
  <c r="AW45" i="44"/>
  <c r="AV45" i="44"/>
  <c r="AG45" i="44"/>
  <c r="AF45" i="44"/>
  <c r="Q45" i="44"/>
  <c r="CC44" i="44"/>
  <c r="CB44" i="44"/>
  <c r="BM44" i="44"/>
  <c r="BL44" i="44"/>
  <c r="AW44" i="44"/>
  <c r="AV44" i="44"/>
  <c r="AG44" i="44"/>
  <c r="AF44" i="44"/>
  <c r="Q44" i="44"/>
  <c r="P44" i="44"/>
  <c r="CC43" i="44"/>
  <c r="CB43" i="44"/>
  <c r="BM43" i="44"/>
  <c r="BL43" i="44"/>
  <c r="AW43" i="44"/>
  <c r="AV43" i="44"/>
  <c r="AX43" i="44" s="1"/>
  <c r="AG43" i="44"/>
  <c r="AF43" i="44"/>
  <c r="P43" i="44"/>
  <c r="CC42" i="44"/>
  <c r="CB42" i="44"/>
  <c r="BM42" i="44"/>
  <c r="BL42" i="44"/>
  <c r="AW42" i="44"/>
  <c r="AV42" i="44"/>
  <c r="AG42" i="44"/>
  <c r="AH42" i="44" s="1"/>
  <c r="AF42" i="44"/>
  <c r="Q42" i="44"/>
  <c r="P42" i="44"/>
  <c r="CC41" i="44"/>
  <c r="CB41" i="44"/>
  <c r="BM41" i="44"/>
  <c r="BL41" i="44"/>
  <c r="BN41" i="44" s="1"/>
  <c r="AW41" i="44"/>
  <c r="AV41" i="44"/>
  <c r="AG41" i="44"/>
  <c r="AF41" i="44"/>
  <c r="Q41" i="44"/>
  <c r="P41" i="44"/>
  <c r="CC40" i="44"/>
  <c r="CB40" i="44"/>
  <c r="BM40" i="44"/>
  <c r="BL40" i="44"/>
  <c r="AW40" i="44"/>
  <c r="AV40" i="44"/>
  <c r="AG40" i="44"/>
  <c r="AF40" i="44"/>
  <c r="P40" i="44"/>
  <c r="CC39" i="44"/>
  <c r="CB39" i="44"/>
  <c r="BM39" i="44"/>
  <c r="BL39" i="44"/>
  <c r="AW39" i="44"/>
  <c r="AV39" i="44"/>
  <c r="AG39" i="44"/>
  <c r="AF39" i="44"/>
  <c r="Q39" i="44"/>
  <c r="P39" i="44"/>
  <c r="CC38" i="44"/>
  <c r="CB38" i="44"/>
  <c r="BM38" i="44"/>
  <c r="BL38" i="44"/>
  <c r="AW38" i="44"/>
  <c r="AV38" i="44"/>
  <c r="AG38" i="44"/>
  <c r="AF38" i="44"/>
  <c r="Q38" i="44"/>
  <c r="P38" i="44"/>
  <c r="CC37" i="44"/>
  <c r="CB37" i="44"/>
  <c r="CD37" i="44" s="1"/>
  <c r="BM37" i="44"/>
  <c r="BL37" i="44"/>
  <c r="AW37" i="44"/>
  <c r="AV37" i="44"/>
  <c r="AG37" i="44"/>
  <c r="AF37" i="44"/>
  <c r="Q37" i="44"/>
  <c r="CC36" i="44"/>
  <c r="CB36" i="44"/>
  <c r="BM36" i="44"/>
  <c r="BL36" i="44"/>
  <c r="AW36" i="44"/>
  <c r="AV36" i="44"/>
  <c r="AG36" i="44"/>
  <c r="AF36" i="44"/>
  <c r="Q36" i="44"/>
  <c r="P36" i="44"/>
  <c r="R36" i="44" s="1"/>
  <c r="CC35" i="44"/>
  <c r="CB35" i="44"/>
  <c r="BM35" i="44"/>
  <c r="BL35" i="44"/>
  <c r="AW35" i="44"/>
  <c r="AV35" i="44"/>
  <c r="AX35" i="44" s="1"/>
  <c r="AG35" i="44"/>
  <c r="AF35" i="44"/>
  <c r="Q35" i="44"/>
  <c r="P35" i="44"/>
  <c r="CC34" i="44"/>
  <c r="CB34" i="44"/>
  <c r="BM34" i="44"/>
  <c r="BL34" i="44"/>
  <c r="AW34" i="44"/>
  <c r="AV34" i="44"/>
  <c r="AG34" i="44"/>
  <c r="AF34" i="44"/>
  <c r="Q34" i="44"/>
  <c r="CC33" i="44"/>
  <c r="CB33" i="44"/>
  <c r="BM33" i="44"/>
  <c r="BL33" i="44"/>
  <c r="AW33" i="44"/>
  <c r="AV33" i="44"/>
  <c r="AX33" i="44" s="1"/>
  <c r="AG33" i="44"/>
  <c r="AF33" i="44"/>
  <c r="Q33" i="44"/>
  <c r="P33" i="44"/>
  <c r="CC32" i="44"/>
  <c r="CB32" i="44"/>
  <c r="BM32" i="44"/>
  <c r="BL32" i="44"/>
  <c r="AW32" i="44"/>
  <c r="AV32" i="44"/>
  <c r="AG32" i="44"/>
  <c r="AF32" i="44"/>
  <c r="Q32" i="44"/>
  <c r="P32" i="44"/>
  <c r="CC31" i="44"/>
  <c r="CB31" i="44"/>
  <c r="BM31" i="44"/>
  <c r="BL31" i="44"/>
  <c r="AW31" i="44"/>
  <c r="AV31" i="44"/>
  <c r="AG31" i="44"/>
  <c r="AF31" i="44"/>
  <c r="Q31" i="44"/>
  <c r="P31" i="44"/>
  <c r="CC30" i="44"/>
  <c r="CB30" i="44"/>
  <c r="BM30" i="44"/>
  <c r="BL30" i="44"/>
  <c r="AW30" i="44"/>
  <c r="AV30" i="44"/>
  <c r="AG30" i="44"/>
  <c r="AF30" i="44"/>
  <c r="Q30" i="44"/>
  <c r="P30" i="44"/>
  <c r="CC29" i="44"/>
  <c r="CB29" i="44"/>
  <c r="BM29" i="44"/>
  <c r="BL29" i="44"/>
  <c r="BN29" i="44" s="1"/>
  <c r="AW29" i="44"/>
  <c r="AV29" i="44"/>
  <c r="AG29" i="44"/>
  <c r="AF29" i="44"/>
  <c r="Q29" i="44"/>
  <c r="CC28" i="44"/>
  <c r="CB28" i="44"/>
  <c r="BM28" i="44"/>
  <c r="BN28" i="44" s="1"/>
  <c r="BL28" i="44"/>
  <c r="AW28" i="44"/>
  <c r="AV28" i="44"/>
  <c r="AG28" i="44"/>
  <c r="AF28" i="44"/>
  <c r="Q28" i="44"/>
  <c r="P28" i="44"/>
  <c r="CC27" i="44"/>
  <c r="CB27" i="44"/>
  <c r="BM27" i="44"/>
  <c r="BL27" i="44"/>
  <c r="AW27" i="44"/>
  <c r="AV27" i="44"/>
  <c r="AG27" i="44"/>
  <c r="AF27" i="44"/>
  <c r="AH27" i="44" s="1"/>
  <c r="P27" i="44"/>
  <c r="CC26" i="44"/>
  <c r="CB26" i="44"/>
  <c r="BM26" i="44"/>
  <c r="BL26" i="44"/>
  <c r="AW26" i="44"/>
  <c r="AV26" i="44"/>
  <c r="AG26" i="44"/>
  <c r="AF26" i="44"/>
  <c r="Q26" i="44"/>
  <c r="CC25" i="44"/>
  <c r="CB25" i="44"/>
  <c r="BM25" i="44"/>
  <c r="BL25" i="44"/>
  <c r="AW25" i="44"/>
  <c r="AV25" i="44"/>
  <c r="AX25" i="44" s="1"/>
  <c r="AG25" i="44"/>
  <c r="AF25" i="44"/>
  <c r="Q25" i="44"/>
  <c r="P25" i="44"/>
  <c r="CC24" i="44"/>
  <c r="CB24" i="44"/>
  <c r="BM24" i="44"/>
  <c r="BL24" i="44"/>
  <c r="BN24" i="44" s="1"/>
  <c r="AW24" i="44"/>
  <c r="AV24" i="44"/>
  <c r="AG24" i="44"/>
  <c r="AF24" i="44"/>
  <c r="P24" i="44"/>
  <c r="CC23" i="44"/>
  <c r="CB23" i="44"/>
  <c r="BM23" i="44"/>
  <c r="BL23" i="44"/>
  <c r="AW23" i="44"/>
  <c r="AV23" i="44"/>
  <c r="AX23" i="44" s="1"/>
  <c r="AG23" i="44"/>
  <c r="AF23" i="44"/>
  <c r="Q23" i="44"/>
  <c r="P23" i="44"/>
  <c r="CC22" i="44"/>
  <c r="CB22" i="44"/>
  <c r="BM22" i="44"/>
  <c r="BL22" i="44"/>
  <c r="BN22" i="44" s="1"/>
  <c r="AW22" i="44"/>
  <c r="AV22" i="44"/>
  <c r="AG22" i="44"/>
  <c r="AF22" i="44"/>
  <c r="Q22" i="44"/>
  <c r="P22" i="44"/>
  <c r="R22" i="44" s="1"/>
  <c r="CC21" i="44"/>
  <c r="CB21" i="44"/>
  <c r="BM21" i="44"/>
  <c r="BL21" i="44"/>
  <c r="AW21" i="44"/>
  <c r="AV21" i="44"/>
  <c r="AG21" i="44"/>
  <c r="AF21" i="44"/>
  <c r="Q21" i="44"/>
  <c r="CC20" i="44"/>
  <c r="CB20" i="44"/>
  <c r="BM20" i="44"/>
  <c r="BL20" i="44"/>
  <c r="AW20" i="44"/>
  <c r="AV20" i="44"/>
  <c r="AX20" i="44" s="1"/>
  <c r="AG20" i="44"/>
  <c r="AF20" i="44"/>
  <c r="Q20" i="44"/>
  <c r="P20" i="44"/>
  <c r="CC16" i="44"/>
  <c r="CB16" i="44"/>
  <c r="CB114" i="44" s="1"/>
  <c r="BM16" i="44"/>
  <c r="BM114" i="44" s="1"/>
  <c r="BL16" i="44"/>
  <c r="BL120" i="44" s="1"/>
  <c r="AW16" i="44"/>
  <c r="AW114" i="44" s="1"/>
  <c r="AV16" i="44"/>
  <c r="AG16" i="44"/>
  <c r="AF16" i="44"/>
  <c r="Q16" i="44"/>
  <c r="Q114" i="44" s="1"/>
  <c r="P16" i="44"/>
  <c r="P114" i="44" s="1"/>
  <c r="CC15" i="44"/>
  <c r="CB15" i="44"/>
  <c r="BM15" i="44"/>
  <c r="BL15" i="44"/>
  <c r="AW15" i="44"/>
  <c r="AV15" i="44"/>
  <c r="AG15" i="44"/>
  <c r="AF15" i="44"/>
  <c r="AH15" i="44" s="1"/>
  <c r="Q15" i="44"/>
  <c r="P15" i="44"/>
  <c r="CC14" i="44"/>
  <c r="CB14" i="44"/>
  <c r="BM14" i="44"/>
  <c r="BL14" i="44"/>
  <c r="AW14" i="44"/>
  <c r="AV14" i="44"/>
  <c r="AG14" i="44"/>
  <c r="AF14" i="44"/>
  <c r="CC13" i="44"/>
  <c r="CB13" i="44"/>
  <c r="BM13" i="44"/>
  <c r="BL13" i="44"/>
  <c r="BN13" i="44" s="1"/>
  <c r="AW13" i="44"/>
  <c r="AV13" i="44"/>
  <c r="AG13" i="44"/>
  <c r="AF13" i="44"/>
  <c r="Q13" i="44"/>
  <c r="P13" i="44"/>
  <c r="CC12" i="44"/>
  <c r="CB12" i="44"/>
  <c r="CD12" i="44" s="1"/>
  <c r="BM12" i="44"/>
  <c r="BL12" i="44"/>
  <c r="BN12" i="44" s="1"/>
  <c r="AW12" i="44"/>
  <c r="AV12" i="44"/>
  <c r="AG12" i="44"/>
  <c r="AF12" i="44"/>
  <c r="Q12" i="44"/>
  <c r="R12" i="44" s="1"/>
  <c r="P12" i="44"/>
  <c r="CC11" i="44"/>
  <c r="CB11" i="44"/>
  <c r="BM11" i="44"/>
  <c r="BL11" i="44"/>
  <c r="AW11" i="44"/>
  <c r="AV11" i="44"/>
  <c r="AX11" i="44" s="1"/>
  <c r="AG11" i="44"/>
  <c r="AF11" i="44"/>
  <c r="P11" i="44"/>
  <c r="CC10" i="44"/>
  <c r="CC112" i="44" s="1"/>
  <c r="CB10" i="44"/>
  <c r="BM10" i="44"/>
  <c r="BL10" i="44"/>
  <c r="BL112" i="44" s="1"/>
  <c r="AW10" i="44"/>
  <c r="AV10" i="44"/>
  <c r="AV112" i="44" s="1"/>
  <c r="AG10" i="44"/>
  <c r="AG112" i="44" s="1"/>
  <c r="AF10" i="44"/>
  <c r="AF112" i="44" s="1"/>
  <c r="Q10" i="44"/>
  <c r="P10" i="44"/>
  <c r="CC9" i="44"/>
  <c r="CB9" i="44"/>
  <c r="BM9" i="44"/>
  <c r="BL9" i="44"/>
  <c r="AW9" i="44"/>
  <c r="AV9" i="44"/>
  <c r="AG9" i="44"/>
  <c r="AF9" i="44"/>
  <c r="Q9" i="44"/>
  <c r="P9" i="44"/>
  <c r="CC8" i="44"/>
  <c r="CB8" i="44"/>
  <c r="BM8" i="44"/>
  <c r="BL8" i="44"/>
  <c r="AW8" i="44"/>
  <c r="AV8" i="44"/>
  <c r="AG8" i="44"/>
  <c r="AF8" i="44"/>
  <c r="P8" i="44"/>
  <c r="AG62" i="52"/>
  <c r="AG63" i="52"/>
  <c r="CV8" i="44"/>
  <c r="CX8" i="44"/>
  <c r="DB8" i="44"/>
  <c r="CV9" i="44"/>
  <c r="CX9" i="44"/>
  <c r="CV10" i="44"/>
  <c r="CX10" i="44"/>
  <c r="CV11" i="44"/>
  <c r="CX11" i="44"/>
  <c r="DB11" i="44"/>
  <c r="CV12" i="44"/>
  <c r="CX12" i="44"/>
  <c r="DB12" i="44"/>
  <c r="DD12" i="44"/>
  <c r="CV13" i="44"/>
  <c r="CX13" i="44"/>
  <c r="DB13" i="44"/>
  <c r="DD13" i="44"/>
  <c r="CV14" i="44"/>
  <c r="CX14" i="44"/>
  <c r="DD14" i="44"/>
  <c r="CV15" i="44"/>
  <c r="CX15" i="44"/>
  <c r="DB15" i="44"/>
  <c r="DD15" i="44"/>
  <c r="CV20" i="44"/>
  <c r="CX20" i="44"/>
  <c r="DB20" i="44"/>
  <c r="DD20" i="44"/>
  <c r="CV21" i="44"/>
  <c r="CX21" i="44"/>
  <c r="DD21" i="44"/>
  <c r="CV22" i="44"/>
  <c r="CX22" i="44"/>
  <c r="DB22" i="44"/>
  <c r="DD22" i="44"/>
  <c r="CV23" i="44"/>
  <c r="CX23" i="44"/>
  <c r="DB23" i="44"/>
  <c r="DD23" i="44"/>
  <c r="CV24" i="44"/>
  <c r="CX24" i="44"/>
  <c r="DB24" i="44"/>
  <c r="DD24" i="44"/>
  <c r="CV25" i="44"/>
  <c r="CX25" i="44"/>
  <c r="DB25" i="44"/>
  <c r="DD25" i="44"/>
  <c r="CV26" i="44"/>
  <c r="CX26" i="44"/>
  <c r="DD26" i="44"/>
  <c r="CV27" i="44"/>
  <c r="CX27" i="44"/>
  <c r="DB27" i="44"/>
  <c r="CV28" i="44"/>
  <c r="CX28" i="44"/>
  <c r="DB28" i="44"/>
  <c r="DD28" i="44"/>
  <c r="CV29" i="44"/>
  <c r="CX29" i="44"/>
  <c r="DD29" i="44"/>
  <c r="CV30" i="44"/>
  <c r="CX30" i="44"/>
  <c r="DB30" i="44"/>
  <c r="DD30" i="44"/>
  <c r="CV31" i="44"/>
  <c r="CX31" i="44"/>
  <c r="DB31" i="44"/>
  <c r="DD31" i="44"/>
  <c r="CV32" i="44"/>
  <c r="CX32" i="44"/>
  <c r="DB32" i="44"/>
  <c r="DD32" i="44"/>
  <c r="CV33" i="44"/>
  <c r="CX33" i="44"/>
  <c r="DB33" i="44"/>
  <c r="DD33" i="44"/>
  <c r="CV34" i="44"/>
  <c r="CX34" i="44"/>
  <c r="DD34" i="44"/>
  <c r="CV35" i="44"/>
  <c r="CX35" i="44"/>
  <c r="DB35" i="44"/>
  <c r="CV36" i="44"/>
  <c r="CX36" i="44"/>
  <c r="DB36" i="44"/>
  <c r="DD36" i="44"/>
  <c r="CV37" i="44"/>
  <c r="CX37" i="44"/>
  <c r="DD37" i="44"/>
  <c r="CV38" i="44"/>
  <c r="CX38" i="44"/>
  <c r="DB38" i="44"/>
  <c r="DD38" i="44"/>
  <c r="CV39" i="44"/>
  <c r="CX39" i="44"/>
  <c r="DB39" i="44"/>
  <c r="DD39" i="44"/>
  <c r="CV40" i="44"/>
  <c r="CX40" i="44"/>
  <c r="DB40" i="44"/>
  <c r="DD40" i="44"/>
  <c r="CV41" i="44"/>
  <c r="CX41" i="44"/>
  <c r="DB41" i="44"/>
  <c r="DD41" i="44"/>
  <c r="CV42" i="44"/>
  <c r="CX42" i="44"/>
  <c r="DD42" i="44"/>
  <c r="CV43" i="44"/>
  <c r="CX43" i="44"/>
  <c r="DB43" i="44"/>
  <c r="CV44" i="44"/>
  <c r="CX44" i="44"/>
  <c r="DB44" i="44"/>
  <c r="DD44" i="44"/>
  <c r="CV45" i="44"/>
  <c r="CX45" i="44"/>
  <c r="DD45" i="44"/>
  <c r="CV46" i="44"/>
  <c r="CX46" i="44"/>
  <c r="DB46" i="44"/>
  <c r="DD46" i="44"/>
  <c r="CV47" i="44"/>
  <c r="CX47" i="44"/>
  <c r="DB47" i="44"/>
  <c r="DD47" i="44"/>
  <c r="CV48" i="44"/>
  <c r="CX48" i="44"/>
  <c r="DB48" i="44"/>
  <c r="DD48" i="44"/>
  <c r="CV49" i="44"/>
  <c r="CX49" i="44"/>
  <c r="DB49" i="44"/>
  <c r="DD49" i="44"/>
  <c r="CV50" i="44"/>
  <c r="CX50" i="44"/>
  <c r="DD50" i="44"/>
  <c r="CV51" i="44"/>
  <c r="CX51" i="44"/>
  <c r="DB51" i="44"/>
  <c r="CV52" i="44"/>
  <c r="CX52" i="44"/>
  <c r="DB52" i="44"/>
  <c r="DD52" i="44"/>
  <c r="CV53" i="44"/>
  <c r="CX53" i="44"/>
  <c r="DD53" i="44"/>
  <c r="CV54" i="44"/>
  <c r="CX54" i="44"/>
  <c r="DB54" i="44"/>
  <c r="DD54" i="44"/>
  <c r="CV55" i="44"/>
  <c r="CX55" i="44"/>
  <c r="DB55" i="44"/>
  <c r="DD55" i="44"/>
  <c r="CV56" i="44"/>
  <c r="CX56" i="44"/>
  <c r="DB56" i="44"/>
  <c r="DD56" i="44"/>
  <c r="CV57" i="44"/>
  <c r="CX57" i="44"/>
  <c r="DB57" i="44"/>
  <c r="DD57" i="44"/>
  <c r="CV58" i="44"/>
  <c r="CX58" i="44"/>
  <c r="DD58" i="44"/>
  <c r="CV59" i="44"/>
  <c r="CX59" i="44"/>
  <c r="DB59" i="44"/>
  <c r="CV60" i="44"/>
  <c r="CX60" i="44"/>
  <c r="DB60" i="44"/>
  <c r="DD60" i="44"/>
  <c r="CV62" i="44"/>
  <c r="CX62" i="44"/>
  <c r="DB62" i="44"/>
  <c r="DD62" i="44"/>
  <c r="CV66" i="44"/>
  <c r="CX66" i="44"/>
  <c r="DB66" i="44"/>
  <c r="DD66" i="44"/>
  <c r="CV67" i="44"/>
  <c r="CX67" i="44"/>
  <c r="DB67" i="44"/>
  <c r="DD67" i="44"/>
  <c r="CV68" i="44"/>
  <c r="CX68" i="44"/>
  <c r="DD68" i="44"/>
  <c r="CV69" i="44"/>
  <c r="CX69" i="44"/>
  <c r="DB69" i="44"/>
  <c r="CV70" i="44"/>
  <c r="CX70" i="44"/>
  <c r="DB70" i="44"/>
  <c r="DD70" i="44"/>
  <c r="CV71" i="44"/>
  <c r="CX71" i="44"/>
  <c r="DD71" i="44"/>
  <c r="CV72" i="44"/>
  <c r="CX72" i="44"/>
  <c r="DB72" i="44"/>
  <c r="DD72" i="44"/>
  <c r="CV75" i="44"/>
  <c r="CX75" i="44"/>
  <c r="DB75" i="44"/>
  <c r="CV76" i="44"/>
  <c r="CX76" i="44"/>
  <c r="DB76" i="44"/>
  <c r="DD76" i="44"/>
  <c r="CV77" i="44"/>
  <c r="CX77" i="44"/>
  <c r="DD77" i="44"/>
  <c r="CV78" i="44"/>
  <c r="CX78" i="44"/>
  <c r="DB78" i="44"/>
  <c r="CV79" i="44"/>
  <c r="CX79" i="44"/>
  <c r="DB79" i="44"/>
  <c r="DD79" i="44"/>
  <c r="CV80" i="44"/>
  <c r="CX80" i="44"/>
  <c r="DD80" i="44"/>
  <c r="CV81" i="44"/>
  <c r="CX81" i="44"/>
  <c r="DB81" i="44"/>
  <c r="DD81" i="44"/>
  <c r="CV82" i="44"/>
  <c r="CX82" i="44"/>
  <c r="DB82" i="44"/>
  <c r="DD82" i="44"/>
  <c r="CV83" i="44"/>
  <c r="CX83" i="44"/>
  <c r="DB83" i="44"/>
  <c r="CV84" i="44"/>
  <c r="CX84" i="44"/>
  <c r="DB84" i="44"/>
  <c r="DD84" i="44"/>
  <c r="CV85" i="44"/>
  <c r="CX85" i="44"/>
  <c r="DD85" i="44"/>
  <c r="CV86" i="44"/>
  <c r="CX86" i="44"/>
  <c r="DB86" i="44"/>
  <c r="CV87" i="44"/>
  <c r="CX87" i="44"/>
  <c r="DB87" i="44"/>
  <c r="DD87" i="44"/>
  <c r="CV88" i="44"/>
  <c r="CX88" i="44"/>
  <c r="DD88" i="44"/>
  <c r="CV89" i="44"/>
  <c r="CX89" i="44"/>
  <c r="DB89" i="44"/>
  <c r="DD89" i="44"/>
  <c r="CV90" i="44"/>
  <c r="CX90" i="44"/>
  <c r="DB90" i="44"/>
  <c r="DD90" i="44"/>
  <c r="CV91" i="44"/>
  <c r="CX91" i="44"/>
  <c r="DB91" i="44"/>
  <c r="CV92" i="44"/>
  <c r="CX92" i="44"/>
  <c r="DB92" i="44"/>
  <c r="DD92" i="44"/>
  <c r="CV93" i="44"/>
  <c r="CX93" i="44"/>
  <c r="DD93" i="44"/>
  <c r="CV94" i="44"/>
  <c r="CX94" i="44"/>
  <c r="DB94" i="44"/>
  <c r="CV98" i="44"/>
  <c r="CX98" i="44"/>
  <c r="DB98" i="44"/>
  <c r="DD98" i="44"/>
  <c r="CV99" i="44"/>
  <c r="CX99" i="44"/>
  <c r="DB99" i="44"/>
  <c r="DD99" i="44"/>
  <c r="CV100" i="44"/>
  <c r="CX100" i="44"/>
  <c r="DB100" i="44"/>
  <c r="CV105" i="44"/>
  <c r="CX105" i="44"/>
  <c r="DB105" i="44"/>
  <c r="CV106" i="44"/>
  <c r="CX106" i="44"/>
  <c r="DB106" i="44"/>
  <c r="DD106" i="44"/>
  <c r="CV107" i="44"/>
  <c r="CX107" i="44"/>
  <c r="DD107" i="44"/>
  <c r="CV110" i="44"/>
  <c r="CX110" i="44"/>
  <c r="DB110" i="44"/>
  <c r="DD110" i="44"/>
  <c r="CV111" i="44"/>
  <c r="CX111" i="44"/>
  <c r="DD111" i="44"/>
  <c r="AX38" i="44" l="1"/>
  <c r="CD51" i="44"/>
  <c r="AW118" i="44"/>
  <c r="BM112" i="44"/>
  <c r="BN84" i="44"/>
  <c r="CT111" i="44"/>
  <c r="DL131" i="44"/>
  <c r="BN9" i="44"/>
  <c r="BN79" i="44"/>
  <c r="BM118" i="44"/>
  <c r="CD82" i="44"/>
  <c r="CR120" i="44"/>
  <c r="DL130" i="44"/>
  <c r="AX42" i="44"/>
  <c r="BN35" i="44"/>
  <c r="CD66" i="44"/>
  <c r="AX68" i="44"/>
  <c r="CD71" i="44"/>
  <c r="BN72" i="44"/>
  <c r="CS120" i="44"/>
  <c r="AX22" i="44"/>
  <c r="BN31" i="44"/>
  <c r="AX37" i="44"/>
  <c r="AH38" i="44"/>
  <c r="CD44" i="44"/>
  <c r="BN67" i="44"/>
  <c r="AW122" i="44"/>
  <c r="AX94" i="44"/>
  <c r="CT45" i="44"/>
  <c r="CT49" i="44"/>
  <c r="CT71" i="44"/>
  <c r="CT76" i="44"/>
  <c r="CT80" i="44"/>
  <c r="CT84" i="44"/>
  <c r="CT88" i="44"/>
  <c r="CT92" i="44"/>
  <c r="CT96" i="44"/>
  <c r="CT101" i="44"/>
  <c r="CT107" i="44"/>
  <c r="Z173" i="44"/>
  <c r="Z174" i="44" s="1"/>
  <c r="Z179" i="44" s="1"/>
  <c r="Z180" i="44" s="1"/>
  <c r="CF149" i="53"/>
  <c r="CF140" i="53"/>
  <c r="CF144" i="53" s="1"/>
  <c r="BF140" i="53"/>
  <c r="BF144" i="53" s="1"/>
  <c r="BF149" i="53"/>
  <c r="D149" i="53"/>
  <c r="D140" i="53"/>
  <c r="D144" i="53" s="1"/>
  <c r="Z149" i="53"/>
  <c r="Z140" i="53"/>
  <c r="Z144" i="53" s="1"/>
  <c r="AZ140" i="53"/>
  <c r="AZ144" i="53" s="1"/>
  <c r="AZ149" i="53"/>
  <c r="AP140" i="53"/>
  <c r="AP144" i="53" s="1"/>
  <c r="AP149" i="53"/>
  <c r="T140" i="53"/>
  <c r="T144" i="53" s="1"/>
  <c r="T149" i="53"/>
  <c r="BP140" i="53"/>
  <c r="BP144" i="53" s="1"/>
  <c r="BP149" i="53"/>
  <c r="BV149" i="53"/>
  <c r="BV140" i="53"/>
  <c r="BV144" i="53" s="1"/>
  <c r="CL140" i="53"/>
  <c r="CL144" i="53" s="1"/>
  <c r="CL149" i="53"/>
  <c r="AJ140" i="53"/>
  <c r="AJ144" i="53" s="1"/>
  <c r="AJ149" i="53"/>
  <c r="J140" i="53"/>
  <c r="J144" i="53" s="1"/>
  <c r="J149" i="53"/>
  <c r="T152" i="44"/>
  <c r="T172" i="44" s="1"/>
  <c r="T173" i="44" s="1"/>
  <c r="T174" i="44" s="1"/>
  <c r="T179" i="44" s="1"/>
  <c r="T180" i="44" s="1"/>
  <c r="AZ152" i="44"/>
  <c r="AZ172" i="44" s="1"/>
  <c r="J145" i="44"/>
  <c r="J150" i="44" s="1"/>
  <c r="J152" i="44" s="1"/>
  <c r="J172" i="44" s="1"/>
  <c r="BP145" i="44"/>
  <c r="BP150" i="44" s="1"/>
  <c r="BP152" i="44" s="1"/>
  <c r="BP172" i="44" s="1"/>
  <c r="BP173" i="44" s="1"/>
  <c r="BP174" i="44" s="1"/>
  <c r="BP179" i="44" s="1"/>
  <c r="BP180" i="44" s="1"/>
  <c r="CR114" i="44"/>
  <c r="CS114" i="44"/>
  <c r="CR118" i="44"/>
  <c r="CT98" i="44"/>
  <c r="CR116" i="44"/>
  <c r="CT67" i="44"/>
  <c r="CS118" i="44"/>
  <c r="CR122" i="44"/>
  <c r="CS116" i="44"/>
  <c r="CS122" i="44"/>
  <c r="CT10" i="44"/>
  <c r="CT112" i="44" s="1"/>
  <c r="CT14" i="44"/>
  <c r="CT21" i="44"/>
  <c r="CT25" i="44"/>
  <c r="CT29" i="44"/>
  <c r="CT37" i="44"/>
  <c r="CT41" i="44"/>
  <c r="CT70" i="44"/>
  <c r="CT75" i="44"/>
  <c r="CT33" i="44"/>
  <c r="CT48" i="44"/>
  <c r="CT52" i="44"/>
  <c r="CT56" i="44"/>
  <c r="CT60" i="44"/>
  <c r="CT66" i="44"/>
  <c r="CT78" i="44"/>
  <c r="CT82" i="44"/>
  <c r="CT89" i="44"/>
  <c r="CT57" i="44"/>
  <c r="CT61" i="44"/>
  <c r="CT90" i="44"/>
  <c r="CT12" i="44"/>
  <c r="CT23" i="44"/>
  <c r="CT31" i="44"/>
  <c r="CT35" i="44"/>
  <c r="CR112" i="44"/>
  <c r="CT20" i="44"/>
  <c r="CT24" i="44"/>
  <c r="CT28" i="44"/>
  <c r="CT32" i="44"/>
  <c r="CT40" i="44"/>
  <c r="CT43" i="44"/>
  <c r="CT72" i="44"/>
  <c r="CT95" i="44"/>
  <c r="CC114" i="44"/>
  <c r="CD35" i="44"/>
  <c r="CD40" i="44"/>
  <c r="CD45" i="44"/>
  <c r="CD48" i="44"/>
  <c r="CD21" i="44"/>
  <c r="CD31" i="44"/>
  <c r="CD22" i="44"/>
  <c r="CD83" i="44"/>
  <c r="CB112" i="44"/>
  <c r="CD23" i="44"/>
  <c r="CD29" i="44"/>
  <c r="CD57" i="44"/>
  <c r="CD84" i="44"/>
  <c r="CC116" i="44"/>
  <c r="CD20" i="44"/>
  <c r="CD77" i="44"/>
  <c r="CD8" i="44"/>
  <c r="CD55" i="44"/>
  <c r="CD72" i="44"/>
  <c r="CD92" i="44"/>
  <c r="CC118" i="44"/>
  <c r="CD9" i="44"/>
  <c r="CD41" i="44"/>
  <c r="CD88" i="44"/>
  <c r="CD111" i="44"/>
  <c r="CB122" i="44"/>
  <c r="CD15" i="44"/>
  <c r="CD47" i="44"/>
  <c r="CD52" i="44"/>
  <c r="CD69" i="44"/>
  <c r="CC122" i="44"/>
  <c r="CD94" i="44"/>
  <c r="CC120" i="44"/>
  <c r="CB118" i="44"/>
  <c r="CD90" i="44"/>
  <c r="CB120" i="44"/>
  <c r="CD101" i="44"/>
  <c r="CB116" i="44"/>
  <c r="CD99" i="44"/>
  <c r="CD13" i="44"/>
  <c r="CD14" i="44"/>
  <c r="CD39" i="44"/>
  <c r="CD43" i="44"/>
  <c r="CD53" i="44"/>
  <c r="CD86" i="44"/>
  <c r="CD100" i="44"/>
  <c r="CD27" i="44"/>
  <c r="CD91" i="44"/>
  <c r="CD28" i="44"/>
  <c r="CD32" i="44"/>
  <c r="CD36" i="44"/>
  <c r="CD59" i="44"/>
  <c r="CD70" i="44"/>
  <c r="CD24" i="44"/>
  <c r="CD33" i="44"/>
  <c r="CD60" i="44"/>
  <c r="BN37" i="44"/>
  <c r="BN66" i="44"/>
  <c r="BN75" i="44"/>
  <c r="BN95" i="44"/>
  <c r="BN101" i="44"/>
  <c r="BL116" i="44"/>
  <c r="BN20" i="44"/>
  <c r="BN47" i="44"/>
  <c r="BN83" i="44"/>
  <c r="BN96" i="44"/>
  <c r="BM116" i="44"/>
  <c r="BN105" i="44"/>
  <c r="BN21" i="44"/>
  <c r="BN25" i="44"/>
  <c r="BN53" i="44"/>
  <c r="BN44" i="44"/>
  <c r="BN45" i="44"/>
  <c r="BN57" i="44"/>
  <c r="BL122" i="44"/>
  <c r="BN32" i="44"/>
  <c r="BN36" i="44"/>
  <c r="BN54" i="44"/>
  <c r="BM122" i="44"/>
  <c r="BN23" i="44"/>
  <c r="BN40" i="44"/>
  <c r="BN52" i="44"/>
  <c r="BN61" i="44"/>
  <c r="BN87" i="44"/>
  <c r="BL114" i="44"/>
  <c r="BM120" i="44"/>
  <c r="BN33" i="44"/>
  <c r="BN49" i="44"/>
  <c r="BN77" i="44"/>
  <c r="BN89" i="44"/>
  <c r="BN106" i="44"/>
  <c r="BN30" i="44"/>
  <c r="BN34" i="44"/>
  <c r="BN58" i="44"/>
  <c r="BN63" i="44"/>
  <c r="BN81" i="44"/>
  <c r="BN99" i="44"/>
  <c r="BN110" i="44"/>
  <c r="BN111" i="44"/>
  <c r="BN14" i="44"/>
  <c r="BN26" i="44"/>
  <c r="BN42" i="44"/>
  <c r="BN51" i="44"/>
  <c r="BN55" i="44"/>
  <c r="BL118" i="44"/>
  <c r="BN70" i="44"/>
  <c r="BN82" i="44"/>
  <c r="BN11" i="44"/>
  <c r="BN15" i="44"/>
  <c r="BN56" i="44"/>
  <c r="BN91" i="44"/>
  <c r="AX57" i="44"/>
  <c r="AX62" i="44"/>
  <c r="AX14" i="44"/>
  <c r="AX51" i="44"/>
  <c r="AX58" i="44"/>
  <c r="AV118" i="44"/>
  <c r="AV122" i="44"/>
  <c r="AX78" i="44"/>
  <c r="AX81" i="44"/>
  <c r="AX84" i="44"/>
  <c r="AX52" i="44"/>
  <c r="AW112" i="44"/>
  <c r="AX8" i="44"/>
  <c r="AX16" i="44"/>
  <c r="AX87" i="44"/>
  <c r="AW120" i="44"/>
  <c r="AV116" i="44"/>
  <c r="AX12" i="44"/>
  <c r="AX45" i="44"/>
  <c r="AX53" i="44"/>
  <c r="AX88" i="44"/>
  <c r="AX92" i="44"/>
  <c r="AW116" i="44"/>
  <c r="AX21" i="44"/>
  <c r="AX29" i="44"/>
  <c r="AX60" i="44"/>
  <c r="AX70" i="44"/>
  <c r="AX107" i="44"/>
  <c r="AX111" i="44"/>
  <c r="AX26" i="44"/>
  <c r="AX30" i="44"/>
  <c r="AX34" i="44"/>
  <c r="AX41" i="44"/>
  <c r="AX49" i="44"/>
  <c r="AX61" i="44"/>
  <c r="AX86" i="44"/>
  <c r="AX15" i="44"/>
  <c r="AX27" i="44"/>
  <c r="AX31" i="44"/>
  <c r="AX46" i="44"/>
  <c r="AX50" i="44"/>
  <c r="AX95" i="44"/>
  <c r="AX101" i="44"/>
  <c r="AV114" i="44"/>
  <c r="AV120" i="44"/>
  <c r="AX9" i="44"/>
  <c r="AX59" i="44"/>
  <c r="AX69" i="44"/>
  <c r="AX77" i="44"/>
  <c r="AX105" i="44"/>
  <c r="AH76" i="44"/>
  <c r="AF120" i="44"/>
  <c r="AH51" i="44"/>
  <c r="AH77" i="44"/>
  <c r="AH39" i="44"/>
  <c r="AH25" i="44"/>
  <c r="AH48" i="44"/>
  <c r="AH55" i="44"/>
  <c r="AG116" i="44"/>
  <c r="AF118" i="44"/>
  <c r="AF122" i="44"/>
  <c r="AH34" i="44"/>
  <c r="AH56" i="44"/>
  <c r="CX112" i="44"/>
  <c r="AH85" i="44"/>
  <c r="AH100" i="44"/>
  <c r="AH12" i="44"/>
  <c r="AH28" i="44"/>
  <c r="AH54" i="44"/>
  <c r="AH29" i="44"/>
  <c r="AH58" i="44"/>
  <c r="AH72" i="44"/>
  <c r="AH30" i="44"/>
  <c r="AH59" i="44"/>
  <c r="AG118" i="44"/>
  <c r="AG122" i="44"/>
  <c r="AH105" i="44"/>
  <c r="AH22" i="44"/>
  <c r="AH26" i="44"/>
  <c r="CV112" i="44"/>
  <c r="AH8" i="44"/>
  <c r="AF116" i="44"/>
  <c r="AG120" i="44"/>
  <c r="AH24" i="44"/>
  <c r="AH32" i="44"/>
  <c r="AH82" i="44"/>
  <c r="AH9" i="44"/>
  <c r="AH23" i="44"/>
  <c r="AH31" i="44"/>
  <c r="AH41" i="44"/>
  <c r="AH52" i="44"/>
  <c r="AH68" i="44"/>
  <c r="AH91" i="44"/>
  <c r="AH101" i="44"/>
  <c r="CZ70" i="44"/>
  <c r="AH13" i="44"/>
  <c r="AH35" i="44"/>
  <c r="AH49" i="44"/>
  <c r="AH66" i="44"/>
  <c r="AH69" i="44"/>
  <c r="AF114" i="44"/>
  <c r="AH50" i="44"/>
  <c r="AH70" i="44"/>
  <c r="AH75" i="44"/>
  <c r="AH78" i="44"/>
  <c r="AH81" i="44"/>
  <c r="AH98" i="44"/>
  <c r="AG114" i="44"/>
  <c r="AH11" i="44"/>
  <c r="AH43" i="44"/>
  <c r="AH89" i="44"/>
  <c r="CZ94" i="44"/>
  <c r="AH33" i="44"/>
  <c r="AH36" i="44"/>
  <c r="AH79" i="44"/>
  <c r="AH110" i="44"/>
  <c r="AH111" i="44"/>
  <c r="AH62" i="44"/>
  <c r="AH90" i="44"/>
  <c r="R20" i="44"/>
  <c r="R39" i="44"/>
  <c r="R47" i="44"/>
  <c r="R90" i="44"/>
  <c r="R52" i="44"/>
  <c r="DD112" i="44"/>
  <c r="N118" i="44"/>
  <c r="DK143" i="44" s="1"/>
  <c r="DD94" i="44"/>
  <c r="DF94" i="44" s="1"/>
  <c r="DB107" i="44"/>
  <c r="DF107" i="44" s="1"/>
  <c r="DB88" i="44"/>
  <c r="DF88" i="44" s="1"/>
  <c r="DB14" i="44"/>
  <c r="DF14" i="44" s="1"/>
  <c r="Q8" i="44"/>
  <c r="R8" i="44" s="1"/>
  <c r="P21" i="44"/>
  <c r="R21" i="44" s="1"/>
  <c r="Q24" i="44"/>
  <c r="R24" i="44" s="1"/>
  <c r="Q27" i="44"/>
  <c r="R27" i="44" s="1"/>
  <c r="R46" i="44"/>
  <c r="Q118" i="44"/>
  <c r="P68" i="44"/>
  <c r="R68" i="44" s="1"/>
  <c r="Q78" i="44"/>
  <c r="R87" i="44"/>
  <c r="Q94" i="44"/>
  <c r="R94" i="44" s="1"/>
  <c r="J116" i="44"/>
  <c r="Q112" i="44"/>
  <c r="DD105" i="44"/>
  <c r="DF105" i="44" s="1"/>
  <c r="DD78" i="44"/>
  <c r="DE78" i="44" s="1"/>
  <c r="P71" i="44"/>
  <c r="R71" i="44" s="1"/>
  <c r="P111" i="44"/>
  <c r="P112" i="44" s="1"/>
  <c r="DB111" i="44"/>
  <c r="DC83" i="44" s="1"/>
  <c r="DB50" i="44"/>
  <c r="DF50" i="44" s="1"/>
  <c r="R28" i="44"/>
  <c r="R31" i="44"/>
  <c r="P34" i="44"/>
  <c r="R34" i="44" s="1"/>
  <c r="R55" i="44"/>
  <c r="P88" i="44"/>
  <c r="R88" i="44" s="1"/>
  <c r="Q91" i="44"/>
  <c r="P120" i="44"/>
  <c r="Q105" i="44"/>
  <c r="R105" i="44" s="1"/>
  <c r="L116" i="44"/>
  <c r="P102" i="44"/>
  <c r="DB80" i="44"/>
  <c r="DD83" i="44"/>
  <c r="DD75" i="44"/>
  <c r="DE75" i="44" s="1"/>
  <c r="DD69" i="44"/>
  <c r="DD73" i="44" s="1"/>
  <c r="DD59" i="44"/>
  <c r="DF59" i="44" s="1"/>
  <c r="DD51" i="44"/>
  <c r="DF51" i="44" s="1"/>
  <c r="DD43" i="44"/>
  <c r="DE43" i="44" s="1"/>
  <c r="DD35" i="44"/>
  <c r="DF35" i="44" s="1"/>
  <c r="DD27" i="44"/>
  <c r="DD11" i="44"/>
  <c r="DF11" i="44" s="1"/>
  <c r="P37" i="44"/>
  <c r="R37" i="44" s="1"/>
  <c r="Q40" i="44"/>
  <c r="R40" i="44" s="1"/>
  <c r="Q43" i="44"/>
  <c r="R43" i="44" s="1"/>
  <c r="P58" i="44"/>
  <c r="P61" i="44"/>
  <c r="R61" i="44" s="1"/>
  <c r="Q66" i="44"/>
  <c r="R66" i="44" s="1"/>
  <c r="Q120" i="44"/>
  <c r="Q100" i="44"/>
  <c r="R100" i="44" s="1"/>
  <c r="J114" i="44"/>
  <c r="J122" i="44"/>
  <c r="DD86" i="44"/>
  <c r="DE86" i="44" s="1"/>
  <c r="Q59" i="44"/>
  <c r="R59" i="44" s="1"/>
  <c r="Q86" i="44"/>
  <c r="R86" i="44" s="1"/>
  <c r="J112" i="44"/>
  <c r="DD91" i="44"/>
  <c r="DE91" i="44" s="1"/>
  <c r="DB93" i="44"/>
  <c r="DB85" i="44"/>
  <c r="DF85" i="44" s="1"/>
  <c r="DB77" i="44"/>
  <c r="DF77" i="44" s="1"/>
  <c r="DB53" i="44"/>
  <c r="DC53" i="44" s="1"/>
  <c r="DB45" i="44"/>
  <c r="DF45" i="44" s="1"/>
  <c r="DB29" i="44"/>
  <c r="DB21" i="44"/>
  <c r="Q69" i="44"/>
  <c r="R69" i="44" s="1"/>
  <c r="P122" i="44"/>
  <c r="P85" i="44"/>
  <c r="R85" i="44" s="1"/>
  <c r="P96" i="44"/>
  <c r="R96" i="44" s="1"/>
  <c r="R101" i="44"/>
  <c r="L122" i="44"/>
  <c r="DD100" i="44"/>
  <c r="DE100" i="44" s="1"/>
  <c r="R13" i="44"/>
  <c r="P26" i="44"/>
  <c r="R26" i="44" s="1"/>
  <c r="P29" i="44"/>
  <c r="R29" i="44" s="1"/>
  <c r="R32" i="44"/>
  <c r="P50" i="44"/>
  <c r="R50" i="44" s="1"/>
  <c r="R56" i="44"/>
  <c r="Q122" i="44"/>
  <c r="P77" i="44"/>
  <c r="R77" i="44" s="1"/>
  <c r="P107" i="44"/>
  <c r="R107" i="44" s="1"/>
  <c r="R11" i="44"/>
  <c r="P45" i="44"/>
  <c r="R45" i="44" s="1"/>
  <c r="DB68" i="44"/>
  <c r="DB73" i="44" s="1"/>
  <c r="DB58" i="44"/>
  <c r="DB42" i="44"/>
  <c r="DF42" i="44" s="1"/>
  <c r="DB34" i="44"/>
  <c r="DF34" i="44" s="1"/>
  <c r="DB26" i="44"/>
  <c r="P14" i="44"/>
  <c r="R14" i="44" s="1"/>
  <c r="Q48" i="44"/>
  <c r="R48" i="44" s="1"/>
  <c r="Q51" i="44"/>
  <c r="R51" i="44" s="1"/>
  <c r="P118" i="44"/>
  <c r="Q116" i="44"/>
  <c r="Q111" i="44"/>
  <c r="L118" i="44"/>
  <c r="R79" i="44"/>
  <c r="R92" i="44"/>
  <c r="R35" i="44"/>
  <c r="R62" i="44"/>
  <c r="R70" i="44"/>
  <c r="R63" i="44"/>
  <c r="R60" i="44"/>
  <c r="R23" i="44"/>
  <c r="R91" i="44"/>
  <c r="CZ40" i="44"/>
  <c r="CZ34" i="44"/>
  <c r="R30" i="44"/>
  <c r="R38" i="44"/>
  <c r="R44" i="44"/>
  <c r="R78" i="44"/>
  <c r="R106" i="44"/>
  <c r="R9" i="44"/>
  <c r="R53" i="44"/>
  <c r="R72" i="44"/>
  <c r="R76" i="44"/>
  <c r="CW67" i="44"/>
  <c r="R82" i="44"/>
  <c r="R83" i="44"/>
  <c r="R98" i="44"/>
  <c r="DF71" i="44"/>
  <c r="CT87" i="44"/>
  <c r="CT27" i="44"/>
  <c r="CT91" i="44"/>
  <c r="CT94" i="44"/>
  <c r="CT102" i="44"/>
  <c r="CT100" i="44"/>
  <c r="CT105" i="44"/>
  <c r="CT9" i="44"/>
  <c r="CT39" i="44"/>
  <c r="CT59" i="44"/>
  <c r="CT79" i="44"/>
  <c r="CT13" i="44"/>
  <c r="CT36" i="44"/>
  <c r="CT53" i="44"/>
  <c r="CT83" i="44"/>
  <c r="CT86" i="44"/>
  <c r="CT106" i="44"/>
  <c r="DF52" i="44"/>
  <c r="DF38" i="44"/>
  <c r="CD34" i="44"/>
  <c r="CD42" i="44"/>
  <c r="CD50" i="44"/>
  <c r="CD78" i="44"/>
  <c r="CD87" i="44"/>
  <c r="CD110" i="44"/>
  <c r="CZ32" i="44"/>
  <c r="CZ24" i="44"/>
  <c r="CZ22" i="44"/>
  <c r="CZ20" i="44"/>
  <c r="CZ14" i="44"/>
  <c r="CD58" i="44"/>
  <c r="CD67" i="44"/>
  <c r="CD76" i="44"/>
  <c r="CD105" i="44"/>
  <c r="CD16" i="44"/>
  <c r="CD114" i="44" s="1"/>
  <c r="CD25" i="44"/>
  <c r="CD73" i="44"/>
  <c r="CD85" i="44"/>
  <c r="CD89" i="44"/>
  <c r="CD38" i="44"/>
  <c r="CD54" i="44"/>
  <c r="CD61" i="44"/>
  <c r="CD63" i="44"/>
  <c r="CD68" i="44"/>
  <c r="CD106" i="44"/>
  <c r="CD10" i="44"/>
  <c r="CD26" i="44"/>
  <c r="CD49" i="44"/>
  <c r="CD107" i="44"/>
  <c r="DF15" i="44"/>
  <c r="BN92" i="44"/>
  <c r="BN38" i="44"/>
  <c r="BN50" i="44"/>
  <c r="BN90" i="44"/>
  <c r="BN93" i="44"/>
  <c r="BN100" i="44"/>
  <c r="DF60" i="44"/>
  <c r="BN10" i="44"/>
  <c r="BN112" i="44" s="1"/>
  <c r="BN39" i="44"/>
  <c r="BN46" i="44"/>
  <c r="BN68" i="44"/>
  <c r="BN94" i="44"/>
  <c r="DF81" i="44"/>
  <c r="DF57" i="44"/>
  <c r="CZ12" i="44"/>
  <c r="BN62" i="44"/>
  <c r="BN69" i="44"/>
  <c r="BN85" i="44"/>
  <c r="BN88" i="44"/>
  <c r="CZ110" i="44"/>
  <c r="CZ106" i="44"/>
  <c r="CZ71" i="44"/>
  <c r="CZ53" i="44"/>
  <c r="CZ45" i="44"/>
  <c r="CZ43" i="44"/>
  <c r="CZ41" i="44"/>
  <c r="CZ35" i="44"/>
  <c r="AX28" i="44"/>
  <c r="AX36" i="44"/>
  <c r="AX102" i="44"/>
  <c r="AX116" i="44" s="1"/>
  <c r="DL137" i="44" s="1"/>
  <c r="DF90" i="44"/>
  <c r="DF84" i="44"/>
  <c r="CZ13" i="44"/>
  <c r="AX10" i="44"/>
  <c r="AX32" i="44"/>
  <c r="AX55" i="44"/>
  <c r="AX96" i="44"/>
  <c r="AX100" i="44"/>
  <c r="CZ26" i="44"/>
  <c r="AX13" i="44"/>
  <c r="AX39" i="44"/>
  <c r="AX80" i="44"/>
  <c r="AX85" i="44"/>
  <c r="AX98" i="44"/>
  <c r="AX89" i="44"/>
  <c r="DF29" i="44"/>
  <c r="CZ9" i="44"/>
  <c r="AX44" i="44"/>
  <c r="AX48" i="44"/>
  <c r="AX99" i="44"/>
  <c r="CZ76" i="44"/>
  <c r="DF79" i="44"/>
  <c r="CZ68" i="44"/>
  <c r="CZ56" i="44"/>
  <c r="CZ54" i="44"/>
  <c r="CZ52" i="44"/>
  <c r="AH60" i="44"/>
  <c r="AH94" i="44"/>
  <c r="CW94" i="44"/>
  <c r="AH73" i="44"/>
  <c r="AH20" i="44"/>
  <c r="AH45" i="44"/>
  <c r="AH86" i="44"/>
  <c r="AH92" i="44"/>
  <c r="AH16" i="44"/>
  <c r="AH63" i="44"/>
  <c r="CZ69" i="44"/>
  <c r="CZ59" i="44"/>
  <c r="AH57" i="44"/>
  <c r="AH84" i="44"/>
  <c r="AH106" i="44"/>
  <c r="DE92" i="44"/>
  <c r="AH61" i="44"/>
  <c r="DF8" i="44"/>
  <c r="DF10" i="44" s="1"/>
  <c r="AH14" i="44"/>
  <c r="AH40" i="44"/>
  <c r="AH44" i="44"/>
  <c r="AH67" i="44"/>
  <c r="AH88" i="44"/>
  <c r="AH93" i="44"/>
  <c r="AH99" i="44"/>
  <c r="AH96" i="44"/>
  <c r="AH102" i="44"/>
  <c r="CZ38" i="44"/>
  <c r="DB10" i="44"/>
  <c r="CZ107" i="44"/>
  <c r="CW99" i="44"/>
  <c r="CZ92" i="44"/>
  <c r="DF70" i="44"/>
  <c r="DF47" i="44"/>
  <c r="DF37" i="44"/>
  <c r="CZ30" i="44"/>
  <c r="CZ28" i="44"/>
  <c r="R84" i="44"/>
  <c r="CV73" i="44"/>
  <c r="R25" i="44"/>
  <c r="R41" i="44"/>
  <c r="R57" i="44"/>
  <c r="R73" i="44"/>
  <c r="CZ36" i="44"/>
  <c r="DF12" i="44"/>
  <c r="CZ51" i="44"/>
  <c r="R80" i="44"/>
  <c r="R95" i="44"/>
  <c r="CZ42" i="44"/>
  <c r="CY98" i="44"/>
  <c r="R93" i="44"/>
  <c r="R99" i="44"/>
  <c r="R16" i="44"/>
  <c r="CX95" i="44"/>
  <c r="CZ60" i="44"/>
  <c r="DF48" i="44"/>
  <c r="DF46" i="44"/>
  <c r="CZ27" i="44"/>
  <c r="CZ44" i="44"/>
  <c r="DF99" i="44"/>
  <c r="CZ50" i="44"/>
  <c r="R33" i="44"/>
  <c r="R42" i="44"/>
  <c r="R49" i="44"/>
  <c r="R58" i="44"/>
  <c r="R67" i="44"/>
  <c r="R81" i="44"/>
  <c r="R89" i="44"/>
  <c r="R111" i="44"/>
  <c r="CZ8" i="44"/>
  <c r="CT16" i="44"/>
  <c r="CT114" i="44" s="1"/>
  <c r="CT63" i="44"/>
  <c r="CT73" i="44"/>
  <c r="AH95" i="44"/>
  <c r="BN102" i="44"/>
  <c r="DE99" i="44"/>
  <c r="CZ111" i="44"/>
  <c r="CZ98" i="44"/>
  <c r="CW91" i="44"/>
  <c r="CW89" i="44"/>
  <c r="CW87" i="44"/>
  <c r="CW85" i="44"/>
  <c r="CW83" i="44"/>
  <c r="CW81" i="44"/>
  <c r="CW79" i="44"/>
  <c r="CZ77" i="44"/>
  <c r="AH80" i="44"/>
  <c r="BN86" i="44"/>
  <c r="AX73" i="44"/>
  <c r="DF106" i="44"/>
  <c r="DE93" i="44"/>
  <c r="DE82" i="44"/>
  <c r="CW92" i="44"/>
  <c r="DF76" i="44"/>
  <c r="CZ99" i="44"/>
  <c r="CZ105" i="44"/>
  <c r="DE80" i="44"/>
  <c r="CW100" i="44"/>
  <c r="DF98" i="44"/>
  <c r="CW93" i="44"/>
  <c r="CW90" i="44"/>
  <c r="DE98" i="44"/>
  <c r="DE89" i="44"/>
  <c r="DE87" i="44"/>
  <c r="BN8" i="44"/>
  <c r="CD11" i="44"/>
  <c r="R15" i="44"/>
  <c r="AH21" i="44"/>
  <c r="AX24" i="44"/>
  <c r="BN27" i="44"/>
  <c r="CD30" i="44"/>
  <c r="AH37" i="44"/>
  <c r="AX40" i="44"/>
  <c r="BN43" i="44"/>
  <c r="CD46" i="44"/>
  <c r="AH53" i="44"/>
  <c r="AX56" i="44"/>
  <c r="BN59" i="44"/>
  <c r="CD62" i="44"/>
  <c r="AX63" i="44"/>
  <c r="AX118" i="44" s="1"/>
  <c r="DL145" i="44" s="1"/>
  <c r="AH71" i="44"/>
  <c r="AX75" i="44"/>
  <c r="BN78" i="44"/>
  <c r="AX83" i="44"/>
  <c r="AX91" i="44"/>
  <c r="CD98" i="44"/>
  <c r="AH107" i="44"/>
  <c r="DF62" i="44"/>
  <c r="CZ39" i="44"/>
  <c r="CZ11" i="44"/>
  <c r="AH10" i="44"/>
  <c r="BN16" i="44"/>
  <c r="BN114" i="44" s="1"/>
  <c r="CZ58" i="44"/>
  <c r="DF33" i="44"/>
  <c r="CZ23" i="44"/>
  <c r="CW88" i="44"/>
  <c r="CW86" i="44"/>
  <c r="CW84" i="44"/>
  <c r="CW82" i="44"/>
  <c r="CW80" i="44"/>
  <c r="CW78" i="44"/>
  <c r="CX16" i="44"/>
  <c r="CY16" i="44" s="1"/>
  <c r="CD95" i="44"/>
  <c r="CZ47" i="44"/>
  <c r="DE41" i="44"/>
  <c r="CV61" i="44"/>
  <c r="CZ10" i="44"/>
  <c r="BN73" i="44"/>
  <c r="CD102" i="44"/>
  <c r="CZ57" i="44"/>
  <c r="CZ31" i="44"/>
  <c r="DF25" i="44"/>
  <c r="CZ15" i="44"/>
  <c r="R10" i="44"/>
  <c r="CW55" i="44"/>
  <c r="DF110" i="44"/>
  <c r="CW98" i="44"/>
  <c r="DE90" i="44"/>
  <c r="DE88" i="44"/>
  <c r="DE85" i="44"/>
  <c r="DE84" i="44"/>
  <c r="DE81" i="44"/>
  <c r="DE79" i="44"/>
  <c r="DE77" i="44"/>
  <c r="DE76" i="44"/>
  <c r="CY75" i="44"/>
  <c r="CW71" i="44"/>
  <c r="DE56" i="44"/>
  <c r="CW53" i="44"/>
  <c r="CW45" i="44"/>
  <c r="DE39" i="44"/>
  <c r="DF72" i="44"/>
  <c r="CW75" i="44"/>
  <c r="CZ75" i="44"/>
  <c r="CW62" i="44"/>
  <c r="CZ62" i="44"/>
  <c r="DF56" i="44"/>
  <c r="DF54" i="44"/>
  <c r="CY48" i="44"/>
  <c r="CX61" i="44"/>
  <c r="DE44" i="44"/>
  <c r="CZ29" i="44"/>
  <c r="CW29" i="44"/>
  <c r="DF23" i="44"/>
  <c r="DE23" i="44"/>
  <c r="DE45" i="44"/>
  <c r="CY94" i="44"/>
  <c r="CZ93" i="44"/>
  <c r="CW72" i="44"/>
  <c r="CY68" i="44"/>
  <c r="CZ48" i="44"/>
  <c r="CZ33" i="44"/>
  <c r="CW33" i="44"/>
  <c r="CV95" i="44"/>
  <c r="CY93" i="44"/>
  <c r="CY66" i="44"/>
  <c r="CX73" i="44"/>
  <c r="DE57" i="44"/>
  <c r="DE49" i="44"/>
  <c r="DE47" i="44"/>
  <c r="CW46" i="44"/>
  <c r="CZ46" i="44"/>
  <c r="DE40" i="44"/>
  <c r="CZ25" i="44"/>
  <c r="CW25" i="44"/>
  <c r="DE68" i="44"/>
  <c r="CZ100" i="44"/>
  <c r="CY92" i="44"/>
  <c r="CZ91" i="44"/>
  <c r="CZ90" i="44"/>
  <c r="CZ89" i="44"/>
  <c r="CZ88" i="44"/>
  <c r="CZ87" i="44"/>
  <c r="CZ86" i="44"/>
  <c r="CZ85" i="44"/>
  <c r="CZ84" i="44"/>
  <c r="CZ83" i="44"/>
  <c r="CZ82" i="44"/>
  <c r="CZ81" i="44"/>
  <c r="CZ80" i="44"/>
  <c r="CZ79" i="44"/>
  <c r="CZ78" i="44"/>
  <c r="CW76" i="44"/>
  <c r="DE71" i="44"/>
  <c r="DE67" i="44"/>
  <c r="DF67" i="44"/>
  <c r="CW66" i="44"/>
  <c r="CZ66" i="44"/>
  <c r="DE55" i="44"/>
  <c r="DE53" i="44"/>
  <c r="CY100" i="44"/>
  <c r="CY91" i="44"/>
  <c r="CY90" i="44"/>
  <c r="CY89" i="44"/>
  <c r="CY88" i="44"/>
  <c r="CY87" i="44"/>
  <c r="CY86" i="44"/>
  <c r="CY85" i="44"/>
  <c r="CY84" i="44"/>
  <c r="CY83" i="44"/>
  <c r="CY82" i="44"/>
  <c r="CY81" i="44"/>
  <c r="CY80" i="44"/>
  <c r="CY79" i="44"/>
  <c r="CY78" i="44"/>
  <c r="CY77" i="44"/>
  <c r="CY69" i="44"/>
  <c r="CW59" i="44"/>
  <c r="CW51" i="44"/>
  <c r="CY49" i="44"/>
  <c r="CZ49" i="44"/>
  <c r="CY42" i="44"/>
  <c r="CZ37" i="44"/>
  <c r="CW37" i="44"/>
  <c r="DF31" i="44"/>
  <c r="DE31" i="44"/>
  <c r="CZ21" i="44"/>
  <c r="CW21" i="44"/>
  <c r="CW57" i="44"/>
  <c r="CW39" i="44"/>
  <c r="CW49" i="44"/>
  <c r="CY99" i="44"/>
  <c r="DF92" i="44"/>
  <c r="CW77" i="44"/>
  <c r="CW69" i="44"/>
  <c r="CY67" i="44"/>
  <c r="CZ67" i="44"/>
  <c r="CW47" i="44"/>
  <c r="DF82" i="44"/>
  <c r="DE72" i="44"/>
  <c r="CY62" i="44"/>
  <c r="CW60" i="44"/>
  <c r="DE54" i="44"/>
  <c r="CY47" i="44"/>
  <c r="CY46" i="44"/>
  <c r="DE58" i="44"/>
  <c r="DC56" i="44"/>
  <c r="CY51" i="44"/>
  <c r="CY50" i="44"/>
  <c r="CW48" i="44"/>
  <c r="CY43" i="44"/>
  <c r="CW42" i="44"/>
  <c r="CY39" i="44"/>
  <c r="CY38" i="44"/>
  <c r="DE36" i="44"/>
  <c r="CY34" i="44"/>
  <c r="DE32" i="44"/>
  <c r="CY30" i="44"/>
  <c r="DE28" i="44"/>
  <c r="CY26" i="44"/>
  <c r="DE24" i="44"/>
  <c r="CY22" i="44"/>
  <c r="DE20" i="44"/>
  <c r="CZ72" i="44"/>
  <c r="CY71" i="44"/>
  <c r="CY70" i="44"/>
  <c r="CW68" i="44"/>
  <c r="DE60" i="44"/>
  <c r="CZ55" i="44"/>
  <c r="CY53" i="44"/>
  <c r="CY52" i="44"/>
  <c r="CW50" i="44"/>
  <c r="CW43" i="44"/>
  <c r="CW38" i="44"/>
  <c r="CY35" i="44"/>
  <c r="CW34" i="44"/>
  <c r="CY31" i="44"/>
  <c r="CW30" i="44"/>
  <c r="CY27" i="44"/>
  <c r="CW26" i="44"/>
  <c r="CY23" i="44"/>
  <c r="CW22" i="44"/>
  <c r="CV16" i="44"/>
  <c r="DF89" i="44"/>
  <c r="DF87" i="44"/>
  <c r="CY76" i="44"/>
  <c r="CY72" i="44"/>
  <c r="CW70" i="44"/>
  <c r="DF66" i="44"/>
  <c r="DE62" i="44"/>
  <c r="CY55" i="44"/>
  <c r="CY54" i="44"/>
  <c r="CW52" i="44"/>
  <c r="DF49" i="44"/>
  <c r="DE46" i="44"/>
  <c r="DE37" i="44"/>
  <c r="CW35" i="44"/>
  <c r="DE33" i="44"/>
  <c r="CW31" i="44"/>
  <c r="DE29" i="44"/>
  <c r="CW27" i="44"/>
  <c r="DE25" i="44"/>
  <c r="CW23" i="44"/>
  <c r="DE21" i="44"/>
  <c r="DE66" i="44"/>
  <c r="CY57" i="44"/>
  <c r="CY56" i="44"/>
  <c r="CW54" i="44"/>
  <c r="DE48" i="44"/>
  <c r="CY44" i="44"/>
  <c r="DE42" i="44"/>
  <c r="CY40" i="44"/>
  <c r="CY59" i="44"/>
  <c r="CY58" i="44"/>
  <c r="CW56" i="44"/>
  <c r="DE50" i="44"/>
  <c r="CY45" i="44"/>
  <c r="CW44" i="44"/>
  <c r="CY41" i="44"/>
  <c r="CW40" i="44"/>
  <c r="DE38" i="44"/>
  <c r="CY36" i="44"/>
  <c r="DE34" i="44"/>
  <c r="CY32" i="44"/>
  <c r="DE30" i="44"/>
  <c r="CY28" i="44"/>
  <c r="DE26" i="44"/>
  <c r="CY24" i="44"/>
  <c r="DE22" i="44"/>
  <c r="CY20" i="44"/>
  <c r="DE70" i="44"/>
  <c r="CY60" i="44"/>
  <c r="CW58" i="44"/>
  <c r="DF55" i="44"/>
  <c r="DE52" i="44"/>
  <c r="CW41" i="44"/>
  <c r="CY37" i="44"/>
  <c r="CW36" i="44"/>
  <c r="CY33" i="44"/>
  <c r="CW32" i="44"/>
  <c r="CY29" i="44"/>
  <c r="CW28" i="44"/>
  <c r="CY25" i="44"/>
  <c r="CW24" i="44"/>
  <c r="CY21" i="44"/>
  <c r="CW20" i="44"/>
  <c r="DF13" i="44"/>
  <c r="DF41" i="44"/>
  <c r="DF39" i="44"/>
  <c r="DF44" i="44"/>
  <c r="DF40" i="44"/>
  <c r="DF36" i="44"/>
  <c r="DF32" i="44"/>
  <c r="DF30" i="44"/>
  <c r="DF28" i="44"/>
  <c r="DF24" i="44"/>
  <c r="DF22" i="44"/>
  <c r="DF20" i="44"/>
  <c r="DA46" i="44" l="1"/>
  <c r="AX120" i="44"/>
  <c r="DL153" i="44" s="1"/>
  <c r="DC49" i="44"/>
  <c r="DC66" i="44"/>
  <c r="CT122" i="44"/>
  <c r="DL164" i="44" s="1"/>
  <c r="DF86" i="44"/>
  <c r="DC21" i="44"/>
  <c r="DE51" i="44"/>
  <c r="DC26" i="44"/>
  <c r="DC29" i="44"/>
  <c r="CT116" i="44"/>
  <c r="DL140" i="44" s="1"/>
  <c r="CT118" i="44"/>
  <c r="DL148" i="44" s="1"/>
  <c r="CT120" i="44"/>
  <c r="DL156" i="44" s="1"/>
  <c r="CD118" i="44"/>
  <c r="DL147" i="44" s="1"/>
  <c r="CD112" i="44"/>
  <c r="CD120" i="44"/>
  <c r="DL155" i="44" s="1"/>
  <c r="CD116" i="44"/>
  <c r="DL139" i="44" s="1"/>
  <c r="DA83" i="44"/>
  <c r="DA91" i="44"/>
  <c r="CD122" i="44"/>
  <c r="DL163" i="44" s="1"/>
  <c r="BN116" i="44"/>
  <c r="DL138" i="44" s="1"/>
  <c r="DF43" i="44"/>
  <c r="BN122" i="44"/>
  <c r="DL162" i="44" s="1"/>
  <c r="BN118" i="44"/>
  <c r="DL146" i="44" s="1"/>
  <c r="BN120" i="44"/>
  <c r="DL154" i="44" s="1"/>
  <c r="DD16" i="44"/>
  <c r="DE16" i="44" s="1"/>
  <c r="AX122" i="44"/>
  <c r="DL161" i="44" s="1"/>
  <c r="DF78" i="44"/>
  <c r="AX114" i="44"/>
  <c r="AX112" i="44"/>
  <c r="CV120" i="44"/>
  <c r="DF69" i="44"/>
  <c r="DE69" i="44"/>
  <c r="DF68" i="44"/>
  <c r="DF75" i="44"/>
  <c r="DA84" i="44"/>
  <c r="DA72" i="44"/>
  <c r="DA37" i="44"/>
  <c r="DA70" i="44"/>
  <c r="DA34" i="44"/>
  <c r="AH118" i="44"/>
  <c r="DL144" i="44" s="1"/>
  <c r="CZ112" i="44"/>
  <c r="CW73" i="44"/>
  <c r="CV122" i="44"/>
  <c r="AH112" i="44"/>
  <c r="CY95" i="44"/>
  <c r="CX120" i="44"/>
  <c r="CX122" i="44"/>
  <c r="DA29" i="44"/>
  <c r="AH120" i="44"/>
  <c r="DL152" i="44" s="1"/>
  <c r="AH116" i="44"/>
  <c r="DL136" i="44" s="1"/>
  <c r="AH122" i="44"/>
  <c r="DL160" i="44" s="1"/>
  <c r="AH114" i="44"/>
  <c r="DC30" i="44"/>
  <c r="DC20" i="44"/>
  <c r="DC57" i="44"/>
  <c r="DC23" i="44"/>
  <c r="DF53" i="44"/>
  <c r="DC39" i="44"/>
  <c r="DC87" i="44"/>
  <c r="DC100" i="44"/>
  <c r="DC99" i="44"/>
  <c r="DC40" i="44"/>
  <c r="DC92" i="44"/>
  <c r="DC67" i="44"/>
  <c r="DC24" i="44"/>
  <c r="DC78" i="44"/>
  <c r="DF100" i="44"/>
  <c r="DF26" i="44"/>
  <c r="DC33" i="44"/>
  <c r="DC44" i="44"/>
  <c r="DE94" i="44"/>
  <c r="R114" i="44"/>
  <c r="DC38" i="44"/>
  <c r="DC32" i="44"/>
  <c r="DC31" i="44"/>
  <c r="DC69" i="44"/>
  <c r="DC75" i="44"/>
  <c r="DC72" i="44"/>
  <c r="DC43" i="44"/>
  <c r="DC89" i="44"/>
  <c r="DC42" i="44"/>
  <c r="DC70" i="44"/>
  <c r="DC54" i="44"/>
  <c r="DC50" i="44"/>
  <c r="DC41" i="44"/>
  <c r="DC62" i="44"/>
  <c r="DC36" i="44"/>
  <c r="DC35" i="44"/>
  <c r="DC51" i="44"/>
  <c r="DC77" i="44"/>
  <c r="DC82" i="44"/>
  <c r="DF21" i="44"/>
  <c r="DF111" i="44"/>
  <c r="DG72" i="44" s="1"/>
  <c r="DC58" i="44"/>
  <c r="DC22" i="44"/>
  <c r="DC25" i="44"/>
  <c r="DC47" i="44"/>
  <c r="DC59" i="44"/>
  <c r="DC52" i="44"/>
  <c r="DC79" i="44"/>
  <c r="DC71" i="44"/>
  <c r="DC84" i="44"/>
  <c r="DC94" i="44"/>
  <c r="DC76" i="44"/>
  <c r="DC85" i="44"/>
  <c r="DC88" i="44"/>
  <c r="DC37" i="44"/>
  <c r="DC48" i="44"/>
  <c r="DC60" i="44"/>
  <c r="DC28" i="44"/>
  <c r="DC27" i="44"/>
  <c r="DC81" i="44"/>
  <c r="DC86" i="44"/>
  <c r="DC90" i="44"/>
  <c r="DC91" i="44"/>
  <c r="DC98" i="44"/>
  <c r="DC93" i="44"/>
  <c r="DC34" i="44"/>
  <c r="DC46" i="44"/>
  <c r="DC45" i="44"/>
  <c r="DC55" i="44"/>
  <c r="DE59" i="44"/>
  <c r="DB112" i="44"/>
  <c r="DD61" i="44"/>
  <c r="DD63" i="44" s="1"/>
  <c r="DB95" i="44"/>
  <c r="DB96" i="44" s="1"/>
  <c r="DC96" i="44" s="1"/>
  <c r="DD95" i="44"/>
  <c r="DE83" i="44"/>
  <c r="DF27" i="44"/>
  <c r="DF91" i="44"/>
  <c r="DF83" i="44"/>
  <c r="DF93" i="44"/>
  <c r="DF58" i="44"/>
  <c r="DC80" i="44"/>
  <c r="N114" i="44"/>
  <c r="DK127" i="44" s="1"/>
  <c r="DL127" i="44" s="1"/>
  <c r="N116" i="44"/>
  <c r="DK135" i="44" s="1"/>
  <c r="R112" i="44"/>
  <c r="DC68" i="44"/>
  <c r="DF80" i="44"/>
  <c r="DE35" i="44"/>
  <c r="DB61" i="44"/>
  <c r="DC61" i="44" s="1"/>
  <c r="R102" i="44"/>
  <c r="R116" i="44" s="1"/>
  <c r="DL135" i="44" s="1"/>
  <c r="P116" i="44"/>
  <c r="DE27" i="44"/>
  <c r="R122" i="44"/>
  <c r="DL159" i="44" s="1"/>
  <c r="DE73" i="44"/>
  <c r="R120" i="44"/>
  <c r="DL151" i="44" s="1"/>
  <c r="R118" i="44"/>
  <c r="DL143" i="44" s="1"/>
  <c r="CZ73" i="44"/>
  <c r="DA73" i="44" s="1"/>
  <c r="DF16" i="44"/>
  <c r="DA55" i="44"/>
  <c r="DA36" i="44"/>
  <c r="DA26" i="44"/>
  <c r="DA43" i="44"/>
  <c r="DA92" i="44"/>
  <c r="DA45" i="44"/>
  <c r="DA24" i="44"/>
  <c r="DA71" i="44"/>
  <c r="DA40" i="44"/>
  <c r="DA59" i="44"/>
  <c r="DA85" i="44"/>
  <c r="DA25" i="44"/>
  <c r="DA32" i="44"/>
  <c r="DA62" i="44"/>
  <c r="DA31" i="44"/>
  <c r="DA35" i="44"/>
  <c r="DA66" i="44"/>
  <c r="DA78" i="44"/>
  <c r="DA86" i="44"/>
  <c r="DA100" i="44"/>
  <c r="DA30" i="44"/>
  <c r="DA48" i="44"/>
  <c r="DA39" i="44"/>
  <c r="DA41" i="44"/>
  <c r="DA21" i="44"/>
  <c r="DA49" i="44"/>
  <c r="DA76" i="44"/>
  <c r="DA79" i="44"/>
  <c r="DA87" i="44"/>
  <c r="DA51" i="44"/>
  <c r="DA75" i="44"/>
  <c r="DA50" i="44"/>
  <c r="DA28" i="44"/>
  <c r="DA80" i="44"/>
  <c r="DA88" i="44"/>
  <c r="DA54" i="44"/>
  <c r="DA27" i="44"/>
  <c r="DA57" i="44"/>
  <c r="DA42" i="44"/>
  <c r="DA81" i="44"/>
  <c r="DA89" i="44"/>
  <c r="DA56" i="44"/>
  <c r="DA93" i="44"/>
  <c r="DA53" i="44"/>
  <c r="DA67" i="44"/>
  <c r="DA69" i="44"/>
  <c r="DA82" i="44"/>
  <c r="DA90" i="44"/>
  <c r="DA44" i="44"/>
  <c r="DA33" i="44"/>
  <c r="DA20" i="44"/>
  <c r="DB16" i="44"/>
  <c r="DA60" i="44"/>
  <c r="DA77" i="44"/>
  <c r="DA98" i="44"/>
  <c r="DA23" i="44"/>
  <c r="DA99" i="44"/>
  <c r="DA52" i="44"/>
  <c r="CZ61" i="44"/>
  <c r="DA61" i="44" s="1"/>
  <c r="DA58" i="44"/>
  <c r="DA94" i="44"/>
  <c r="DA38" i="44"/>
  <c r="DA47" i="44"/>
  <c r="DA68" i="44"/>
  <c r="DA22" i="44"/>
  <c r="CW61" i="44"/>
  <c r="CV63" i="44"/>
  <c r="CV118" i="44" s="1"/>
  <c r="DC73" i="44"/>
  <c r="CW95" i="44"/>
  <c r="CV96" i="44"/>
  <c r="CZ95" i="44"/>
  <c r="CY61" i="44"/>
  <c r="CX63" i="44"/>
  <c r="CX118" i="44" s="1"/>
  <c r="CZ16" i="44"/>
  <c r="CW16" i="44"/>
  <c r="CY73" i="44"/>
  <c r="CX96" i="44"/>
  <c r="CY96" i="44" s="1"/>
  <c r="CJ122" i="52"/>
  <c r="CH122" i="52"/>
  <c r="CF122" i="52"/>
  <c r="CJ120" i="52"/>
  <c r="CH120" i="52"/>
  <c r="CF120" i="52"/>
  <c r="CJ118" i="52"/>
  <c r="CH118" i="52"/>
  <c r="CF118" i="52"/>
  <c r="CJ116" i="52"/>
  <c r="CH116" i="52"/>
  <c r="CF116" i="52"/>
  <c r="CJ114" i="52"/>
  <c r="CH114" i="52"/>
  <c r="CF114" i="52"/>
  <c r="CJ112" i="52"/>
  <c r="CH112" i="52"/>
  <c r="CF112" i="52"/>
  <c r="BZ122" i="52"/>
  <c r="BX122" i="52"/>
  <c r="BV122" i="52"/>
  <c r="BZ120" i="52"/>
  <c r="BX120" i="52"/>
  <c r="BV120" i="52"/>
  <c r="BZ118" i="52"/>
  <c r="BX118" i="52"/>
  <c r="BV118" i="52"/>
  <c r="BZ116" i="52"/>
  <c r="BX116" i="52"/>
  <c r="BV116" i="52"/>
  <c r="BZ114" i="52"/>
  <c r="BX114" i="52"/>
  <c r="BV114" i="52"/>
  <c r="BZ112" i="52"/>
  <c r="BX112" i="52"/>
  <c r="BV112" i="52"/>
  <c r="BT122" i="52"/>
  <c r="BR122" i="52"/>
  <c r="BP122" i="52"/>
  <c r="BT120" i="52"/>
  <c r="BR120" i="52"/>
  <c r="BP120" i="52"/>
  <c r="BT118" i="52"/>
  <c r="BR118" i="52"/>
  <c r="BP118" i="52"/>
  <c r="BT116" i="52"/>
  <c r="BR116" i="52"/>
  <c r="BP116" i="52"/>
  <c r="BT114" i="52"/>
  <c r="BR114" i="52"/>
  <c r="BP114" i="52"/>
  <c r="BT112" i="52"/>
  <c r="BR112" i="52"/>
  <c r="BP112" i="52"/>
  <c r="BJ122" i="52"/>
  <c r="BH122" i="52"/>
  <c r="BF122" i="52"/>
  <c r="BJ120" i="52"/>
  <c r="BH120" i="52"/>
  <c r="BF120" i="52"/>
  <c r="BJ118" i="52"/>
  <c r="BH118" i="52"/>
  <c r="BF118" i="52"/>
  <c r="BJ116" i="52"/>
  <c r="BH116" i="52"/>
  <c r="BF116" i="52"/>
  <c r="BJ114" i="52"/>
  <c r="BH114" i="52"/>
  <c r="BF114" i="52"/>
  <c r="BJ112" i="52"/>
  <c r="BH112" i="52"/>
  <c r="BF112" i="52"/>
  <c r="BD122" i="52"/>
  <c r="BB122" i="52"/>
  <c r="AZ122" i="52"/>
  <c r="BD120" i="52"/>
  <c r="BB120" i="52"/>
  <c r="AZ120" i="52"/>
  <c r="BD118" i="52"/>
  <c r="BB118" i="52"/>
  <c r="AZ118" i="52"/>
  <c r="BD116" i="52"/>
  <c r="BB116" i="52"/>
  <c r="AZ116" i="52"/>
  <c r="BD114" i="52"/>
  <c r="BB114" i="52"/>
  <c r="AZ114" i="52"/>
  <c r="BD112" i="52"/>
  <c r="BB112" i="52"/>
  <c r="AZ112" i="52"/>
  <c r="AT122" i="52"/>
  <c r="AR122" i="52"/>
  <c r="AP122" i="52"/>
  <c r="AT120" i="52"/>
  <c r="AR120" i="52"/>
  <c r="AP120" i="52"/>
  <c r="AT118" i="52"/>
  <c r="AR118" i="52"/>
  <c r="AP118" i="52"/>
  <c r="AT116" i="52"/>
  <c r="AR116" i="52"/>
  <c r="AP116" i="52"/>
  <c r="AT114" i="52"/>
  <c r="AR114" i="52"/>
  <c r="AP114" i="52"/>
  <c r="AT112" i="52"/>
  <c r="AR112" i="52"/>
  <c r="AP112" i="52"/>
  <c r="AN122" i="52"/>
  <c r="AL122" i="52"/>
  <c r="AJ122" i="52"/>
  <c r="AN120" i="52"/>
  <c r="AL120" i="52"/>
  <c r="AJ120" i="52"/>
  <c r="AN118" i="52"/>
  <c r="AL118" i="52"/>
  <c r="AJ118" i="52"/>
  <c r="AN116" i="52"/>
  <c r="AL116" i="52"/>
  <c r="AJ116" i="52"/>
  <c r="AN114" i="52"/>
  <c r="AL114" i="52"/>
  <c r="AJ114" i="52"/>
  <c r="AN112" i="52"/>
  <c r="AL112" i="52"/>
  <c r="AJ112" i="52"/>
  <c r="AD122" i="52"/>
  <c r="AB122" i="52"/>
  <c r="Z122" i="52"/>
  <c r="AD120" i="52"/>
  <c r="AB120" i="52"/>
  <c r="Z120" i="52"/>
  <c r="AD118" i="52"/>
  <c r="AB118" i="52"/>
  <c r="Z118" i="52"/>
  <c r="AD116" i="52"/>
  <c r="AB116" i="52"/>
  <c r="Z116" i="52"/>
  <c r="AD114" i="52"/>
  <c r="AB114" i="52"/>
  <c r="Z114" i="52"/>
  <c r="AD112" i="52"/>
  <c r="AB112" i="52"/>
  <c r="Z112" i="52"/>
  <c r="X122" i="52"/>
  <c r="V122" i="52"/>
  <c r="T122" i="52"/>
  <c r="X120" i="52"/>
  <c r="V120" i="52"/>
  <c r="T120" i="52"/>
  <c r="X118" i="52"/>
  <c r="V118" i="52"/>
  <c r="T118" i="52"/>
  <c r="X116" i="52"/>
  <c r="V116" i="52"/>
  <c r="T116" i="52"/>
  <c r="X114" i="52"/>
  <c r="V114" i="52"/>
  <c r="T114" i="52"/>
  <c r="N122" i="52"/>
  <c r="L122" i="52"/>
  <c r="J122" i="52"/>
  <c r="N120" i="52"/>
  <c r="L120" i="52"/>
  <c r="J120" i="52"/>
  <c r="N118" i="52"/>
  <c r="L118" i="52"/>
  <c r="J118" i="52"/>
  <c r="N116" i="52"/>
  <c r="L116" i="52"/>
  <c r="J116" i="52"/>
  <c r="N114" i="52"/>
  <c r="L114" i="52"/>
  <c r="J114" i="52"/>
  <c r="N112" i="52"/>
  <c r="L112" i="52"/>
  <c r="J112" i="52"/>
  <c r="H122" i="52"/>
  <c r="F122" i="52"/>
  <c r="D122" i="52"/>
  <c r="H120" i="52"/>
  <c r="F120" i="52"/>
  <c r="D120" i="52"/>
  <c r="H118" i="52"/>
  <c r="F118" i="52"/>
  <c r="D118" i="52"/>
  <c r="H116" i="52"/>
  <c r="F116" i="52"/>
  <c r="D116" i="52"/>
  <c r="H114" i="52"/>
  <c r="F114" i="52"/>
  <c r="D114" i="52"/>
  <c r="H112" i="52"/>
  <c r="F112" i="52"/>
  <c r="D112" i="52"/>
  <c r="DB63" i="44" l="1"/>
  <c r="DB118" i="44" s="1"/>
  <c r="DF73" i="44"/>
  <c r="DD120" i="44"/>
  <c r="DD122" i="44"/>
  <c r="DD118" i="44"/>
  <c r="DG26" i="44"/>
  <c r="DG62" i="44"/>
  <c r="DE61" i="44"/>
  <c r="DE95" i="44"/>
  <c r="CZ122" i="44"/>
  <c r="CZ120" i="44"/>
  <c r="DG79" i="44"/>
  <c r="DF122" i="44"/>
  <c r="DG49" i="44"/>
  <c r="DG75" i="44"/>
  <c r="DG78" i="44"/>
  <c r="DG94" i="44"/>
  <c r="DG92" i="44"/>
  <c r="DG100" i="44"/>
  <c r="DG52" i="44"/>
  <c r="DG66" i="44"/>
  <c r="DG56" i="44"/>
  <c r="DG67" i="44"/>
  <c r="DG40" i="44"/>
  <c r="DG53" i="44"/>
  <c r="DG34" i="44"/>
  <c r="DG87" i="44"/>
  <c r="DG22" i="44"/>
  <c r="DG43" i="44"/>
  <c r="DG82" i="44"/>
  <c r="DG57" i="44"/>
  <c r="DG70" i="44"/>
  <c r="DG88" i="44"/>
  <c r="DG89" i="44"/>
  <c r="DG54" i="44"/>
  <c r="DG84" i="44"/>
  <c r="DG71" i="44"/>
  <c r="DG38" i="44"/>
  <c r="DG21" i="44"/>
  <c r="DG81" i="44"/>
  <c r="DG20" i="44"/>
  <c r="DG39" i="44"/>
  <c r="DG23" i="44"/>
  <c r="DG29" i="44"/>
  <c r="DG45" i="44"/>
  <c r="DG41" i="44"/>
  <c r="DG90" i="44"/>
  <c r="DG48" i="44"/>
  <c r="DG51" i="44"/>
  <c r="DG44" i="44"/>
  <c r="DG68" i="44"/>
  <c r="DG99" i="44"/>
  <c r="DG76" i="44"/>
  <c r="DG30" i="44"/>
  <c r="DG37" i="44"/>
  <c r="DG58" i="44"/>
  <c r="DG33" i="44"/>
  <c r="DG86" i="44"/>
  <c r="DG77" i="44"/>
  <c r="DG69" i="44"/>
  <c r="DG42" i="44"/>
  <c r="DG27" i="44"/>
  <c r="DG46" i="44"/>
  <c r="DG35" i="44"/>
  <c r="DG55" i="44"/>
  <c r="DG47" i="44"/>
  <c r="DG80" i="44"/>
  <c r="DG32" i="44"/>
  <c r="DG59" i="44"/>
  <c r="DG85" i="44"/>
  <c r="DG36" i="44"/>
  <c r="DG25" i="44"/>
  <c r="DG83" i="44"/>
  <c r="DF112" i="44"/>
  <c r="DG93" i="44"/>
  <c r="DG16" i="44"/>
  <c r="DG91" i="44"/>
  <c r="DG50" i="44"/>
  <c r="DG24" i="44"/>
  <c r="DG60" i="44"/>
  <c r="DG98" i="44"/>
  <c r="DG31" i="44"/>
  <c r="DG28" i="44"/>
  <c r="DD96" i="44"/>
  <c r="DE96" i="44" s="1"/>
  <c r="DB120" i="44"/>
  <c r="DF61" i="44"/>
  <c r="DF63" i="44" s="1"/>
  <c r="DF118" i="44" s="1"/>
  <c r="DC95" i="44"/>
  <c r="DF95" i="44"/>
  <c r="DF120" i="44" s="1"/>
  <c r="DB122" i="44"/>
  <c r="DC16" i="44"/>
  <c r="CW63" i="44"/>
  <c r="CV101" i="44"/>
  <c r="CZ63" i="44"/>
  <c r="DA16" i="44"/>
  <c r="DE63" i="44"/>
  <c r="DG73" i="44"/>
  <c r="DA95" i="44"/>
  <c r="CZ96" i="44"/>
  <c r="DA96" i="44" s="1"/>
  <c r="CW96" i="44"/>
  <c r="DC63" i="44"/>
  <c r="DB101" i="44"/>
  <c r="CY63" i="44"/>
  <c r="CX101" i="44"/>
  <c r="DG61" i="44" l="1"/>
  <c r="DA63" i="44"/>
  <c r="CZ118" i="44"/>
  <c r="DD101" i="44"/>
  <c r="DE101" i="44" s="1"/>
  <c r="DG95" i="44"/>
  <c r="DF96" i="44"/>
  <c r="DG96" i="44" s="1"/>
  <c r="CW101" i="44"/>
  <c r="CV102" i="44"/>
  <c r="CY101" i="44"/>
  <c r="CX102" i="44"/>
  <c r="CZ101" i="44"/>
  <c r="DG63" i="44"/>
  <c r="DC101" i="44"/>
  <c r="DB102" i="44"/>
  <c r="CV116" i="44" l="1"/>
  <c r="CV114" i="44"/>
  <c r="CX116" i="44"/>
  <c r="CX114" i="44"/>
  <c r="DD102" i="44"/>
  <c r="DE102" i="44" s="1"/>
  <c r="DF101" i="44"/>
  <c r="DF102" i="44" s="1"/>
  <c r="DB116" i="44"/>
  <c r="DB114" i="44"/>
  <c r="CW102" i="44"/>
  <c r="DA101" i="44"/>
  <c r="CZ102" i="44"/>
  <c r="CY102" i="44"/>
  <c r="DC102" i="44"/>
  <c r="H8" i="53"/>
  <c r="F73" i="56"/>
  <c r="D73" i="56"/>
  <c r="D130" i="44" l="1"/>
  <c r="D130" i="52"/>
  <c r="D130" i="56"/>
  <c r="D162" i="44"/>
  <c r="D163" i="44" s="1"/>
  <c r="D131" i="44"/>
  <c r="D143" i="44" s="1"/>
  <c r="D145" i="44" s="1"/>
  <c r="D150" i="44" s="1"/>
  <c r="D152" i="44" s="1"/>
  <c r="D172" i="44" s="1"/>
  <c r="DD114" i="44"/>
  <c r="DD116" i="44"/>
  <c r="DG101" i="44"/>
  <c r="CZ116" i="44"/>
  <c r="CZ114" i="44"/>
  <c r="DF114" i="44"/>
  <c r="DF116" i="44"/>
  <c r="DA102" i="44"/>
  <c r="DG102" i="44"/>
  <c r="D162" i="56" l="1"/>
  <c r="D163" i="56" s="1"/>
  <c r="D131" i="56"/>
  <c r="D143" i="56" s="1"/>
  <c r="D145" i="56" s="1"/>
  <c r="D150" i="56" s="1"/>
  <c r="D152" i="56" s="1"/>
  <c r="D172" i="56" s="1"/>
  <c r="D162" i="52"/>
  <c r="D163" i="52" s="1"/>
  <c r="D131" i="52"/>
  <c r="D143" i="52" s="1"/>
  <c r="D145" i="52" s="1"/>
  <c r="D150" i="52" s="1"/>
  <c r="D152" i="52" s="1"/>
  <c r="D172" i="52" s="1"/>
  <c r="AR95" i="56"/>
  <c r="AP95" i="56"/>
  <c r="AT94" i="56"/>
  <c r="AT93" i="56"/>
  <c r="AU93" i="56" s="1"/>
  <c r="AT92" i="56"/>
  <c r="AU92" i="56" s="1"/>
  <c r="AT91" i="56"/>
  <c r="AU91" i="56" s="1"/>
  <c r="AT90" i="56"/>
  <c r="AU90" i="56" s="1"/>
  <c r="AT89" i="56"/>
  <c r="AU89" i="56" s="1"/>
  <c r="AT88" i="56"/>
  <c r="AT87" i="56"/>
  <c r="AU87" i="56" s="1"/>
  <c r="AT86" i="56"/>
  <c r="AU86" i="56" s="1"/>
  <c r="AT85" i="56"/>
  <c r="AU85" i="56" s="1"/>
  <c r="AT84" i="56"/>
  <c r="AU84" i="56" s="1"/>
  <c r="AT83" i="56"/>
  <c r="AU83" i="56" s="1"/>
  <c r="AT82" i="56"/>
  <c r="AU82" i="56" s="1"/>
  <c r="AT81" i="56"/>
  <c r="AU81" i="56" s="1"/>
  <c r="AT80" i="56"/>
  <c r="AT79" i="56"/>
  <c r="AU79" i="56" s="1"/>
  <c r="AT78" i="56"/>
  <c r="AU78" i="56" s="1"/>
  <c r="AT77" i="56"/>
  <c r="AU77" i="56" s="1"/>
  <c r="AT76" i="56"/>
  <c r="AU76" i="56" s="1"/>
  <c r="AT75" i="56"/>
  <c r="AR73" i="56"/>
  <c r="AP73" i="56"/>
  <c r="AT67" i="56"/>
  <c r="AU67" i="56" s="1"/>
  <c r="AT68" i="56"/>
  <c r="AU68" i="56" s="1"/>
  <c r="AT69" i="56"/>
  <c r="AU69" i="56" s="1"/>
  <c r="AT70" i="56"/>
  <c r="AU70" i="56" s="1"/>
  <c r="AT71" i="56"/>
  <c r="AU71" i="56" s="1"/>
  <c r="AT72" i="56"/>
  <c r="AU72" i="56" s="1"/>
  <c r="AT66" i="56"/>
  <c r="AU66" i="56" s="1"/>
  <c r="AU94" i="56"/>
  <c r="AU88" i="56"/>
  <c r="AU80" i="56"/>
  <c r="AS95" i="56"/>
  <c r="AS94" i="56"/>
  <c r="AS93" i="56"/>
  <c r="AS92" i="56"/>
  <c r="AS91" i="56"/>
  <c r="AS90" i="56"/>
  <c r="AS89" i="56"/>
  <c r="AS88" i="56"/>
  <c r="AS87" i="56"/>
  <c r="AS86" i="56"/>
  <c r="AS85" i="56"/>
  <c r="AS84" i="56"/>
  <c r="AS83" i="56"/>
  <c r="AS82" i="56"/>
  <c r="AS81" i="56"/>
  <c r="AS80" i="56"/>
  <c r="AS79" i="56"/>
  <c r="AS78" i="56"/>
  <c r="AS77" i="56"/>
  <c r="AS76" i="56"/>
  <c r="AS75" i="56"/>
  <c r="AS73" i="56"/>
  <c r="AS72" i="56"/>
  <c r="AS71" i="56"/>
  <c r="AS70" i="56"/>
  <c r="AS69" i="56"/>
  <c r="AS68" i="56"/>
  <c r="AS67" i="56"/>
  <c r="AS66" i="56"/>
  <c r="AQ94" i="56"/>
  <c r="AQ93" i="56"/>
  <c r="AQ92" i="56"/>
  <c r="AQ91" i="56"/>
  <c r="AQ90" i="56"/>
  <c r="AQ89" i="56"/>
  <c r="AQ88" i="56"/>
  <c r="AQ87" i="56"/>
  <c r="AQ86" i="56"/>
  <c r="AQ85" i="56"/>
  <c r="AQ84" i="56"/>
  <c r="AQ83" i="56"/>
  <c r="AQ82" i="56"/>
  <c r="AQ81" i="56"/>
  <c r="AQ80" i="56"/>
  <c r="AQ79" i="56"/>
  <c r="AQ78" i="56"/>
  <c r="AQ77" i="56"/>
  <c r="AQ76" i="56"/>
  <c r="AQ75" i="56"/>
  <c r="AQ72" i="56"/>
  <c r="AQ71" i="56"/>
  <c r="AQ70" i="56"/>
  <c r="AQ69" i="56"/>
  <c r="AQ68" i="56"/>
  <c r="AQ67" i="56"/>
  <c r="AQ66" i="56"/>
  <c r="N76" i="56"/>
  <c r="N77" i="56"/>
  <c r="O77" i="56" s="1"/>
  <c r="N78" i="56"/>
  <c r="N79" i="56"/>
  <c r="O79" i="56" s="1"/>
  <c r="N80" i="56"/>
  <c r="O80" i="56" s="1"/>
  <c r="N81" i="56"/>
  <c r="N82" i="56"/>
  <c r="N95" i="56" s="1"/>
  <c r="O95" i="56" s="1"/>
  <c r="N83" i="56"/>
  <c r="O83" i="56" s="1"/>
  <c r="N84" i="56"/>
  <c r="N85" i="56"/>
  <c r="O85" i="56" s="1"/>
  <c r="N86" i="56"/>
  <c r="O86" i="56" s="1"/>
  <c r="N87" i="56"/>
  <c r="O87" i="56" s="1"/>
  <c r="N88" i="56"/>
  <c r="O88" i="56" s="1"/>
  <c r="N89" i="56"/>
  <c r="N90" i="56"/>
  <c r="O90" i="56" s="1"/>
  <c r="N91" i="56"/>
  <c r="O91" i="56" s="1"/>
  <c r="N92" i="56"/>
  <c r="N93" i="56"/>
  <c r="O93" i="56" s="1"/>
  <c r="N94" i="56"/>
  <c r="N75" i="56"/>
  <c r="O75" i="56" s="1"/>
  <c r="L95" i="56"/>
  <c r="L96" i="56" s="1"/>
  <c r="M96" i="56" s="1"/>
  <c r="J95" i="56"/>
  <c r="O94" i="56"/>
  <c r="O92" i="56"/>
  <c r="O89" i="56"/>
  <c r="O84" i="56"/>
  <c r="O81" i="56"/>
  <c r="O78" i="56"/>
  <c r="O76" i="56"/>
  <c r="L73" i="56"/>
  <c r="J73" i="56"/>
  <c r="N67" i="56"/>
  <c r="O67" i="56" s="1"/>
  <c r="N68" i="56"/>
  <c r="O68" i="56" s="1"/>
  <c r="N69" i="56"/>
  <c r="O69" i="56" s="1"/>
  <c r="N70" i="56"/>
  <c r="O70" i="56" s="1"/>
  <c r="N71" i="56"/>
  <c r="O71" i="56" s="1"/>
  <c r="N72" i="56"/>
  <c r="O72" i="56" s="1"/>
  <c r="N66" i="56"/>
  <c r="O66" i="56" s="1"/>
  <c r="M95" i="56"/>
  <c r="M94" i="56"/>
  <c r="M93" i="56"/>
  <c r="M92" i="56"/>
  <c r="M91" i="56"/>
  <c r="M90" i="56"/>
  <c r="M89" i="56"/>
  <c r="M88" i="56"/>
  <c r="M87" i="56"/>
  <c r="M86" i="56"/>
  <c r="M85" i="56"/>
  <c r="M84" i="56"/>
  <c r="M83" i="56"/>
  <c r="M82" i="56"/>
  <c r="M81" i="56"/>
  <c r="M80" i="56"/>
  <c r="M79" i="56"/>
  <c r="M78" i="56"/>
  <c r="M77" i="56"/>
  <c r="M76" i="56"/>
  <c r="M75" i="56"/>
  <c r="M73" i="56"/>
  <c r="M72" i="56"/>
  <c r="M71" i="56"/>
  <c r="M70" i="56"/>
  <c r="M69" i="56"/>
  <c r="M68" i="56"/>
  <c r="M67" i="56"/>
  <c r="M66" i="56"/>
  <c r="K94" i="56"/>
  <c r="K93" i="56"/>
  <c r="K92" i="56"/>
  <c r="K91" i="56"/>
  <c r="K90" i="56"/>
  <c r="K89" i="56"/>
  <c r="K88" i="56"/>
  <c r="K87" i="56"/>
  <c r="K86" i="56"/>
  <c r="K85" i="56"/>
  <c r="K84" i="56"/>
  <c r="K83" i="56"/>
  <c r="K82" i="56"/>
  <c r="K81" i="56"/>
  <c r="K80" i="56"/>
  <c r="K79" i="56"/>
  <c r="K78" i="56"/>
  <c r="K77" i="56"/>
  <c r="K76" i="56"/>
  <c r="K75" i="56"/>
  <c r="K72" i="56"/>
  <c r="K71" i="56"/>
  <c r="K70" i="56"/>
  <c r="K69" i="56"/>
  <c r="K68" i="56"/>
  <c r="K67" i="56"/>
  <c r="K66" i="56"/>
  <c r="O82" i="56" l="1"/>
  <c r="AP166" i="52"/>
  <c r="AP168" i="52" s="1"/>
  <c r="AP166" i="56"/>
  <c r="AP168" i="56" s="1"/>
  <c r="AP130" i="44"/>
  <c r="AP130" i="56"/>
  <c r="AP130" i="52"/>
  <c r="J166" i="44"/>
  <c r="J168" i="44" s="1"/>
  <c r="J171" i="44" s="1"/>
  <c r="J173" i="44" s="1"/>
  <c r="J174" i="44" s="1"/>
  <c r="J179" i="44" s="1"/>
  <c r="J180" i="44" s="1"/>
  <c r="J166" i="52"/>
  <c r="J168" i="52" s="1"/>
  <c r="J166" i="56"/>
  <c r="J168" i="56" s="1"/>
  <c r="K73" i="56"/>
  <c r="J130" i="52"/>
  <c r="J130" i="56"/>
  <c r="K95" i="56"/>
  <c r="AQ95" i="56"/>
  <c r="AP166" i="44"/>
  <c r="AP168" i="44" s="1"/>
  <c r="AP131" i="44"/>
  <c r="AP143" i="44" s="1"/>
  <c r="AP145" i="44" s="1"/>
  <c r="AP150" i="44" s="1"/>
  <c r="AP152" i="44" s="1"/>
  <c r="AP172" i="44" s="1"/>
  <c r="AP162" i="44"/>
  <c r="AP163" i="44" s="1"/>
  <c r="AP171" i="44" s="1"/>
  <c r="AR96" i="56"/>
  <c r="AS96" i="56" s="1"/>
  <c r="AT73" i="56"/>
  <c r="AU73" i="56" s="1"/>
  <c r="AT95" i="56"/>
  <c r="AU95" i="56" s="1"/>
  <c r="AU75" i="56"/>
  <c r="AP96" i="56"/>
  <c r="AQ96" i="56" s="1"/>
  <c r="AQ73" i="56"/>
  <c r="J96" i="56"/>
  <c r="K96" i="56" s="1"/>
  <c r="N73" i="56"/>
  <c r="O73" i="56" s="1"/>
  <c r="AL73" i="56"/>
  <c r="AM73" i="56" s="1"/>
  <c r="AJ73" i="56"/>
  <c r="AN72" i="56"/>
  <c r="AN71" i="56"/>
  <c r="AN70" i="56"/>
  <c r="AO70" i="56" s="1"/>
  <c r="AN69" i="56"/>
  <c r="AO69" i="56" s="1"/>
  <c r="AN68" i="56"/>
  <c r="AO68" i="56" s="1"/>
  <c r="AN67" i="56"/>
  <c r="AO67" i="56" s="1"/>
  <c r="AN66" i="56"/>
  <c r="AO66" i="56"/>
  <c r="AO72" i="56"/>
  <c r="AO71" i="56"/>
  <c r="AL95" i="56"/>
  <c r="AM95" i="56" s="1"/>
  <c r="AJ95" i="56"/>
  <c r="AN94" i="56"/>
  <c r="AO94" i="56" s="1"/>
  <c r="AN93" i="56"/>
  <c r="AO93" i="56" s="1"/>
  <c r="AN92" i="56"/>
  <c r="AO92" i="56" s="1"/>
  <c r="AN91" i="56"/>
  <c r="AO91" i="56" s="1"/>
  <c r="AN90" i="56"/>
  <c r="AO90" i="56" s="1"/>
  <c r="AN89" i="56"/>
  <c r="AO89" i="56" s="1"/>
  <c r="AN88" i="56"/>
  <c r="AO88" i="56" s="1"/>
  <c r="AN87" i="56"/>
  <c r="AO87" i="56" s="1"/>
  <c r="AN86" i="56"/>
  <c r="AO86" i="56" s="1"/>
  <c r="AN85" i="56"/>
  <c r="AO85" i="56" s="1"/>
  <c r="AN84" i="56"/>
  <c r="AO84" i="56" s="1"/>
  <c r="AN83" i="56"/>
  <c r="AO83" i="56" s="1"/>
  <c r="AN82" i="56"/>
  <c r="AO82" i="56" s="1"/>
  <c r="AN81" i="56"/>
  <c r="AO81" i="56" s="1"/>
  <c r="AN80" i="56"/>
  <c r="AO80" i="56" s="1"/>
  <c r="AN79" i="56"/>
  <c r="AO79" i="56" s="1"/>
  <c r="AN78" i="56"/>
  <c r="AO78" i="56" s="1"/>
  <c r="AN77" i="56"/>
  <c r="AO77" i="56" s="1"/>
  <c r="AN76" i="56"/>
  <c r="AO76" i="56" s="1"/>
  <c r="AN75" i="56"/>
  <c r="AO75" i="56" s="1"/>
  <c r="AM94" i="56"/>
  <c r="AM93" i="56"/>
  <c r="AM92" i="56"/>
  <c r="AM91" i="56"/>
  <c r="AM90" i="56"/>
  <c r="AM89" i="56"/>
  <c r="AM88" i="56"/>
  <c r="AM87" i="56"/>
  <c r="AM86" i="56"/>
  <c r="AM85" i="56"/>
  <c r="AM84" i="56"/>
  <c r="AM83" i="56"/>
  <c r="AM82" i="56"/>
  <c r="AM81" i="56"/>
  <c r="AM80" i="56"/>
  <c r="AM79" i="56"/>
  <c r="AM78" i="56"/>
  <c r="AM77" i="56"/>
  <c r="AM76" i="56"/>
  <c r="AM75" i="56"/>
  <c r="AM72" i="56"/>
  <c r="AM71" i="56"/>
  <c r="AM70" i="56"/>
  <c r="AM69" i="56"/>
  <c r="AM68" i="56"/>
  <c r="AM67" i="56"/>
  <c r="AM66" i="56"/>
  <c r="AK94" i="56"/>
  <c r="AK93" i="56"/>
  <c r="AK92" i="56"/>
  <c r="AK91" i="56"/>
  <c r="AK90" i="56"/>
  <c r="AK89" i="56"/>
  <c r="AK88" i="56"/>
  <c r="AK87" i="56"/>
  <c r="AK86" i="56"/>
  <c r="AK85" i="56"/>
  <c r="AK84" i="56"/>
  <c r="AK83" i="56"/>
  <c r="AK82" i="56"/>
  <c r="AK81" i="56"/>
  <c r="AK80" i="56"/>
  <c r="AK79" i="56"/>
  <c r="AK78" i="56"/>
  <c r="AK77" i="56"/>
  <c r="AK76" i="56"/>
  <c r="AK75" i="56"/>
  <c r="AK67" i="56"/>
  <c r="AK68" i="56"/>
  <c r="AK69" i="56"/>
  <c r="AK70" i="56"/>
  <c r="AK71" i="56"/>
  <c r="AK72" i="56"/>
  <c r="AK66" i="56"/>
  <c r="I91" i="56"/>
  <c r="I79" i="56"/>
  <c r="I76" i="56"/>
  <c r="I71" i="56"/>
  <c r="H76" i="56"/>
  <c r="H77" i="56"/>
  <c r="I77" i="56" s="1"/>
  <c r="H78" i="56"/>
  <c r="I78" i="56" s="1"/>
  <c r="H79" i="56"/>
  <c r="H80" i="56"/>
  <c r="I80" i="56" s="1"/>
  <c r="H81" i="56"/>
  <c r="I81" i="56" s="1"/>
  <c r="H82" i="56"/>
  <c r="I82" i="56" s="1"/>
  <c r="H83" i="56"/>
  <c r="I83" i="56" s="1"/>
  <c r="H84" i="56"/>
  <c r="I84" i="56" s="1"/>
  <c r="H85" i="56"/>
  <c r="I85" i="56" s="1"/>
  <c r="H86" i="56"/>
  <c r="I86" i="56" s="1"/>
  <c r="H87" i="56"/>
  <c r="I87" i="56" s="1"/>
  <c r="H88" i="56"/>
  <c r="I88" i="56" s="1"/>
  <c r="H89" i="56"/>
  <c r="I89" i="56" s="1"/>
  <c r="H90" i="56"/>
  <c r="I90" i="56" s="1"/>
  <c r="H91" i="56"/>
  <c r="H92" i="56"/>
  <c r="I92" i="56" s="1"/>
  <c r="H93" i="56"/>
  <c r="I93" i="56" s="1"/>
  <c r="H94" i="56"/>
  <c r="I94" i="56" s="1"/>
  <c r="H75" i="56"/>
  <c r="G94" i="56"/>
  <c r="G93" i="56"/>
  <c r="G92" i="56"/>
  <c r="G91" i="56"/>
  <c r="G90" i="56"/>
  <c r="G89" i="56"/>
  <c r="G88" i="56"/>
  <c r="G87" i="56"/>
  <c r="G86" i="56"/>
  <c r="G85" i="56"/>
  <c r="G84" i="56"/>
  <c r="G83" i="56"/>
  <c r="G82" i="56"/>
  <c r="G81" i="56"/>
  <c r="G80" i="56"/>
  <c r="G79" i="56"/>
  <c r="G78" i="56"/>
  <c r="G77" i="56"/>
  <c r="G76" i="56"/>
  <c r="G75" i="56"/>
  <c r="F95" i="56"/>
  <c r="F96" i="56" s="1"/>
  <c r="G96" i="56" s="1"/>
  <c r="E76" i="56"/>
  <c r="E77" i="56"/>
  <c r="E78" i="56"/>
  <c r="E79" i="56"/>
  <c r="E80" i="56"/>
  <c r="E81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75" i="56"/>
  <c r="D95" i="56"/>
  <c r="H67" i="56"/>
  <c r="I67" i="56" s="1"/>
  <c r="H68" i="56"/>
  <c r="I68" i="56" s="1"/>
  <c r="H69" i="56"/>
  <c r="I69" i="56" s="1"/>
  <c r="H70" i="56"/>
  <c r="I70" i="56" s="1"/>
  <c r="H71" i="56"/>
  <c r="H72" i="56"/>
  <c r="I72" i="56" s="1"/>
  <c r="H66" i="56"/>
  <c r="I66" i="56" s="1"/>
  <c r="G73" i="56"/>
  <c r="G67" i="56"/>
  <c r="G68" i="56"/>
  <c r="G69" i="56"/>
  <c r="G70" i="56"/>
  <c r="G71" i="56"/>
  <c r="G72" i="56"/>
  <c r="G66" i="56"/>
  <c r="E73" i="56"/>
  <c r="E67" i="56"/>
  <c r="E68" i="56"/>
  <c r="E69" i="56"/>
  <c r="E70" i="56"/>
  <c r="E71" i="56"/>
  <c r="E72" i="56"/>
  <c r="E66" i="56"/>
  <c r="AJ130" i="44" l="1"/>
  <c r="AJ130" i="52"/>
  <c r="AJ130" i="56"/>
  <c r="N96" i="56"/>
  <c r="O96" i="56" s="1"/>
  <c r="J131" i="56"/>
  <c r="J143" i="56" s="1"/>
  <c r="J145" i="56" s="1"/>
  <c r="J150" i="56" s="1"/>
  <c r="J152" i="56" s="1"/>
  <c r="J172" i="56" s="1"/>
  <c r="J162" i="56"/>
  <c r="J163" i="56" s="1"/>
  <c r="J171" i="56" s="1"/>
  <c r="AP162" i="52"/>
  <c r="AP163" i="52" s="1"/>
  <c r="AP171" i="52" s="1"/>
  <c r="AP131" i="52"/>
  <c r="AP143" i="52" s="1"/>
  <c r="AP145" i="52" s="1"/>
  <c r="AP150" i="52" s="1"/>
  <c r="AP152" i="52" s="1"/>
  <c r="AP172" i="52" s="1"/>
  <c r="AP173" i="52" s="1"/>
  <c r="AP174" i="52" s="1"/>
  <c r="AP179" i="52" s="1"/>
  <c r="AP180" i="52" s="1"/>
  <c r="J162" i="52"/>
  <c r="J163" i="52" s="1"/>
  <c r="J171" i="52" s="1"/>
  <c r="J131" i="52"/>
  <c r="J143" i="52" s="1"/>
  <c r="J145" i="52" s="1"/>
  <c r="J150" i="52" s="1"/>
  <c r="J152" i="52" s="1"/>
  <c r="J172" i="52" s="1"/>
  <c r="J173" i="52" s="1"/>
  <c r="J174" i="52" s="1"/>
  <c r="J179" i="52" s="1"/>
  <c r="J180" i="52" s="1"/>
  <c r="AP162" i="56"/>
  <c r="AP163" i="56" s="1"/>
  <c r="AP171" i="56" s="1"/>
  <c r="AP131" i="56"/>
  <c r="AP143" i="56" s="1"/>
  <c r="AP145" i="56" s="1"/>
  <c r="AP150" i="56" s="1"/>
  <c r="AP152" i="56" s="1"/>
  <c r="AP172" i="56" s="1"/>
  <c r="D166" i="44"/>
  <c r="D168" i="44" s="1"/>
  <c r="D171" i="44" s="1"/>
  <c r="D173" i="44" s="1"/>
  <c r="D174" i="44" s="1"/>
  <c r="D179" i="44" s="1"/>
  <c r="D180" i="44" s="1"/>
  <c r="D166" i="52"/>
  <c r="D168" i="52" s="1"/>
  <c r="D171" i="52" s="1"/>
  <c r="D173" i="52" s="1"/>
  <c r="D174" i="52" s="1"/>
  <c r="D179" i="52" s="1"/>
  <c r="D180" i="52" s="1"/>
  <c r="D166" i="56"/>
  <c r="D168" i="56" s="1"/>
  <c r="D171" i="56" s="1"/>
  <c r="D173" i="56" s="1"/>
  <c r="D174" i="56" s="1"/>
  <c r="D179" i="56" s="1"/>
  <c r="D180" i="56" s="1"/>
  <c r="AJ166" i="56"/>
  <c r="AJ168" i="56" s="1"/>
  <c r="AJ166" i="52"/>
  <c r="AJ168" i="52" s="1"/>
  <c r="H95" i="56"/>
  <c r="I95" i="56" s="1"/>
  <c r="I75" i="56"/>
  <c r="AK95" i="56"/>
  <c r="AJ166" i="44"/>
  <c r="AJ168" i="44" s="1"/>
  <c r="AJ131" i="44"/>
  <c r="AJ143" i="44" s="1"/>
  <c r="AJ145" i="44" s="1"/>
  <c r="AJ150" i="44" s="1"/>
  <c r="AJ152" i="44" s="1"/>
  <c r="AJ172" i="44" s="1"/>
  <c r="AJ162" i="44"/>
  <c r="AJ163" i="44" s="1"/>
  <c r="AJ171" i="44" s="1"/>
  <c r="G95" i="56"/>
  <c r="AN73" i="56"/>
  <c r="AO73" i="56" s="1"/>
  <c r="E95" i="56"/>
  <c r="H73" i="56"/>
  <c r="I73" i="56" s="1"/>
  <c r="AP173" i="44"/>
  <c r="AP174" i="44" s="1"/>
  <c r="AP179" i="44" s="1"/>
  <c r="AP180" i="44" s="1"/>
  <c r="D96" i="56"/>
  <c r="E96" i="56" s="1"/>
  <c r="AT96" i="56"/>
  <c r="AU96" i="56" s="1"/>
  <c r="AN95" i="56"/>
  <c r="AO95" i="56" s="1"/>
  <c r="AJ96" i="56"/>
  <c r="AK96" i="56" s="1"/>
  <c r="AL96" i="56"/>
  <c r="AM96" i="56" s="1"/>
  <c r="BF10" i="54"/>
  <c r="J173" i="56" l="1"/>
  <c r="J174" i="56" s="1"/>
  <c r="J179" i="56" s="1"/>
  <c r="J180" i="56" s="1"/>
  <c r="BF134" i="56"/>
  <c r="BF134" i="52"/>
  <c r="BF134" i="54"/>
  <c r="BF134" i="44"/>
  <c r="BF156" i="44" s="1"/>
  <c r="BF158" i="44" s="1"/>
  <c r="BF171" i="44" s="1"/>
  <c r="AP173" i="56"/>
  <c r="AP174" i="56" s="1"/>
  <c r="AP179" i="56" s="1"/>
  <c r="AP180" i="56" s="1"/>
  <c r="AJ162" i="56"/>
  <c r="AJ163" i="56" s="1"/>
  <c r="AJ171" i="56" s="1"/>
  <c r="AJ131" i="56"/>
  <c r="AJ143" i="56" s="1"/>
  <c r="AJ145" i="56" s="1"/>
  <c r="AJ150" i="56" s="1"/>
  <c r="AJ152" i="56" s="1"/>
  <c r="AJ172" i="56" s="1"/>
  <c r="AJ173" i="56" s="1"/>
  <c r="AJ174" i="56" s="1"/>
  <c r="AJ179" i="56" s="1"/>
  <c r="AJ180" i="56" s="1"/>
  <c r="AJ162" i="52"/>
  <c r="AJ163" i="52" s="1"/>
  <c r="AJ171" i="52" s="1"/>
  <c r="AJ131" i="52"/>
  <c r="AJ143" i="52" s="1"/>
  <c r="AJ145" i="52" s="1"/>
  <c r="AJ150" i="52" s="1"/>
  <c r="AJ152" i="52" s="1"/>
  <c r="AJ172" i="52" s="1"/>
  <c r="AJ173" i="52" s="1"/>
  <c r="AJ174" i="52" s="1"/>
  <c r="AJ179" i="52" s="1"/>
  <c r="AJ180" i="52" s="1"/>
  <c r="AJ173" i="44"/>
  <c r="AJ174" i="44" s="1"/>
  <c r="AJ179" i="44" s="1"/>
  <c r="AJ180" i="44" s="1"/>
  <c r="H96" i="56"/>
  <c r="I96" i="56" s="1"/>
  <c r="AN96" i="56"/>
  <c r="AO96" i="56" s="1"/>
  <c r="BF136" i="44" l="1"/>
  <c r="BF136" i="54"/>
  <c r="BF156" i="54"/>
  <c r="BF158" i="54" s="1"/>
  <c r="BF171" i="54" s="1"/>
  <c r="BF136" i="52"/>
  <c r="BF156" i="52"/>
  <c r="BF158" i="52" s="1"/>
  <c r="BF171" i="52" s="1"/>
  <c r="BF136" i="56"/>
  <c r="BF156" i="56"/>
  <c r="BF158" i="56" s="1"/>
  <c r="BF171" i="56" s="1"/>
  <c r="BF151" i="44"/>
  <c r="BF143" i="44"/>
  <c r="BF145" i="44" s="1"/>
  <c r="BF150" i="44" s="1"/>
  <c r="CI100" i="54"/>
  <c r="CI99" i="54"/>
  <c r="CI98" i="54"/>
  <c r="CI94" i="54"/>
  <c r="CI93" i="54"/>
  <c r="CI92" i="54"/>
  <c r="CI91" i="54"/>
  <c r="CI90" i="54"/>
  <c r="CI89" i="54"/>
  <c r="CI88" i="54"/>
  <c r="CI87" i="54"/>
  <c r="CI86" i="54"/>
  <c r="CI85" i="54"/>
  <c r="CI84" i="54"/>
  <c r="CI83" i="54"/>
  <c r="CI82" i="54"/>
  <c r="CI81" i="54"/>
  <c r="CI80" i="54"/>
  <c r="CI79" i="54"/>
  <c r="CI78" i="54"/>
  <c r="CI77" i="54"/>
  <c r="CI76" i="54"/>
  <c r="CI75" i="54"/>
  <c r="CI73" i="54"/>
  <c r="CI72" i="54"/>
  <c r="CI71" i="54"/>
  <c r="CI70" i="54"/>
  <c r="CI69" i="54"/>
  <c r="CI68" i="54"/>
  <c r="CI67" i="54"/>
  <c r="CI66" i="54"/>
  <c r="CI62" i="54"/>
  <c r="CI60" i="54"/>
  <c r="CI59" i="54"/>
  <c r="CI58" i="54"/>
  <c r="CI57" i="54"/>
  <c r="CI56" i="54"/>
  <c r="CI55" i="54"/>
  <c r="CI54" i="54"/>
  <c r="CI53" i="54"/>
  <c r="CI52" i="54"/>
  <c r="CI51" i="54"/>
  <c r="CI50" i="54"/>
  <c r="CI49" i="54"/>
  <c r="CI48" i="54"/>
  <c r="CI47" i="54"/>
  <c r="CI46" i="54"/>
  <c r="CI45" i="54"/>
  <c r="CI44" i="54"/>
  <c r="CI43" i="54"/>
  <c r="CI42" i="54"/>
  <c r="CI41" i="54"/>
  <c r="CI40" i="54"/>
  <c r="CI39" i="54"/>
  <c r="CI38" i="54"/>
  <c r="CI37" i="54"/>
  <c r="CI36" i="54"/>
  <c r="CI35" i="54"/>
  <c r="CI34" i="54"/>
  <c r="CI33" i="54"/>
  <c r="CI32" i="54"/>
  <c r="CI31" i="54"/>
  <c r="CI30" i="54"/>
  <c r="CI29" i="54"/>
  <c r="CI28" i="54"/>
  <c r="CI27" i="54"/>
  <c r="CI26" i="54"/>
  <c r="CI25" i="54"/>
  <c r="CI24" i="54"/>
  <c r="CI23" i="54"/>
  <c r="CI22" i="54"/>
  <c r="CI21" i="54"/>
  <c r="CI20" i="54"/>
  <c r="CG100" i="54"/>
  <c r="CG99" i="54"/>
  <c r="CG98" i="54"/>
  <c r="CG94" i="54"/>
  <c r="CG93" i="54"/>
  <c r="CG92" i="54"/>
  <c r="CG91" i="54"/>
  <c r="CG90" i="54"/>
  <c r="CG89" i="54"/>
  <c r="CG88" i="54"/>
  <c r="CG87" i="54"/>
  <c r="CG86" i="54"/>
  <c r="CG85" i="54"/>
  <c r="CG84" i="54"/>
  <c r="CG83" i="54"/>
  <c r="CG82" i="54"/>
  <c r="CG81" i="54"/>
  <c r="CG80" i="54"/>
  <c r="CG79" i="54"/>
  <c r="CG78" i="54"/>
  <c r="CG77" i="54"/>
  <c r="CG76" i="54"/>
  <c r="CG75" i="54"/>
  <c r="CG73" i="54"/>
  <c r="CG72" i="54"/>
  <c r="CG71" i="54"/>
  <c r="CG70" i="54"/>
  <c r="CG69" i="54"/>
  <c r="CG68" i="54"/>
  <c r="CG67" i="54"/>
  <c r="CG66" i="54"/>
  <c r="CG62" i="54"/>
  <c r="CG60" i="54"/>
  <c r="CG59" i="54"/>
  <c r="CG58" i="54"/>
  <c r="CG57" i="54"/>
  <c r="CG56" i="54"/>
  <c r="CG55" i="54"/>
  <c r="CG54" i="54"/>
  <c r="CG53" i="54"/>
  <c r="CG52" i="54"/>
  <c r="CG51" i="54"/>
  <c r="CG50" i="54"/>
  <c r="CG49" i="54"/>
  <c r="CG48" i="54"/>
  <c r="CG47" i="54"/>
  <c r="CG46" i="54"/>
  <c r="CG45" i="54"/>
  <c r="CG44" i="54"/>
  <c r="CG43" i="54"/>
  <c r="CG42" i="54"/>
  <c r="CG41" i="54"/>
  <c r="CG40" i="54"/>
  <c r="CG39" i="54"/>
  <c r="CG38" i="54"/>
  <c r="CG37" i="54"/>
  <c r="CG36" i="54"/>
  <c r="CG35" i="54"/>
  <c r="CG34" i="54"/>
  <c r="CG33" i="54"/>
  <c r="CG32" i="54"/>
  <c r="CG31" i="54"/>
  <c r="CG30" i="54"/>
  <c r="CG29" i="54"/>
  <c r="CG28" i="54"/>
  <c r="CG27" i="54"/>
  <c r="CG26" i="54"/>
  <c r="CG25" i="54"/>
  <c r="CG24" i="54"/>
  <c r="CG23" i="54"/>
  <c r="CG22" i="54"/>
  <c r="CG21" i="54"/>
  <c r="CG20" i="54"/>
  <c r="CJ62" i="54"/>
  <c r="CJ61" i="54"/>
  <c r="CJ63" i="54" s="1"/>
  <c r="CJ101" i="54" s="1"/>
  <c r="CJ102" i="54" s="1"/>
  <c r="CH61" i="54"/>
  <c r="CH63" i="54" s="1"/>
  <c r="CH101" i="54" s="1"/>
  <c r="CH102" i="54" s="1"/>
  <c r="CI102" i="54" s="1"/>
  <c r="CF61" i="54"/>
  <c r="CF63" i="54" s="1"/>
  <c r="CJ95" i="54"/>
  <c r="CJ96" i="54" s="1"/>
  <c r="CH95" i="54"/>
  <c r="CH96" i="54" s="1"/>
  <c r="CI96" i="54" s="1"/>
  <c r="CF95" i="54"/>
  <c r="BF151" i="56" l="1"/>
  <c r="BF143" i="56"/>
  <c r="BF145" i="56" s="1"/>
  <c r="BF150" i="56" s="1"/>
  <c r="BF152" i="56" s="1"/>
  <c r="BF172" i="56" s="1"/>
  <c r="BF173" i="56" s="1"/>
  <c r="BF174" i="56" s="1"/>
  <c r="BF179" i="56" s="1"/>
  <c r="BF180" i="56" s="1"/>
  <c r="BF151" i="52"/>
  <c r="BF143" i="52"/>
  <c r="BF145" i="52" s="1"/>
  <c r="BF150" i="52" s="1"/>
  <c r="BF152" i="52" s="1"/>
  <c r="BF172" i="52" s="1"/>
  <c r="BF173" i="52" s="1"/>
  <c r="BF174" i="52" s="1"/>
  <c r="BF179" i="52" s="1"/>
  <c r="BF180" i="52" s="1"/>
  <c r="CF129" i="52"/>
  <c r="CF129" i="56"/>
  <c r="CF129" i="54"/>
  <c r="CF166" i="44"/>
  <c r="CF168" i="44" s="1"/>
  <c r="CF166" i="56"/>
  <c r="CF168" i="56" s="1"/>
  <c r="CF166" i="54"/>
  <c r="CF168" i="54" s="1"/>
  <c r="CF166" i="52"/>
  <c r="CF168" i="52" s="1"/>
  <c r="CG61" i="54"/>
  <c r="BF151" i="54"/>
  <c r="BF143" i="54"/>
  <c r="BF145" i="54" s="1"/>
  <c r="BF150" i="54" s="1"/>
  <c r="BF152" i="54" s="1"/>
  <c r="BF172" i="54" s="1"/>
  <c r="BF173" i="54" s="1"/>
  <c r="BF174" i="54" s="1"/>
  <c r="BF179" i="54" s="1"/>
  <c r="BF180" i="54" s="1"/>
  <c r="BF152" i="44"/>
  <c r="BF172" i="44" s="1"/>
  <c r="BF173" i="44" s="1"/>
  <c r="BF174" i="44" s="1"/>
  <c r="BF179" i="44" s="1"/>
  <c r="BF180" i="44" s="1"/>
  <c r="CF129" i="44"/>
  <c r="CG63" i="54"/>
  <c r="CG95" i="54"/>
  <c r="CI61" i="54"/>
  <c r="CI63" i="54"/>
  <c r="CI101" i="54"/>
  <c r="CF96" i="54"/>
  <c r="CG96" i="54" s="1"/>
  <c r="CI95" i="54"/>
  <c r="BJ101" i="54"/>
  <c r="BJ102" i="54" s="1"/>
  <c r="BH101" i="54"/>
  <c r="BH102" i="54" s="1"/>
  <c r="BF102" i="54"/>
  <c r="BF101" i="54"/>
  <c r="BB95" i="54"/>
  <c r="BB96" i="54" s="1"/>
  <c r="BB101" i="54" s="1"/>
  <c r="BB102" i="54" s="1"/>
  <c r="AZ95" i="54"/>
  <c r="BD76" i="54"/>
  <c r="BD77" i="54"/>
  <c r="BD78" i="54"/>
  <c r="BD79" i="54"/>
  <c r="BD80" i="54"/>
  <c r="BD81" i="54"/>
  <c r="BD82" i="54"/>
  <c r="BD83" i="54"/>
  <c r="BD84" i="54"/>
  <c r="BD85" i="54"/>
  <c r="BD86" i="54"/>
  <c r="BD87" i="54"/>
  <c r="BD88" i="54"/>
  <c r="BD89" i="54"/>
  <c r="BD90" i="54"/>
  <c r="BD91" i="54"/>
  <c r="BD92" i="54"/>
  <c r="BD93" i="54"/>
  <c r="BD94" i="54"/>
  <c r="BD75" i="54"/>
  <c r="BD21" i="54"/>
  <c r="BD22" i="54"/>
  <c r="BD23" i="54"/>
  <c r="BD24" i="54"/>
  <c r="BD25" i="54"/>
  <c r="BD26" i="54"/>
  <c r="BD27" i="54"/>
  <c r="BD28" i="54"/>
  <c r="BD29" i="54"/>
  <c r="BD30" i="54"/>
  <c r="BD31" i="54"/>
  <c r="BD32" i="54"/>
  <c r="BD33" i="54"/>
  <c r="BD34" i="54"/>
  <c r="BD35" i="54"/>
  <c r="BD36" i="54"/>
  <c r="BD37" i="54"/>
  <c r="BD38" i="54"/>
  <c r="BD39" i="54"/>
  <c r="BD40" i="54"/>
  <c r="BD41" i="54"/>
  <c r="BD42" i="54"/>
  <c r="BD43" i="54"/>
  <c r="BD44" i="54"/>
  <c r="BD45" i="54"/>
  <c r="BD46" i="54"/>
  <c r="BD47" i="54"/>
  <c r="BD48" i="54"/>
  <c r="BD49" i="54"/>
  <c r="BD50" i="54"/>
  <c r="BD51" i="54"/>
  <c r="BD52" i="54"/>
  <c r="BD53" i="54"/>
  <c r="BD54" i="54"/>
  <c r="BD55" i="54"/>
  <c r="BD56" i="54"/>
  <c r="BD57" i="54"/>
  <c r="BD58" i="54"/>
  <c r="BD59" i="54"/>
  <c r="BD60" i="54"/>
  <c r="BD20" i="54"/>
  <c r="BC100" i="53"/>
  <c r="BC99" i="53"/>
  <c r="BC98" i="53"/>
  <c r="BC94" i="53"/>
  <c r="BC93" i="53"/>
  <c r="BC92" i="53"/>
  <c r="BC91" i="53"/>
  <c r="BC90" i="53"/>
  <c r="BC89" i="53"/>
  <c r="BC88" i="53"/>
  <c r="BC87" i="53"/>
  <c r="BC86" i="53"/>
  <c r="BC85" i="53"/>
  <c r="BC84" i="53"/>
  <c r="BC83" i="53"/>
  <c r="BC82" i="53"/>
  <c r="BC81" i="53"/>
  <c r="BC80" i="53"/>
  <c r="BC79" i="53"/>
  <c r="BC78" i="53"/>
  <c r="BC77" i="53"/>
  <c r="BC76" i="53"/>
  <c r="BC75" i="53"/>
  <c r="BC72" i="53"/>
  <c r="BC71" i="53"/>
  <c r="BC70" i="53"/>
  <c r="BC69" i="53"/>
  <c r="BC68" i="53"/>
  <c r="BC67" i="53"/>
  <c r="BC66" i="53"/>
  <c r="BC60" i="53"/>
  <c r="BC59" i="53"/>
  <c r="BC58" i="53"/>
  <c r="BC57" i="53"/>
  <c r="BC56" i="53"/>
  <c r="BC55" i="53"/>
  <c r="BC54" i="53"/>
  <c r="BC53" i="53"/>
  <c r="BC52" i="53"/>
  <c r="BC51" i="53"/>
  <c r="BC50" i="53"/>
  <c r="BC49" i="53"/>
  <c r="BC48" i="53"/>
  <c r="BC47" i="53"/>
  <c r="BC46" i="53"/>
  <c r="BC45" i="53"/>
  <c r="BC44" i="53"/>
  <c r="BC43" i="53"/>
  <c r="BC42" i="53"/>
  <c r="BC41" i="53"/>
  <c r="BC40" i="53"/>
  <c r="BC39" i="53"/>
  <c r="BC38" i="53"/>
  <c r="BC37" i="53"/>
  <c r="BC36" i="53"/>
  <c r="BC35" i="53"/>
  <c r="BC34" i="53"/>
  <c r="BC33" i="53"/>
  <c r="BC32" i="53"/>
  <c r="BC31" i="53"/>
  <c r="BC30" i="53"/>
  <c r="BC29" i="53"/>
  <c r="BC28" i="53"/>
  <c r="BC27" i="53"/>
  <c r="BC26" i="53"/>
  <c r="BC25" i="53"/>
  <c r="BC24" i="53"/>
  <c r="BC23" i="53"/>
  <c r="BC22" i="53"/>
  <c r="BC21" i="53"/>
  <c r="BC20" i="53"/>
  <c r="BA100" i="53"/>
  <c r="BA99" i="53"/>
  <c r="BA98" i="53"/>
  <c r="BA94" i="53"/>
  <c r="BA93" i="53"/>
  <c r="BA92" i="53"/>
  <c r="BA91" i="53"/>
  <c r="BA90" i="53"/>
  <c r="BA89" i="53"/>
  <c r="BA88" i="53"/>
  <c r="BA87" i="53"/>
  <c r="BA86" i="53"/>
  <c r="BA85" i="53"/>
  <c r="BA84" i="53"/>
  <c r="BA83" i="53"/>
  <c r="BA82" i="53"/>
  <c r="BA81" i="53"/>
  <c r="BA80" i="53"/>
  <c r="BA79" i="53"/>
  <c r="BA78" i="53"/>
  <c r="BA77" i="53"/>
  <c r="BA76" i="53"/>
  <c r="BA75" i="53"/>
  <c r="BA72" i="53"/>
  <c r="BA71" i="53"/>
  <c r="BA70" i="53"/>
  <c r="BA69" i="53"/>
  <c r="BA68" i="53"/>
  <c r="BA67" i="53"/>
  <c r="BA66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BA20" i="53"/>
  <c r="W68" i="53"/>
  <c r="W71" i="53"/>
  <c r="X70" i="53"/>
  <c r="X69" i="53"/>
  <c r="U66" i="53"/>
  <c r="W69" i="53"/>
  <c r="U70" i="53"/>
  <c r="W70" i="53"/>
  <c r="X72" i="53"/>
  <c r="W72" i="53"/>
  <c r="T61" i="53"/>
  <c r="DN102" i="56"/>
  <c r="AN122" i="56"/>
  <c r="DJ161" i="56" s="1"/>
  <c r="AN120" i="56"/>
  <c r="DJ153" i="56" s="1"/>
  <c r="AN118" i="56"/>
  <c r="DJ145" i="56" s="1"/>
  <c r="AL122" i="56"/>
  <c r="AL120" i="56"/>
  <c r="AL118" i="56"/>
  <c r="AJ122" i="56"/>
  <c r="AJ120" i="56"/>
  <c r="AJ118" i="56"/>
  <c r="AN114" i="56"/>
  <c r="AL114" i="56"/>
  <c r="AL116" i="56" s="1"/>
  <c r="AJ114" i="56"/>
  <c r="AJ116" i="56" s="1"/>
  <c r="AN116" i="56" l="1"/>
  <c r="DJ137" i="56" s="1"/>
  <c r="DJ129" i="56"/>
  <c r="CF161" i="54"/>
  <c r="CF163" i="54" s="1"/>
  <c r="CF171" i="54" s="1"/>
  <c r="CF131" i="54"/>
  <c r="CF143" i="54" s="1"/>
  <c r="CF145" i="54" s="1"/>
  <c r="CF150" i="54" s="1"/>
  <c r="CF152" i="54" s="1"/>
  <c r="CF172" i="54" s="1"/>
  <c r="CF173" i="54" s="1"/>
  <c r="CF174" i="54" s="1"/>
  <c r="CF179" i="54" s="1"/>
  <c r="CF180" i="54" s="1"/>
  <c r="CF161" i="56"/>
  <c r="CF163" i="56" s="1"/>
  <c r="CF171" i="56" s="1"/>
  <c r="CF131" i="56"/>
  <c r="CF143" i="56" s="1"/>
  <c r="CF145" i="56" s="1"/>
  <c r="CF150" i="56" s="1"/>
  <c r="CF152" i="56" s="1"/>
  <c r="CF172" i="56" s="1"/>
  <c r="CF173" i="56" s="1"/>
  <c r="CF174" i="56" s="1"/>
  <c r="CF179" i="56" s="1"/>
  <c r="CF180" i="56" s="1"/>
  <c r="AZ166" i="44"/>
  <c r="AZ168" i="44" s="1"/>
  <c r="AZ171" i="44" s="1"/>
  <c r="AZ173" i="44" s="1"/>
  <c r="AZ174" i="44" s="1"/>
  <c r="AZ179" i="44" s="1"/>
  <c r="AZ180" i="44" s="1"/>
  <c r="AZ166" i="56"/>
  <c r="AZ168" i="56" s="1"/>
  <c r="AZ171" i="56" s="1"/>
  <c r="AZ173" i="56" s="1"/>
  <c r="AZ174" i="56" s="1"/>
  <c r="AZ179" i="56" s="1"/>
  <c r="AZ180" i="56" s="1"/>
  <c r="AZ166" i="52"/>
  <c r="AZ168" i="52" s="1"/>
  <c r="AZ171" i="52" s="1"/>
  <c r="AZ173" i="52" s="1"/>
  <c r="AZ174" i="52" s="1"/>
  <c r="AZ179" i="52" s="1"/>
  <c r="AZ180" i="52" s="1"/>
  <c r="AZ166" i="54"/>
  <c r="AZ168" i="54" s="1"/>
  <c r="AZ171" i="54" s="1"/>
  <c r="AZ173" i="54" s="1"/>
  <c r="AZ174" i="54" s="1"/>
  <c r="AZ179" i="54" s="1"/>
  <c r="AZ180" i="54" s="1"/>
  <c r="CF161" i="52"/>
  <c r="CF163" i="52" s="1"/>
  <c r="CF131" i="52"/>
  <c r="CF143" i="52" s="1"/>
  <c r="CF145" i="52" s="1"/>
  <c r="CF150" i="52" s="1"/>
  <c r="CF152" i="52" s="1"/>
  <c r="CF172" i="52" s="1"/>
  <c r="CF171" i="52"/>
  <c r="BD61" i="54"/>
  <c r="BD63" i="54" s="1"/>
  <c r="AZ96" i="54"/>
  <c r="AZ101" i="54" s="1"/>
  <c r="AZ102" i="54" s="1"/>
  <c r="BD95" i="54"/>
  <c r="BD96" i="54" s="1"/>
  <c r="CF131" i="44"/>
  <c r="CF143" i="44" s="1"/>
  <c r="CF145" i="44" s="1"/>
  <c r="CF150" i="44" s="1"/>
  <c r="CF152" i="44" s="1"/>
  <c r="CF172" i="44" s="1"/>
  <c r="CF161" i="44"/>
  <c r="CF163" i="44" s="1"/>
  <c r="CF171" i="44" s="1"/>
  <c r="CF101" i="54"/>
  <c r="AN124" i="56"/>
  <c r="AJ124" i="56"/>
  <c r="AL124" i="56"/>
  <c r="U67" i="53"/>
  <c r="X67" i="53"/>
  <c r="W66" i="53"/>
  <c r="W67" i="53"/>
  <c r="X68" i="53"/>
  <c r="X66" i="53"/>
  <c r="X71" i="53"/>
  <c r="U71" i="53"/>
  <c r="U69" i="53"/>
  <c r="U72" i="53"/>
  <c r="U68" i="53"/>
  <c r="CF173" i="52" l="1"/>
  <c r="CF174" i="52" s="1"/>
  <c r="CF179" i="52" s="1"/>
  <c r="CF180" i="52" s="1"/>
  <c r="CF173" i="44"/>
  <c r="CF174" i="44" s="1"/>
  <c r="CF179" i="44" s="1"/>
  <c r="CF180" i="44" s="1"/>
  <c r="CF102" i="54"/>
  <c r="CG102" i="54" s="1"/>
  <c r="CG101" i="54"/>
  <c r="CP122" i="56"/>
  <c r="DK164" i="56" s="1"/>
  <c r="CN122" i="56"/>
  <c r="CL122" i="56"/>
  <c r="CJ122" i="56"/>
  <c r="DJ164" i="56" s="1"/>
  <c r="CH122" i="56"/>
  <c r="CF122" i="56"/>
  <c r="BZ122" i="56"/>
  <c r="DK163" i="56" s="1"/>
  <c r="BX122" i="56"/>
  <c r="BV122" i="56"/>
  <c r="BT122" i="56"/>
  <c r="DJ163" i="56" s="1"/>
  <c r="BR122" i="56"/>
  <c r="BP122" i="56"/>
  <c r="BJ122" i="56"/>
  <c r="DK162" i="56" s="1"/>
  <c r="BH122" i="56"/>
  <c r="BF122" i="56"/>
  <c r="BD122" i="56"/>
  <c r="DJ162" i="56" s="1"/>
  <c r="BB122" i="56"/>
  <c r="AZ122" i="56"/>
  <c r="AT122" i="56"/>
  <c r="DK161" i="56" s="1"/>
  <c r="AR122" i="56"/>
  <c r="AP122" i="56"/>
  <c r="AD122" i="56"/>
  <c r="DK160" i="56" s="1"/>
  <c r="AB122" i="56"/>
  <c r="Z122" i="56"/>
  <c r="X122" i="56"/>
  <c r="DJ160" i="56" s="1"/>
  <c r="V122" i="56"/>
  <c r="T122" i="56"/>
  <c r="N122" i="56"/>
  <c r="DK159" i="56" s="1"/>
  <c r="L122" i="56"/>
  <c r="J122" i="56"/>
  <c r="H122" i="56"/>
  <c r="DJ159" i="56" s="1"/>
  <c r="F122" i="56"/>
  <c r="D122" i="56"/>
  <c r="CP120" i="56"/>
  <c r="CN120" i="56"/>
  <c r="CN124" i="56" s="1"/>
  <c r="CL120" i="56"/>
  <c r="CJ120" i="56"/>
  <c r="DJ156" i="56" s="1"/>
  <c r="CH120" i="56"/>
  <c r="CH124" i="56" s="1"/>
  <c r="CF120" i="56"/>
  <c r="BZ120" i="56"/>
  <c r="DK155" i="56" s="1"/>
  <c r="BX120" i="56"/>
  <c r="BV120" i="56"/>
  <c r="BT120" i="56"/>
  <c r="DJ155" i="56" s="1"/>
  <c r="BR120" i="56"/>
  <c r="BP120" i="56"/>
  <c r="BP124" i="56" s="1"/>
  <c r="BJ120" i="56"/>
  <c r="DK154" i="56" s="1"/>
  <c r="BH120" i="56"/>
  <c r="BH124" i="56" s="1"/>
  <c r="BF120" i="56"/>
  <c r="BD120" i="56"/>
  <c r="DJ154" i="56" s="1"/>
  <c r="BB120" i="56"/>
  <c r="AZ120" i="56"/>
  <c r="AT120" i="56"/>
  <c r="DK153" i="56" s="1"/>
  <c r="AR120" i="56"/>
  <c r="AP120" i="56"/>
  <c r="AP124" i="56" s="1"/>
  <c r="AD120" i="56"/>
  <c r="DK152" i="56" s="1"/>
  <c r="AB120" i="56"/>
  <c r="Z120" i="56"/>
  <c r="X120" i="56"/>
  <c r="DJ152" i="56" s="1"/>
  <c r="V120" i="56"/>
  <c r="T120" i="56"/>
  <c r="N120" i="56"/>
  <c r="L120" i="56"/>
  <c r="J120" i="56"/>
  <c r="H120" i="56"/>
  <c r="DJ151" i="56" s="1"/>
  <c r="F120" i="56"/>
  <c r="D120" i="56"/>
  <c r="CP118" i="56"/>
  <c r="DK148" i="56" s="1"/>
  <c r="CN118" i="56"/>
  <c r="CL118" i="56"/>
  <c r="CJ118" i="56"/>
  <c r="DJ148" i="56" s="1"/>
  <c r="CH118" i="56"/>
  <c r="CF118" i="56"/>
  <c r="BZ118" i="56"/>
  <c r="DK147" i="56" s="1"/>
  <c r="BX118" i="56"/>
  <c r="BV118" i="56"/>
  <c r="BT118" i="56"/>
  <c r="DJ147" i="56" s="1"/>
  <c r="BR118" i="56"/>
  <c r="BP118" i="56"/>
  <c r="BJ118" i="56"/>
  <c r="DK146" i="56" s="1"/>
  <c r="BH118" i="56"/>
  <c r="BF118" i="56"/>
  <c r="BD118" i="56"/>
  <c r="DJ146" i="56" s="1"/>
  <c r="BB118" i="56"/>
  <c r="AZ118" i="56"/>
  <c r="AT118" i="56"/>
  <c r="DK145" i="56" s="1"/>
  <c r="AR118" i="56"/>
  <c r="AP118" i="56"/>
  <c r="AD118" i="56"/>
  <c r="DK144" i="56" s="1"/>
  <c r="AB118" i="56"/>
  <c r="Z118" i="56"/>
  <c r="X118" i="56"/>
  <c r="DJ144" i="56" s="1"/>
  <c r="V118" i="56"/>
  <c r="T118" i="56"/>
  <c r="N118" i="56"/>
  <c r="DK143" i="56" s="1"/>
  <c r="L118" i="56"/>
  <c r="J118" i="56"/>
  <c r="H118" i="56"/>
  <c r="DJ143" i="56" s="1"/>
  <c r="F118" i="56"/>
  <c r="D118" i="56"/>
  <c r="CP114" i="56"/>
  <c r="CN114" i="56"/>
  <c r="CN116" i="56" s="1"/>
  <c r="CL114" i="56"/>
  <c r="CL116" i="56" s="1"/>
  <c r="CJ114" i="56"/>
  <c r="DJ132" i="56" s="1"/>
  <c r="CH114" i="56"/>
  <c r="CH116" i="56" s="1"/>
  <c r="CF114" i="56"/>
  <c r="CF116" i="56" s="1"/>
  <c r="BZ114" i="56"/>
  <c r="DK131" i="56" s="1"/>
  <c r="BX114" i="56"/>
  <c r="BX116" i="56" s="1"/>
  <c r="BV114" i="56"/>
  <c r="BV116" i="56" s="1"/>
  <c r="BT114" i="56"/>
  <c r="BR114" i="56"/>
  <c r="BR116" i="56" s="1"/>
  <c r="BP114" i="56"/>
  <c r="BP116" i="56" s="1"/>
  <c r="BJ114" i="56"/>
  <c r="DK130" i="56" s="1"/>
  <c r="BH114" i="56"/>
  <c r="BH116" i="56" s="1"/>
  <c r="BF114" i="56"/>
  <c r="BF116" i="56" s="1"/>
  <c r="BD114" i="56"/>
  <c r="DJ130" i="56" s="1"/>
  <c r="BB114" i="56"/>
  <c r="BB116" i="56" s="1"/>
  <c r="AZ114" i="56"/>
  <c r="AZ116" i="56" s="1"/>
  <c r="AT114" i="56"/>
  <c r="DK129" i="56" s="1"/>
  <c r="DL129" i="56" s="1"/>
  <c r="AR114" i="56"/>
  <c r="AR116" i="56" s="1"/>
  <c r="AP114" i="56"/>
  <c r="AP116" i="56" s="1"/>
  <c r="AD114" i="56"/>
  <c r="AB114" i="56"/>
  <c r="AB116" i="56" s="1"/>
  <c r="Z114" i="56"/>
  <c r="Z116" i="56" s="1"/>
  <c r="X114" i="56"/>
  <c r="DJ128" i="56" s="1"/>
  <c r="V114" i="56"/>
  <c r="V116" i="56" s="1"/>
  <c r="T114" i="56"/>
  <c r="T116" i="56" s="1"/>
  <c r="N114" i="56"/>
  <c r="DK127" i="56" s="1"/>
  <c r="L114" i="56"/>
  <c r="L116" i="56" s="1"/>
  <c r="J114" i="56"/>
  <c r="J116" i="56" s="1"/>
  <c r="H114" i="56"/>
  <c r="DJ127" i="56" s="1"/>
  <c r="DL127" i="56" s="1"/>
  <c r="F114" i="56"/>
  <c r="F116" i="56" s="1"/>
  <c r="D114" i="56"/>
  <c r="D116" i="56" s="1"/>
  <c r="DD111" i="56"/>
  <c r="DB111" i="56"/>
  <c r="CX111" i="56"/>
  <c r="CV111" i="56"/>
  <c r="CS111" i="56"/>
  <c r="CR111" i="56"/>
  <c r="CC111" i="56"/>
  <c r="CB111" i="56"/>
  <c r="BM111" i="56"/>
  <c r="BL111" i="56"/>
  <c r="AW111" i="56"/>
  <c r="AV111" i="56"/>
  <c r="AG111" i="56"/>
  <c r="AF111" i="56"/>
  <c r="Q111" i="56"/>
  <c r="P111" i="56"/>
  <c r="DD110" i="56"/>
  <c r="DB110" i="56"/>
  <c r="CX110" i="56"/>
  <c r="CV110" i="56"/>
  <c r="CS110" i="56"/>
  <c r="CR110" i="56"/>
  <c r="CC110" i="56"/>
  <c r="CB110" i="56"/>
  <c r="BM110" i="56"/>
  <c r="BL110" i="56"/>
  <c r="AW110" i="56"/>
  <c r="AV110" i="56"/>
  <c r="AG110" i="56"/>
  <c r="AF110" i="56"/>
  <c r="AH110" i="56" s="1"/>
  <c r="Q110" i="56"/>
  <c r="P110" i="56"/>
  <c r="DD107" i="56"/>
  <c r="DB107" i="56"/>
  <c r="CX107" i="56"/>
  <c r="CV107" i="56"/>
  <c r="CS107" i="56"/>
  <c r="CR107" i="56"/>
  <c r="CC107" i="56"/>
  <c r="CB107" i="56"/>
  <c r="BM107" i="56"/>
  <c r="BL107" i="56"/>
  <c r="AW107" i="56"/>
  <c r="AV107" i="56"/>
  <c r="AG107" i="56"/>
  <c r="AF107" i="56"/>
  <c r="Q107" i="56"/>
  <c r="P107" i="56"/>
  <c r="DD106" i="56"/>
  <c r="DB106" i="56"/>
  <c r="CX106" i="56"/>
  <c r="CV106" i="56"/>
  <c r="CS106" i="56"/>
  <c r="CR106" i="56"/>
  <c r="CC106" i="56"/>
  <c r="CB106" i="56"/>
  <c r="BM106" i="56"/>
  <c r="BL106" i="56"/>
  <c r="AW106" i="56"/>
  <c r="AV106" i="56"/>
  <c r="AG106" i="56"/>
  <c r="AF106" i="56"/>
  <c r="Q106" i="56"/>
  <c r="P106" i="56"/>
  <c r="DD105" i="56"/>
  <c r="DB105" i="56"/>
  <c r="CX105" i="56"/>
  <c r="CV105" i="56"/>
  <c r="CS105" i="56"/>
  <c r="CR105" i="56"/>
  <c r="CC105" i="56"/>
  <c r="CB105" i="56"/>
  <c r="BM105" i="56"/>
  <c r="BL105" i="56"/>
  <c r="AW105" i="56"/>
  <c r="AV105" i="56"/>
  <c r="AG105" i="56"/>
  <c r="AF105" i="56"/>
  <c r="AH105" i="56" s="1"/>
  <c r="Q105" i="56"/>
  <c r="P105" i="56"/>
  <c r="CS102" i="56"/>
  <c r="CR102" i="56"/>
  <c r="CC102" i="56"/>
  <c r="CB102" i="56"/>
  <c r="BM102" i="56"/>
  <c r="BL102" i="56"/>
  <c r="AW102" i="56"/>
  <c r="AV102" i="56"/>
  <c r="AG102" i="56"/>
  <c r="AF102" i="56"/>
  <c r="Q102" i="56"/>
  <c r="P102" i="56"/>
  <c r="CS101" i="56"/>
  <c r="CR101" i="56"/>
  <c r="CC101" i="56"/>
  <c r="CB101" i="56"/>
  <c r="BM101" i="56"/>
  <c r="BL101" i="56"/>
  <c r="AW101" i="56"/>
  <c r="AV101" i="56"/>
  <c r="AG101" i="56"/>
  <c r="AF101" i="56"/>
  <c r="Q101" i="56"/>
  <c r="P101" i="56"/>
  <c r="DD100" i="56"/>
  <c r="DB100" i="56"/>
  <c r="CX100" i="56"/>
  <c r="CY100" i="56" s="1"/>
  <c r="CV100" i="56"/>
  <c r="CS100" i="56"/>
  <c r="CR100" i="56"/>
  <c r="CC100" i="56"/>
  <c r="CB100" i="56"/>
  <c r="BM100" i="56"/>
  <c r="BL100" i="56"/>
  <c r="AW100" i="56"/>
  <c r="AV100" i="56"/>
  <c r="AG100" i="56"/>
  <c r="AF100" i="56"/>
  <c r="Q100" i="56"/>
  <c r="P100" i="56"/>
  <c r="DD99" i="56"/>
  <c r="DB99" i="56"/>
  <c r="CX99" i="56"/>
  <c r="CY99" i="56" s="1"/>
  <c r="CV99" i="56"/>
  <c r="CS99" i="56"/>
  <c r="CR99" i="56"/>
  <c r="CT99" i="56" s="1"/>
  <c r="CC99" i="56"/>
  <c r="CB99" i="56"/>
  <c r="BM99" i="56"/>
  <c r="BL99" i="56"/>
  <c r="AW99" i="56"/>
  <c r="AX99" i="56" s="1"/>
  <c r="AV99" i="56"/>
  <c r="AG99" i="56"/>
  <c r="AF99" i="56"/>
  <c r="Q99" i="56"/>
  <c r="P99" i="56"/>
  <c r="DD98" i="56"/>
  <c r="DB98" i="56"/>
  <c r="CX98" i="56"/>
  <c r="CY98" i="56" s="1"/>
  <c r="CV98" i="56"/>
  <c r="CS98" i="56"/>
  <c r="CR98" i="56"/>
  <c r="CT98" i="56" s="1"/>
  <c r="CC98" i="56"/>
  <c r="CB98" i="56"/>
  <c r="BM98" i="56"/>
  <c r="BL98" i="56"/>
  <c r="AW98" i="56"/>
  <c r="AV98" i="56"/>
  <c r="AG98" i="56"/>
  <c r="AF98" i="56"/>
  <c r="AH98" i="56" s="1"/>
  <c r="Q98" i="56"/>
  <c r="P98" i="56"/>
  <c r="CS96" i="56"/>
  <c r="CR96" i="56"/>
  <c r="CC96" i="56"/>
  <c r="CB96" i="56"/>
  <c r="BM96" i="56"/>
  <c r="BL96" i="56"/>
  <c r="BN96" i="56" s="1"/>
  <c r="AW96" i="56"/>
  <c r="AV96" i="56"/>
  <c r="AG96" i="56"/>
  <c r="AF96" i="56"/>
  <c r="Q96" i="56"/>
  <c r="P96" i="56"/>
  <c r="CS95" i="56"/>
  <c r="CR95" i="56"/>
  <c r="CC95" i="56"/>
  <c r="CB95" i="56"/>
  <c r="BM95" i="56"/>
  <c r="BL95" i="56"/>
  <c r="AW95" i="56"/>
  <c r="AV95" i="56"/>
  <c r="AG95" i="56"/>
  <c r="AF95" i="56"/>
  <c r="Q95" i="56"/>
  <c r="P95" i="56"/>
  <c r="DD94" i="56"/>
  <c r="DB94" i="56"/>
  <c r="CX94" i="56"/>
  <c r="CY94" i="56" s="1"/>
  <c r="CV94" i="56"/>
  <c r="CS94" i="56"/>
  <c r="CR94" i="56"/>
  <c r="CC94" i="56"/>
  <c r="CB94" i="56"/>
  <c r="BM94" i="56"/>
  <c r="BL94" i="56"/>
  <c r="AW94" i="56"/>
  <c r="AV94" i="56"/>
  <c r="AG94" i="56"/>
  <c r="AF94" i="56"/>
  <c r="AH94" i="56" s="1"/>
  <c r="Q94" i="56"/>
  <c r="P94" i="56"/>
  <c r="DD93" i="56"/>
  <c r="DB93" i="56"/>
  <c r="CX93" i="56"/>
  <c r="CY93" i="56" s="1"/>
  <c r="CV93" i="56"/>
  <c r="CW93" i="56" s="1"/>
  <c r="CS93" i="56"/>
  <c r="CR93" i="56"/>
  <c r="CT93" i="56" s="1"/>
  <c r="CC93" i="56"/>
  <c r="CB93" i="56"/>
  <c r="BM93" i="56"/>
  <c r="BL93" i="56"/>
  <c r="AW93" i="56"/>
  <c r="AV93" i="56"/>
  <c r="AG93" i="56"/>
  <c r="AF93" i="56"/>
  <c r="AH93" i="56" s="1"/>
  <c r="Q93" i="56"/>
  <c r="P93" i="56"/>
  <c r="DD92" i="56"/>
  <c r="DB92" i="56"/>
  <c r="CX92" i="56"/>
  <c r="CY92" i="56" s="1"/>
  <c r="CV92" i="56"/>
  <c r="CS92" i="56"/>
  <c r="CR92" i="56"/>
  <c r="CT92" i="56" s="1"/>
  <c r="CC92" i="56"/>
  <c r="CB92" i="56"/>
  <c r="BM92" i="56"/>
  <c r="BL92" i="56"/>
  <c r="AW92" i="56"/>
  <c r="AV92" i="56"/>
  <c r="AG92" i="56"/>
  <c r="AF92" i="56"/>
  <c r="AH92" i="56" s="1"/>
  <c r="Q92" i="56"/>
  <c r="P92" i="56"/>
  <c r="DD91" i="56"/>
  <c r="DB91" i="56"/>
  <c r="CX91" i="56"/>
  <c r="CY91" i="56" s="1"/>
  <c r="CV91" i="56"/>
  <c r="CS91" i="56"/>
  <c r="CR91" i="56"/>
  <c r="CT91" i="56" s="1"/>
  <c r="CC91" i="56"/>
  <c r="CB91" i="56"/>
  <c r="BM91" i="56"/>
  <c r="BL91" i="56"/>
  <c r="AW91" i="56"/>
  <c r="AV91" i="56"/>
  <c r="AG91" i="56"/>
  <c r="AF91" i="56"/>
  <c r="Q91" i="56"/>
  <c r="P91" i="56"/>
  <c r="DD90" i="56"/>
  <c r="DB90" i="56"/>
  <c r="CX90" i="56"/>
  <c r="CY90" i="56" s="1"/>
  <c r="CV90" i="56"/>
  <c r="CS90" i="56"/>
  <c r="CR90" i="56"/>
  <c r="CT90" i="56" s="1"/>
  <c r="CC90" i="56"/>
  <c r="CB90" i="56"/>
  <c r="BM90" i="56"/>
  <c r="BL90" i="56"/>
  <c r="AW90" i="56"/>
  <c r="AV90" i="56"/>
  <c r="AG90" i="56"/>
  <c r="AF90" i="56"/>
  <c r="AH90" i="56" s="1"/>
  <c r="Q90" i="56"/>
  <c r="P90" i="56"/>
  <c r="DD89" i="56"/>
  <c r="DB89" i="56"/>
  <c r="CX89" i="56"/>
  <c r="CV89" i="56"/>
  <c r="CW89" i="56" s="1"/>
  <c r="CS89" i="56"/>
  <c r="CR89" i="56"/>
  <c r="CC89" i="56"/>
  <c r="CB89" i="56"/>
  <c r="BM89" i="56"/>
  <c r="BL89" i="56"/>
  <c r="AW89" i="56"/>
  <c r="AV89" i="56"/>
  <c r="AG89" i="56"/>
  <c r="AF89" i="56"/>
  <c r="Q89" i="56"/>
  <c r="P89" i="56"/>
  <c r="DD88" i="56"/>
  <c r="DB88" i="56"/>
  <c r="CX88" i="56"/>
  <c r="CY88" i="56" s="1"/>
  <c r="CV88" i="56"/>
  <c r="CW88" i="56" s="1"/>
  <c r="CS88" i="56"/>
  <c r="CR88" i="56"/>
  <c r="CC88" i="56"/>
  <c r="CB88" i="56"/>
  <c r="BM88" i="56"/>
  <c r="BL88" i="56"/>
  <c r="AW88" i="56"/>
  <c r="AV88" i="56"/>
  <c r="AG88" i="56"/>
  <c r="AF88" i="56"/>
  <c r="Q88" i="56"/>
  <c r="P88" i="56"/>
  <c r="DD87" i="56"/>
  <c r="DB87" i="56"/>
  <c r="CX87" i="56"/>
  <c r="CY87" i="56" s="1"/>
  <c r="CV87" i="56"/>
  <c r="CS87" i="56"/>
  <c r="CR87" i="56"/>
  <c r="CC87" i="56"/>
  <c r="CB87" i="56"/>
  <c r="BM87" i="56"/>
  <c r="BL87" i="56"/>
  <c r="AW87" i="56"/>
  <c r="AV87" i="56"/>
  <c r="AG87" i="56"/>
  <c r="AF87" i="56"/>
  <c r="Q87" i="56"/>
  <c r="P87" i="56"/>
  <c r="DD86" i="56"/>
  <c r="DB86" i="56"/>
  <c r="CX86" i="56"/>
  <c r="CY86" i="56" s="1"/>
  <c r="CV86" i="56"/>
  <c r="CS86" i="56"/>
  <c r="CR86" i="56"/>
  <c r="CC86" i="56"/>
  <c r="CB86" i="56"/>
  <c r="BM86" i="56"/>
  <c r="BL86" i="56"/>
  <c r="AW86" i="56"/>
  <c r="AV86" i="56"/>
  <c r="AG86" i="56"/>
  <c r="AF86" i="56"/>
  <c r="Q86" i="56"/>
  <c r="P86" i="56"/>
  <c r="DD85" i="56"/>
  <c r="DB85" i="56"/>
  <c r="CX85" i="56"/>
  <c r="CY85" i="56" s="1"/>
  <c r="CV85" i="56"/>
  <c r="CW85" i="56" s="1"/>
  <c r="CS85" i="56"/>
  <c r="CR85" i="56"/>
  <c r="CC85" i="56"/>
  <c r="CB85" i="56"/>
  <c r="BM85" i="56"/>
  <c r="BN85" i="56" s="1"/>
  <c r="BL85" i="56"/>
  <c r="AW85" i="56"/>
  <c r="AV85" i="56"/>
  <c r="AG85" i="56"/>
  <c r="AF85" i="56"/>
  <c r="Q85" i="56"/>
  <c r="P85" i="56"/>
  <c r="DD84" i="56"/>
  <c r="DB84" i="56"/>
  <c r="CX84" i="56"/>
  <c r="CV84" i="56"/>
  <c r="CW84" i="56" s="1"/>
  <c r="CS84" i="56"/>
  <c r="CR84" i="56"/>
  <c r="CC84" i="56"/>
  <c r="CB84" i="56"/>
  <c r="BM84" i="56"/>
  <c r="BL84" i="56"/>
  <c r="AW84" i="56"/>
  <c r="AV84" i="56"/>
  <c r="AG84" i="56"/>
  <c r="AF84" i="56"/>
  <c r="Q84" i="56"/>
  <c r="P84" i="56"/>
  <c r="DD83" i="56"/>
  <c r="DB83" i="56"/>
  <c r="CX83" i="56"/>
  <c r="CY83" i="56" s="1"/>
  <c r="CV83" i="56"/>
  <c r="CS83" i="56"/>
  <c r="CR83" i="56"/>
  <c r="CC83" i="56"/>
  <c r="CB83" i="56"/>
  <c r="BM83" i="56"/>
  <c r="BL83" i="56"/>
  <c r="AW83" i="56"/>
  <c r="AV83" i="56"/>
  <c r="AG83" i="56"/>
  <c r="AF83" i="56"/>
  <c r="Q83" i="56"/>
  <c r="P83" i="56"/>
  <c r="DD82" i="56"/>
  <c r="DB82" i="56"/>
  <c r="CX82" i="56"/>
  <c r="CY82" i="56" s="1"/>
  <c r="CV82" i="56"/>
  <c r="CW82" i="56" s="1"/>
  <c r="CS82" i="56"/>
  <c r="CR82" i="56"/>
  <c r="CC82" i="56"/>
  <c r="CB82" i="56"/>
  <c r="BM82" i="56"/>
  <c r="BL82" i="56"/>
  <c r="AW82" i="56"/>
  <c r="AV82" i="56"/>
  <c r="AG82" i="56"/>
  <c r="AF82" i="56"/>
  <c r="Q82" i="56"/>
  <c r="P82" i="56"/>
  <c r="DD81" i="56"/>
  <c r="DB81" i="56"/>
  <c r="CX81" i="56"/>
  <c r="CY81" i="56" s="1"/>
  <c r="CV81" i="56"/>
  <c r="CW81" i="56" s="1"/>
  <c r="CS81" i="56"/>
  <c r="CR81" i="56"/>
  <c r="CC81" i="56"/>
  <c r="CB81" i="56"/>
  <c r="BM81" i="56"/>
  <c r="BL81" i="56"/>
  <c r="AW81" i="56"/>
  <c r="AV81" i="56"/>
  <c r="AG81" i="56"/>
  <c r="AF81" i="56"/>
  <c r="Q81" i="56"/>
  <c r="P81" i="56"/>
  <c r="DD80" i="56"/>
  <c r="DB80" i="56"/>
  <c r="CX80" i="56"/>
  <c r="CY80" i="56" s="1"/>
  <c r="CV80" i="56"/>
  <c r="CS80" i="56"/>
  <c r="CR80" i="56"/>
  <c r="CC80" i="56"/>
  <c r="CB80" i="56"/>
  <c r="BM80" i="56"/>
  <c r="BL80" i="56"/>
  <c r="AW80" i="56"/>
  <c r="AV80" i="56"/>
  <c r="AG80" i="56"/>
  <c r="AF80" i="56"/>
  <c r="Q80" i="56"/>
  <c r="P80" i="56"/>
  <c r="DD79" i="56"/>
  <c r="DB79" i="56"/>
  <c r="CX79" i="56"/>
  <c r="CY79" i="56" s="1"/>
  <c r="CV79" i="56"/>
  <c r="CW79" i="56" s="1"/>
  <c r="CS79" i="56"/>
  <c r="CR79" i="56"/>
  <c r="CT79" i="56" s="1"/>
  <c r="CC79" i="56"/>
  <c r="CB79" i="56"/>
  <c r="BM79" i="56"/>
  <c r="BL79" i="56"/>
  <c r="AW79" i="56"/>
  <c r="AV79" i="56"/>
  <c r="AG79" i="56"/>
  <c r="AF79" i="56"/>
  <c r="AH79" i="56" s="1"/>
  <c r="Q79" i="56"/>
  <c r="P79" i="56"/>
  <c r="DD78" i="56"/>
  <c r="DB78" i="56"/>
  <c r="CX78" i="56"/>
  <c r="CY78" i="56" s="1"/>
  <c r="CV78" i="56"/>
  <c r="CS78" i="56"/>
  <c r="CR78" i="56"/>
  <c r="CC78" i="56"/>
  <c r="CB78" i="56"/>
  <c r="BM78" i="56"/>
  <c r="BL78" i="56"/>
  <c r="AW78" i="56"/>
  <c r="AV78" i="56"/>
  <c r="AG78" i="56"/>
  <c r="AF78" i="56"/>
  <c r="Q78" i="56"/>
  <c r="P78" i="56"/>
  <c r="DD77" i="56"/>
  <c r="DB77" i="56"/>
  <c r="CX77" i="56"/>
  <c r="CY77" i="56" s="1"/>
  <c r="CV77" i="56"/>
  <c r="CS77" i="56"/>
  <c r="CR77" i="56"/>
  <c r="CC77" i="56"/>
  <c r="CB77" i="56"/>
  <c r="BM77" i="56"/>
  <c r="BL77" i="56"/>
  <c r="AW77" i="56"/>
  <c r="AV77" i="56"/>
  <c r="AG77" i="56"/>
  <c r="AF77" i="56"/>
  <c r="Q77" i="56"/>
  <c r="P77" i="56"/>
  <c r="DD76" i="56"/>
  <c r="DB76" i="56"/>
  <c r="CX76" i="56"/>
  <c r="CV76" i="56"/>
  <c r="CW76" i="56" s="1"/>
  <c r="CS76" i="56"/>
  <c r="CR76" i="56"/>
  <c r="CC76" i="56"/>
  <c r="CB76" i="56"/>
  <c r="BM76" i="56"/>
  <c r="BL76" i="56"/>
  <c r="AW76" i="56"/>
  <c r="AV76" i="56"/>
  <c r="AG76" i="56"/>
  <c r="AF76" i="56"/>
  <c r="Q76" i="56"/>
  <c r="P76" i="56"/>
  <c r="DD75" i="56"/>
  <c r="DB75" i="56"/>
  <c r="CX75" i="56"/>
  <c r="CY75" i="56" s="1"/>
  <c r="CV75" i="56"/>
  <c r="CW75" i="56" s="1"/>
  <c r="CS75" i="56"/>
  <c r="CR75" i="56"/>
  <c r="CC75" i="56"/>
  <c r="CB75" i="56"/>
  <c r="BM75" i="56"/>
  <c r="BL75" i="56"/>
  <c r="AW75" i="56"/>
  <c r="AV75" i="56"/>
  <c r="AG75" i="56"/>
  <c r="AF75" i="56"/>
  <c r="Q75" i="56"/>
  <c r="P75" i="56"/>
  <c r="CS73" i="56"/>
  <c r="CR73" i="56"/>
  <c r="CC73" i="56"/>
  <c r="CB73" i="56"/>
  <c r="BM73" i="56"/>
  <c r="BL73" i="56"/>
  <c r="AW73" i="56"/>
  <c r="AV73" i="56"/>
  <c r="AG73" i="56"/>
  <c r="AF73" i="56"/>
  <c r="Q73" i="56"/>
  <c r="P73" i="56"/>
  <c r="DD72" i="56"/>
  <c r="DB72" i="56"/>
  <c r="CX72" i="56"/>
  <c r="CY72" i="56" s="1"/>
  <c r="CV72" i="56"/>
  <c r="CS72" i="56"/>
  <c r="CR72" i="56"/>
  <c r="CC72" i="56"/>
  <c r="CB72" i="56"/>
  <c r="BM72" i="56"/>
  <c r="BL72" i="56"/>
  <c r="AW72" i="56"/>
  <c r="AV72" i="56"/>
  <c r="AG72" i="56"/>
  <c r="AF72" i="56"/>
  <c r="Q72" i="56"/>
  <c r="P72" i="56"/>
  <c r="DD71" i="56"/>
  <c r="DB71" i="56"/>
  <c r="CX71" i="56"/>
  <c r="CY71" i="56" s="1"/>
  <c r="CV71" i="56"/>
  <c r="CS71" i="56"/>
  <c r="CR71" i="56"/>
  <c r="CC71" i="56"/>
  <c r="CB71" i="56"/>
  <c r="BM71" i="56"/>
  <c r="BL71" i="56"/>
  <c r="AW71" i="56"/>
  <c r="AV71" i="56"/>
  <c r="AG71" i="56"/>
  <c r="AF71" i="56"/>
  <c r="Q71" i="56"/>
  <c r="P71" i="56"/>
  <c r="DD70" i="56"/>
  <c r="DB70" i="56"/>
  <c r="CX70" i="56"/>
  <c r="CY70" i="56" s="1"/>
  <c r="CV70" i="56"/>
  <c r="CS70" i="56"/>
  <c r="CR70" i="56"/>
  <c r="CC70" i="56"/>
  <c r="CB70" i="56"/>
  <c r="BM70" i="56"/>
  <c r="BL70" i="56"/>
  <c r="AW70" i="56"/>
  <c r="AV70" i="56"/>
  <c r="AG70" i="56"/>
  <c r="AF70" i="56"/>
  <c r="Q70" i="56"/>
  <c r="P70" i="56"/>
  <c r="DD69" i="56"/>
  <c r="DB69" i="56"/>
  <c r="CX69" i="56"/>
  <c r="CY69" i="56" s="1"/>
  <c r="CV69" i="56"/>
  <c r="CS69" i="56"/>
  <c r="CR69" i="56"/>
  <c r="CC69" i="56"/>
  <c r="CB69" i="56"/>
  <c r="BM69" i="56"/>
  <c r="BL69" i="56"/>
  <c r="AW69" i="56"/>
  <c r="AV69" i="56"/>
  <c r="AG69" i="56"/>
  <c r="AF69" i="56"/>
  <c r="Q69" i="56"/>
  <c r="P69" i="56"/>
  <c r="DD68" i="56"/>
  <c r="DB68" i="56"/>
  <c r="CX68" i="56"/>
  <c r="CY68" i="56" s="1"/>
  <c r="CV68" i="56"/>
  <c r="CS68" i="56"/>
  <c r="CR68" i="56"/>
  <c r="CC68" i="56"/>
  <c r="CB68" i="56"/>
  <c r="BM68" i="56"/>
  <c r="BL68" i="56"/>
  <c r="AW68" i="56"/>
  <c r="AV68" i="56"/>
  <c r="AG68" i="56"/>
  <c r="AF68" i="56"/>
  <c r="Q68" i="56"/>
  <c r="P68" i="56"/>
  <c r="DD67" i="56"/>
  <c r="DB67" i="56"/>
  <c r="CX67" i="56"/>
  <c r="CV67" i="56"/>
  <c r="CW67" i="56" s="1"/>
  <c r="CS67" i="56"/>
  <c r="CR67" i="56"/>
  <c r="CC67" i="56"/>
  <c r="CB67" i="56"/>
  <c r="BM67" i="56"/>
  <c r="BL67" i="56"/>
  <c r="AW67" i="56"/>
  <c r="AV67" i="56"/>
  <c r="AG67" i="56"/>
  <c r="AF67" i="56"/>
  <c r="Q67" i="56"/>
  <c r="P67" i="56"/>
  <c r="DD66" i="56"/>
  <c r="DB66" i="56"/>
  <c r="CX66" i="56"/>
  <c r="CV66" i="56"/>
  <c r="CW66" i="56" s="1"/>
  <c r="CS66" i="56"/>
  <c r="CR66" i="56"/>
  <c r="CC66" i="56"/>
  <c r="CB66" i="56"/>
  <c r="BM66" i="56"/>
  <c r="BL66" i="56"/>
  <c r="AW66" i="56"/>
  <c r="AV66" i="56"/>
  <c r="AG66" i="56"/>
  <c r="AF66" i="56"/>
  <c r="Q66" i="56"/>
  <c r="P66" i="56"/>
  <c r="CS63" i="56"/>
  <c r="CR63" i="56"/>
  <c r="CC63" i="56"/>
  <c r="CB63" i="56"/>
  <c r="BM63" i="56"/>
  <c r="BL63" i="56"/>
  <c r="AW63" i="56"/>
  <c r="AV63" i="56"/>
  <c r="AG63" i="56"/>
  <c r="AF63" i="56"/>
  <c r="Q63" i="56"/>
  <c r="P63" i="56"/>
  <c r="DD62" i="56"/>
  <c r="DB62" i="56"/>
  <c r="CX62" i="56"/>
  <c r="CY62" i="56" s="1"/>
  <c r="CV62" i="56"/>
  <c r="CW62" i="56" s="1"/>
  <c r="CS62" i="56"/>
  <c r="CR62" i="56"/>
  <c r="CC62" i="56"/>
  <c r="CB62" i="56"/>
  <c r="BM62" i="56"/>
  <c r="BL62" i="56"/>
  <c r="AW62" i="56"/>
  <c r="AV62" i="56"/>
  <c r="AG62" i="56"/>
  <c r="AF62" i="56"/>
  <c r="Q62" i="56"/>
  <c r="P62" i="56"/>
  <c r="CS61" i="56"/>
  <c r="CR61" i="56"/>
  <c r="CC61" i="56"/>
  <c r="CB61" i="56"/>
  <c r="BM61" i="56"/>
  <c r="BL61" i="56"/>
  <c r="AW61" i="56"/>
  <c r="AV61" i="56"/>
  <c r="AG61" i="56"/>
  <c r="AF61" i="56"/>
  <c r="Q61" i="56"/>
  <c r="P61" i="56"/>
  <c r="DD60" i="56"/>
  <c r="DB60" i="56"/>
  <c r="CX60" i="56"/>
  <c r="CY60" i="56" s="1"/>
  <c r="CV60" i="56"/>
  <c r="CW60" i="56" s="1"/>
  <c r="CS60" i="56"/>
  <c r="CR60" i="56"/>
  <c r="CC60" i="56"/>
  <c r="CB60" i="56"/>
  <c r="BM60" i="56"/>
  <c r="BL60" i="56"/>
  <c r="AW60" i="56"/>
  <c r="AV60" i="56"/>
  <c r="AG60" i="56"/>
  <c r="AF60" i="56"/>
  <c r="Q60" i="56"/>
  <c r="P60" i="56"/>
  <c r="DD59" i="56"/>
  <c r="DB59" i="56"/>
  <c r="CX59" i="56"/>
  <c r="CY59" i="56" s="1"/>
  <c r="CV59" i="56"/>
  <c r="CW59" i="56" s="1"/>
  <c r="CS59" i="56"/>
  <c r="CT59" i="56" s="1"/>
  <c r="CR59" i="56"/>
  <c r="CC59" i="56"/>
  <c r="CB59" i="56"/>
  <c r="BM59" i="56"/>
  <c r="BL59" i="56"/>
  <c r="AW59" i="56"/>
  <c r="AV59" i="56"/>
  <c r="AG59" i="56"/>
  <c r="AH59" i="56" s="1"/>
  <c r="AF59" i="56"/>
  <c r="Q59" i="56"/>
  <c r="P59" i="56"/>
  <c r="DD58" i="56"/>
  <c r="DB58" i="56"/>
  <c r="CX58" i="56"/>
  <c r="CY58" i="56" s="1"/>
  <c r="CV58" i="56"/>
  <c r="CS58" i="56"/>
  <c r="CR58" i="56"/>
  <c r="CC58" i="56"/>
  <c r="CB58" i="56"/>
  <c r="BM58" i="56"/>
  <c r="BL58" i="56"/>
  <c r="AW58" i="56"/>
  <c r="AV58" i="56"/>
  <c r="AG58" i="56"/>
  <c r="AF58" i="56"/>
  <c r="Q58" i="56"/>
  <c r="P58" i="56"/>
  <c r="DD57" i="56"/>
  <c r="DB57" i="56"/>
  <c r="CX57" i="56"/>
  <c r="CY57" i="56" s="1"/>
  <c r="CV57" i="56"/>
  <c r="CS57" i="56"/>
  <c r="CR57" i="56"/>
  <c r="CC57" i="56"/>
  <c r="CB57" i="56"/>
  <c r="BM57" i="56"/>
  <c r="BL57" i="56"/>
  <c r="AW57" i="56"/>
  <c r="AV57" i="56"/>
  <c r="AG57" i="56"/>
  <c r="AF57" i="56"/>
  <c r="Q57" i="56"/>
  <c r="P57" i="56"/>
  <c r="DD56" i="56"/>
  <c r="DB56" i="56"/>
  <c r="CX56" i="56"/>
  <c r="CY56" i="56" s="1"/>
  <c r="CV56" i="56"/>
  <c r="CW56" i="56" s="1"/>
  <c r="CS56" i="56"/>
  <c r="CR56" i="56"/>
  <c r="CC56" i="56"/>
  <c r="CB56" i="56"/>
  <c r="BM56" i="56"/>
  <c r="BL56" i="56"/>
  <c r="AW56" i="56"/>
  <c r="AV56" i="56"/>
  <c r="AG56" i="56"/>
  <c r="AF56" i="56"/>
  <c r="Q56" i="56"/>
  <c r="P56" i="56"/>
  <c r="DD55" i="56"/>
  <c r="DB55" i="56"/>
  <c r="CX55" i="56"/>
  <c r="CY55" i="56" s="1"/>
  <c r="CV55" i="56"/>
  <c r="CW55" i="56" s="1"/>
  <c r="CS55" i="56"/>
  <c r="CR55" i="56"/>
  <c r="CC55" i="56"/>
  <c r="CB55" i="56"/>
  <c r="BM55" i="56"/>
  <c r="BL55" i="56"/>
  <c r="AW55" i="56"/>
  <c r="AV55" i="56"/>
  <c r="AG55" i="56"/>
  <c r="AF55" i="56"/>
  <c r="Q55" i="56"/>
  <c r="P55" i="56"/>
  <c r="DD54" i="56"/>
  <c r="DB54" i="56"/>
  <c r="CX54" i="56"/>
  <c r="CV54" i="56"/>
  <c r="CW54" i="56" s="1"/>
  <c r="CS54" i="56"/>
  <c r="CR54" i="56"/>
  <c r="CC54" i="56"/>
  <c r="CB54" i="56"/>
  <c r="BM54" i="56"/>
  <c r="BL54" i="56"/>
  <c r="BN54" i="56" s="1"/>
  <c r="AW54" i="56"/>
  <c r="AV54" i="56"/>
  <c r="AG54" i="56"/>
  <c r="AF54" i="56"/>
  <c r="Q54" i="56"/>
  <c r="P54" i="56"/>
  <c r="DD53" i="56"/>
  <c r="DB53" i="56"/>
  <c r="CX53" i="56"/>
  <c r="CY53" i="56" s="1"/>
  <c r="CV53" i="56"/>
  <c r="CS53" i="56"/>
  <c r="CR53" i="56"/>
  <c r="CC53" i="56"/>
  <c r="CB53" i="56"/>
  <c r="BM53" i="56"/>
  <c r="BL53" i="56"/>
  <c r="AW53" i="56"/>
  <c r="AV53" i="56"/>
  <c r="AG53" i="56"/>
  <c r="AF53" i="56"/>
  <c r="Q53" i="56"/>
  <c r="P53" i="56"/>
  <c r="DD52" i="56"/>
  <c r="DB52" i="56"/>
  <c r="CX52" i="56"/>
  <c r="CY52" i="56" s="1"/>
  <c r="CV52" i="56"/>
  <c r="CS52" i="56"/>
  <c r="CR52" i="56"/>
  <c r="CC52" i="56"/>
  <c r="CB52" i="56"/>
  <c r="BM52" i="56"/>
  <c r="BL52" i="56"/>
  <c r="AW52" i="56"/>
  <c r="AV52" i="56"/>
  <c r="AG52" i="56"/>
  <c r="AF52" i="56"/>
  <c r="Q52" i="56"/>
  <c r="P52" i="56"/>
  <c r="DD51" i="56"/>
  <c r="DB51" i="56"/>
  <c r="CX51" i="56"/>
  <c r="CY51" i="56" s="1"/>
  <c r="CV51" i="56"/>
  <c r="CW51" i="56" s="1"/>
  <c r="CS51" i="56"/>
  <c r="CR51" i="56"/>
  <c r="CC51" i="56"/>
  <c r="CB51" i="56"/>
  <c r="BM51" i="56"/>
  <c r="BL51" i="56"/>
  <c r="AW51" i="56"/>
  <c r="AV51" i="56"/>
  <c r="AG51" i="56"/>
  <c r="AF51" i="56"/>
  <c r="Q51" i="56"/>
  <c r="P51" i="56"/>
  <c r="DD50" i="56"/>
  <c r="DB50" i="56"/>
  <c r="CX50" i="56"/>
  <c r="CY50" i="56" s="1"/>
  <c r="CV50" i="56"/>
  <c r="CS50" i="56"/>
  <c r="CR50" i="56"/>
  <c r="CC50" i="56"/>
  <c r="CB50" i="56"/>
  <c r="BM50" i="56"/>
  <c r="BL50" i="56"/>
  <c r="AW50" i="56"/>
  <c r="AV50" i="56"/>
  <c r="AG50" i="56"/>
  <c r="AF50" i="56"/>
  <c r="Q50" i="56"/>
  <c r="P50" i="56"/>
  <c r="DD49" i="56"/>
  <c r="DB49" i="56"/>
  <c r="CX49" i="56"/>
  <c r="CY49" i="56" s="1"/>
  <c r="CV49" i="56"/>
  <c r="CS49" i="56"/>
  <c r="CR49" i="56"/>
  <c r="CC49" i="56"/>
  <c r="CB49" i="56"/>
  <c r="BM49" i="56"/>
  <c r="BL49" i="56"/>
  <c r="AW49" i="56"/>
  <c r="AV49" i="56"/>
  <c r="AG49" i="56"/>
  <c r="AF49" i="56"/>
  <c r="Q49" i="56"/>
  <c r="P49" i="56"/>
  <c r="DD48" i="56"/>
  <c r="DB48" i="56"/>
  <c r="CX48" i="56"/>
  <c r="CY48" i="56" s="1"/>
  <c r="CV48" i="56"/>
  <c r="CW48" i="56" s="1"/>
  <c r="CS48" i="56"/>
  <c r="CR48" i="56"/>
  <c r="CC48" i="56"/>
  <c r="CB48" i="56"/>
  <c r="BM48" i="56"/>
  <c r="BL48" i="56"/>
  <c r="AW48" i="56"/>
  <c r="AV48" i="56"/>
  <c r="AG48" i="56"/>
  <c r="AF48" i="56"/>
  <c r="Q48" i="56"/>
  <c r="P48" i="56"/>
  <c r="DD47" i="56"/>
  <c r="DB47" i="56"/>
  <c r="CX47" i="56"/>
  <c r="CY47" i="56" s="1"/>
  <c r="CV47" i="56"/>
  <c r="CS47" i="56"/>
  <c r="CR47" i="56"/>
  <c r="CC47" i="56"/>
  <c r="CB47" i="56"/>
  <c r="BM47" i="56"/>
  <c r="BL47" i="56"/>
  <c r="AW47" i="56"/>
  <c r="AV47" i="56"/>
  <c r="AG47" i="56"/>
  <c r="AF47" i="56"/>
  <c r="Q47" i="56"/>
  <c r="P47" i="56"/>
  <c r="DD46" i="56"/>
  <c r="DB46" i="56"/>
  <c r="CX46" i="56"/>
  <c r="CV46" i="56"/>
  <c r="CW46" i="56" s="1"/>
  <c r="CS46" i="56"/>
  <c r="CR46" i="56"/>
  <c r="CC46" i="56"/>
  <c r="CB46" i="56"/>
  <c r="BM46" i="56"/>
  <c r="BL46" i="56"/>
  <c r="AW46" i="56"/>
  <c r="AV46" i="56"/>
  <c r="AG46" i="56"/>
  <c r="AF46" i="56"/>
  <c r="Q46" i="56"/>
  <c r="P46" i="56"/>
  <c r="DD45" i="56"/>
  <c r="DB45" i="56"/>
  <c r="CX45" i="56"/>
  <c r="CY45" i="56" s="1"/>
  <c r="CV45" i="56"/>
  <c r="CS45" i="56"/>
  <c r="CR45" i="56"/>
  <c r="CC45" i="56"/>
  <c r="CB45" i="56"/>
  <c r="BM45" i="56"/>
  <c r="BL45" i="56"/>
  <c r="AW45" i="56"/>
  <c r="AV45" i="56"/>
  <c r="AG45" i="56"/>
  <c r="AF45" i="56"/>
  <c r="Q45" i="56"/>
  <c r="P45" i="56"/>
  <c r="DD44" i="56"/>
  <c r="DB44" i="56"/>
  <c r="CX44" i="56"/>
  <c r="CY44" i="56" s="1"/>
  <c r="CV44" i="56"/>
  <c r="CS44" i="56"/>
  <c r="CR44" i="56"/>
  <c r="CC44" i="56"/>
  <c r="CB44" i="56"/>
  <c r="BM44" i="56"/>
  <c r="BL44" i="56"/>
  <c r="AW44" i="56"/>
  <c r="AV44" i="56"/>
  <c r="AG44" i="56"/>
  <c r="AF44" i="56"/>
  <c r="Q44" i="56"/>
  <c r="P44" i="56"/>
  <c r="DD43" i="56"/>
  <c r="DB43" i="56"/>
  <c r="CX43" i="56"/>
  <c r="CY43" i="56" s="1"/>
  <c r="CV43" i="56"/>
  <c r="CS43" i="56"/>
  <c r="CR43" i="56"/>
  <c r="CC43" i="56"/>
  <c r="CB43" i="56"/>
  <c r="BM43" i="56"/>
  <c r="BL43" i="56"/>
  <c r="AW43" i="56"/>
  <c r="AV43" i="56"/>
  <c r="AG43" i="56"/>
  <c r="AF43" i="56"/>
  <c r="Q43" i="56"/>
  <c r="P43" i="56"/>
  <c r="DD42" i="56"/>
  <c r="DB42" i="56"/>
  <c r="CX42" i="56"/>
  <c r="CY42" i="56" s="1"/>
  <c r="CV42" i="56"/>
  <c r="CS42" i="56"/>
  <c r="CR42" i="56"/>
  <c r="CC42" i="56"/>
  <c r="CB42" i="56"/>
  <c r="BM42" i="56"/>
  <c r="BL42" i="56"/>
  <c r="AW42" i="56"/>
  <c r="AV42" i="56"/>
  <c r="AG42" i="56"/>
  <c r="AF42" i="56"/>
  <c r="Q42" i="56"/>
  <c r="P42" i="56"/>
  <c r="DD41" i="56"/>
  <c r="DB41" i="56"/>
  <c r="CX41" i="56"/>
  <c r="CY41" i="56" s="1"/>
  <c r="CV41" i="56"/>
  <c r="CW41" i="56" s="1"/>
  <c r="CS41" i="56"/>
  <c r="CR41" i="56"/>
  <c r="CC41" i="56"/>
  <c r="CB41" i="56"/>
  <c r="BM41" i="56"/>
  <c r="BL41" i="56"/>
  <c r="AW41" i="56"/>
  <c r="AV41" i="56"/>
  <c r="AG41" i="56"/>
  <c r="AF41" i="56"/>
  <c r="Q41" i="56"/>
  <c r="P41" i="56"/>
  <c r="DD40" i="56"/>
  <c r="DB40" i="56"/>
  <c r="CX40" i="56"/>
  <c r="CY40" i="56" s="1"/>
  <c r="CV40" i="56"/>
  <c r="CW40" i="56" s="1"/>
  <c r="CS40" i="56"/>
  <c r="CR40" i="56"/>
  <c r="CC40" i="56"/>
  <c r="CB40" i="56"/>
  <c r="BM40" i="56"/>
  <c r="BL40" i="56"/>
  <c r="BN40" i="56" s="1"/>
  <c r="AW40" i="56"/>
  <c r="AV40" i="56"/>
  <c r="AG40" i="56"/>
  <c r="AF40" i="56"/>
  <c r="Q40" i="56"/>
  <c r="P40" i="56"/>
  <c r="DD39" i="56"/>
  <c r="DB39" i="56"/>
  <c r="CX39" i="56"/>
  <c r="CY39" i="56" s="1"/>
  <c r="CV39" i="56"/>
  <c r="CS39" i="56"/>
  <c r="CR39" i="56"/>
  <c r="CC39" i="56"/>
  <c r="CB39" i="56"/>
  <c r="BM39" i="56"/>
  <c r="BL39" i="56"/>
  <c r="BN39" i="56" s="1"/>
  <c r="AW39" i="56"/>
  <c r="AV39" i="56"/>
  <c r="AG39" i="56"/>
  <c r="AF39" i="56"/>
  <c r="Q39" i="56"/>
  <c r="P39" i="56"/>
  <c r="DD38" i="56"/>
  <c r="DB38" i="56"/>
  <c r="CX38" i="56"/>
  <c r="CV38" i="56"/>
  <c r="CW38" i="56" s="1"/>
  <c r="CS38" i="56"/>
  <c r="CR38" i="56"/>
  <c r="CC38" i="56"/>
  <c r="CB38" i="56"/>
  <c r="BM38" i="56"/>
  <c r="BL38" i="56"/>
  <c r="AW38" i="56"/>
  <c r="AV38" i="56"/>
  <c r="AG38" i="56"/>
  <c r="AF38" i="56"/>
  <c r="Q38" i="56"/>
  <c r="P38" i="56"/>
  <c r="DD37" i="56"/>
  <c r="DB37" i="56"/>
  <c r="CX37" i="56"/>
  <c r="CY37" i="56" s="1"/>
  <c r="CV37" i="56"/>
  <c r="CS37" i="56"/>
  <c r="CR37" i="56"/>
  <c r="CC37" i="56"/>
  <c r="CB37" i="56"/>
  <c r="BM37" i="56"/>
  <c r="BL37" i="56"/>
  <c r="AW37" i="56"/>
  <c r="AV37" i="56"/>
  <c r="AG37" i="56"/>
  <c r="AF37" i="56"/>
  <c r="Q37" i="56"/>
  <c r="P37" i="56"/>
  <c r="DD36" i="56"/>
  <c r="DB36" i="56"/>
  <c r="CX36" i="56"/>
  <c r="CY36" i="56" s="1"/>
  <c r="CV36" i="56"/>
  <c r="CS36" i="56"/>
  <c r="CR36" i="56"/>
  <c r="CC36" i="56"/>
  <c r="CB36" i="56"/>
  <c r="BM36" i="56"/>
  <c r="BL36" i="56"/>
  <c r="AW36" i="56"/>
  <c r="AV36" i="56"/>
  <c r="AG36" i="56"/>
  <c r="AF36" i="56"/>
  <c r="Q36" i="56"/>
  <c r="P36" i="56"/>
  <c r="DD35" i="56"/>
  <c r="DB35" i="56"/>
  <c r="CX35" i="56"/>
  <c r="CY35" i="56" s="1"/>
  <c r="CV35" i="56"/>
  <c r="CS35" i="56"/>
  <c r="CR35" i="56"/>
  <c r="CC35" i="56"/>
  <c r="CB35" i="56"/>
  <c r="BM35" i="56"/>
  <c r="BL35" i="56"/>
  <c r="BN35" i="56" s="1"/>
  <c r="AW35" i="56"/>
  <c r="AV35" i="56"/>
  <c r="AG35" i="56"/>
  <c r="AF35" i="56"/>
  <c r="Q35" i="56"/>
  <c r="P35" i="56"/>
  <c r="DD34" i="56"/>
  <c r="DB34" i="56"/>
  <c r="CX34" i="56"/>
  <c r="CY34" i="56" s="1"/>
  <c r="CV34" i="56"/>
  <c r="CS34" i="56"/>
  <c r="CR34" i="56"/>
  <c r="CC34" i="56"/>
  <c r="CB34" i="56"/>
  <c r="BM34" i="56"/>
  <c r="BL34" i="56"/>
  <c r="AW34" i="56"/>
  <c r="AV34" i="56"/>
  <c r="AG34" i="56"/>
  <c r="AF34" i="56"/>
  <c r="Q34" i="56"/>
  <c r="P34" i="56"/>
  <c r="DD33" i="56"/>
  <c r="DB33" i="56"/>
  <c r="CX33" i="56"/>
  <c r="CY33" i="56" s="1"/>
  <c r="CV33" i="56"/>
  <c r="CS33" i="56"/>
  <c r="CR33" i="56"/>
  <c r="CC33" i="56"/>
  <c r="CB33" i="56"/>
  <c r="BM33" i="56"/>
  <c r="BL33" i="56"/>
  <c r="AW33" i="56"/>
  <c r="AV33" i="56"/>
  <c r="AG33" i="56"/>
  <c r="AF33" i="56"/>
  <c r="Q33" i="56"/>
  <c r="P33" i="56"/>
  <c r="DD32" i="56"/>
  <c r="DB32" i="56"/>
  <c r="CX32" i="56"/>
  <c r="CY32" i="56" s="1"/>
  <c r="CV32" i="56"/>
  <c r="CW32" i="56" s="1"/>
  <c r="CS32" i="56"/>
  <c r="CR32" i="56"/>
  <c r="CC32" i="56"/>
  <c r="CB32" i="56"/>
  <c r="BM32" i="56"/>
  <c r="BL32" i="56"/>
  <c r="AW32" i="56"/>
  <c r="AV32" i="56"/>
  <c r="AG32" i="56"/>
  <c r="AF32" i="56"/>
  <c r="Q32" i="56"/>
  <c r="P32" i="56"/>
  <c r="DD31" i="56"/>
  <c r="DB31" i="56"/>
  <c r="CX31" i="56"/>
  <c r="CY31" i="56" s="1"/>
  <c r="CV31" i="56"/>
  <c r="CS31" i="56"/>
  <c r="CR31" i="56"/>
  <c r="CC31" i="56"/>
  <c r="CB31" i="56"/>
  <c r="BM31" i="56"/>
  <c r="BL31" i="56"/>
  <c r="AW31" i="56"/>
  <c r="AV31" i="56"/>
  <c r="AG31" i="56"/>
  <c r="AF31" i="56"/>
  <c r="Q31" i="56"/>
  <c r="P31" i="56"/>
  <c r="DD30" i="56"/>
  <c r="DB30" i="56"/>
  <c r="CX30" i="56"/>
  <c r="CY30" i="56" s="1"/>
  <c r="CV30" i="56"/>
  <c r="CS30" i="56"/>
  <c r="CR30" i="56"/>
  <c r="CC30" i="56"/>
  <c r="CB30" i="56"/>
  <c r="BM30" i="56"/>
  <c r="BL30" i="56"/>
  <c r="AW30" i="56"/>
  <c r="AV30" i="56"/>
  <c r="AG30" i="56"/>
  <c r="AF30" i="56"/>
  <c r="Q30" i="56"/>
  <c r="P30" i="56"/>
  <c r="DD29" i="56"/>
  <c r="DB29" i="56"/>
  <c r="CX29" i="56"/>
  <c r="CY29" i="56" s="1"/>
  <c r="CV29" i="56"/>
  <c r="CS29" i="56"/>
  <c r="CR29" i="56"/>
  <c r="CC29" i="56"/>
  <c r="CB29" i="56"/>
  <c r="BM29" i="56"/>
  <c r="BL29" i="56"/>
  <c r="AW29" i="56"/>
  <c r="AV29" i="56"/>
  <c r="AG29" i="56"/>
  <c r="AF29" i="56"/>
  <c r="Q29" i="56"/>
  <c r="P29" i="56"/>
  <c r="DD28" i="56"/>
  <c r="DB28" i="56"/>
  <c r="CX28" i="56"/>
  <c r="CY28" i="56" s="1"/>
  <c r="CV28" i="56"/>
  <c r="CW28" i="56" s="1"/>
  <c r="CS28" i="56"/>
  <c r="CR28" i="56"/>
  <c r="CT28" i="56" s="1"/>
  <c r="CC28" i="56"/>
  <c r="CB28" i="56"/>
  <c r="BM28" i="56"/>
  <c r="BL28" i="56"/>
  <c r="AW28" i="56"/>
  <c r="AV28" i="56"/>
  <c r="AG28" i="56"/>
  <c r="AF28" i="56"/>
  <c r="Q28" i="56"/>
  <c r="P28" i="56"/>
  <c r="DD27" i="56"/>
  <c r="DB27" i="56"/>
  <c r="CX27" i="56"/>
  <c r="CY27" i="56" s="1"/>
  <c r="CV27" i="56"/>
  <c r="CS27" i="56"/>
  <c r="CR27" i="56"/>
  <c r="CT27" i="56" s="1"/>
  <c r="CC27" i="56"/>
  <c r="CB27" i="56"/>
  <c r="BM27" i="56"/>
  <c r="BL27" i="56"/>
  <c r="AW27" i="56"/>
  <c r="AV27" i="56"/>
  <c r="AG27" i="56"/>
  <c r="AF27" i="56"/>
  <c r="Q27" i="56"/>
  <c r="P27" i="56"/>
  <c r="DD26" i="56"/>
  <c r="DB26" i="56"/>
  <c r="CX26" i="56"/>
  <c r="CY26" i="56" s="1"/>
  <c r="CV26" i="56"/>
  <c r="CW26" i="56" s="1"/>
  <c r="CS26" i="56"/>
  <c r="CR26" i="56"/>
  <c r="CC26" i="56"/>
  <c r="CB26" i="56"/>
  <c r="BM26" i="56"/>
  <c r="BL26" i="56"/>
  <c r="AW26" i="56"/>
  <c r="AV26" i="56"/>
  <c r="AG26" i="56"/>
  <c r="AF26" i="56"/>
  <c r="Q26" i="56"/>
  <c r="P26" i="56"/>
  <c r="DD25" i="56"/>
  <c r="DB25" i="56"/>
  <c r="CX25" i="56"/>
  <c r="CY25" i="56" s="1"/>
  <c r="CV25" i="56"/>
  <c r="CS25" i="56"/>
  <c r="CR25" i="56"/>
  <c r="CC25" i="56"/>
  <c r="CB25" i="56"/>
  <c r="BM25" i="56"/>
  <c r="BL25" i="56"/>
  <c r="AW25" i="56"/>
  <c r="AV25" i="56"/>
  <c r="AG25" i="56"/>
  <c r="AF25" i="56"/>
  <c r="AH25" i="56" s="1"/>
  <c r="Q25" i="56"/>
  <c r="P25" i="56"/>
  <c r="DD24" i="56"/>
  <c r="DB24" i="56"/>
  <c r="CX24" i="56"/>
  <c r="CY24" i="56" s="1"/>
  <c r="CV24" i="56"/>
  <c r="CW24" i="56" s="1"/>
  <c r="CS24" i="56"/>
  <c r="CR24" i="56"/>
  <c r="CC24" i="56"/>
  <c r="CB24" i="56"/>
  <c r="BM24" i="56"/>
  <c r="BL24" i="56"/>
  <c r="AW24" i="56"/>
  <c r="AV24" i="56"/>
  <c r="AG24" i="56"/>
  <c r="AF24" i="56"/>
  <c r="AH24" i="56" s="1"/>
  <c r="Q24" i="56"/>
  <c r="P24" i="56"/>
  <c r="DD23" i="56"/>
  <c r="DB23" i="56"/>
  <c r="CX23" i="56"/>
  <c r="CY23" i="56" s="1"/>
  <c r="CV23" i="56"/>
  <c r="CW23" i="56" s="1"/>
  <c r="CS23" i="56"/>
  <c r="CR23" i="56"/>
  <c r="CT23" i="56" s="1"/>
  <c r="CC23" i="56"/>
  <c r="CB23" i="56"/>
  <c r="BM23" i="56"/>
  <c r="BL23" i="56"/>
  <c r="AW23" i="56"/>
  <c r="AV23" i="56"/>
  <c r="AG23" i="56"/>
  <c r="AF23" i="56"/>
  <c r="Q23" i="56"/>
  <c r="P23" i="56"/>
  <c r="DD22" i="56"/>
  <c r="DB22" i="56"/>
  <c r="CX22" i="56"/>
  <c r="CY22" i="56" s="1"/>
  <c r="CV22" i="56"/>
  <c r="CS22" i="56"/>
  <c r="CR22" i="56"/>
  <c r="CC22" i="56"/>
  <c r="CB22" i="56"/>
  <c r="BM22" i="56"/>
  <c r="BL22" i="56"/>
  <c r="AW22" i="56"/>
  <c r="AV22" i="56"/>
  <c r="AG22" i="56"/>
  <c r="AF22" i="56"/>
  <c r="Q22" i="56"/>
  <c r="P22" i="56"/>
  <c r="DD21" i="56"/>
  <c r="DB21" i="56"/>
  <c r="CX21" i="56"/>
  <c r="CY21" i="56" s="1"/>
  <c r="CV21" i="56"/>
  <c r="CS21" i="56"/>
  <c r="CR21" i="56"/>
  <c r="CC21" i="56"/>
  <c r="CB21" i="56"/>
  <c r="BM21" i="56"/>
  <c r="BL21" i="56"/>
  <c r="AW21" i="56"/>
  <c r="AV21" i="56"/>
  <c r="AG21" i="56"/>
  <c r="AF21" i="56"/>
  <c r="AH21" i="56" s="1"/>
  <c r="Q21" i="56"/>
  <c r="P21" i="56"/>
  <c r="DD20" i="56"/>
  <c r="DB20" i="56"/>
  <c r="CX20" i="56"/>
  <c r="CV20" i="56"/>
  <c r="CS20" i="56"/>
  <c r="CR20" i="56"/>
  <c r="CC20" i="56"/>
  <c r="CB20" i="56"/>
  <c r="BM20" i="56"/>
  <c r="BL20" i="56"/>
  <c r="AW20" i="56"/>
  <c r="AV20" i="56"/>
  <c r="AG20" i="56"/>
  <c r="AF20" i="56"/>
  <c r="Q20" i="56"/>
  <c r="P20" i="56"/>
  <c r="CS16" i="56"/>
  <c r="CS114" i="56" s="1"/>
  <c r="CR16" i="56"/>
  <c r="CT16" i="56" s="1"/>
  <c r="CC16" i="56"/>
  <c r="CB16" i="56"/>
  <c r="BM16" i="56"/>
  <c r="BM114" i="56" s="1"/>
  <c r="BL16" i="56"/>
  <c r="BL114" i="56" s="1"/>
  <c r="AW16" i="56"/>
  <c r="AW114" i="56" s="1"/>
  <c r="AV16" i="56"/>
  <c r="AV114" i="56" s="1"/>
  <c r="AG16" i="56"/>
  <c r="AF16" i="56"/>
  <c r="AF114" i="56" s="1"/>
  <c r="Q16" i="56"/>
  <c r="Q114" i="56" s="1"/>
  <c r="P16" i="56"/>
  <c r="P114" i="56" s="1"/>
  <c r="DD15" i="56"/>
  <c r="DB15" i="56"/>
  <c r="CX15" i="56"/>
  <c r="CV15" i="56"/>
  <c r="CS15" i="56"/>
  <c r="CR15" i="56"/>
  <c r="CC15" i="56"/>
  <c r="CB15" i="56"/>
  <c r="BM15" i="56"/>
  <c r="BL15" i="56"/>
  <c r="AW15" i="56"/>
  <c r="AV15" i="56"/>
  <c r="AG15" i="56"/>
  <c r="AF15" i="56"/>
  <c r="AH15" i="56" s="1"/>
  <c r="Q15" i="56"/>
  <c r="P15" i="56"/>
  <c r="DD14" i="56"/>
  <c r="DB14" i="56"/>
  <c r="CX14" i="56"/>
  <c r="CV14" i="56"/>
  <c r="CS14" i="56"/>
  <c r="CR14" i="56"/>
  <c r="CT14" i="56" s="1"/>
  <c r="CC14" i="56"/>
  <c r="CB14" i="56"/>
  <c r="BM14" i="56"/>
  <c r="BL14" i="56"/>
  <c r="BN14" i="56" s="1"/>
  <c r="AW14" i="56"/>
  <c r="AV14" i="56"/>
  <c r="AG14" i="56"/>
  <c r="AF14" i="56"/>
  <c r="AH14" i="56" s="1"/>
  <c r="Q14" i="56"/>
  <c r="P14" i="56"/>
  <c r="DD13" i="56"/>
  <c r="DB13" i="56"/>
  <c r="CX13" i="56"/>
  <c r="CV13" i="56"/>
  <c r="CS13" i="56"/>
  <c r="CR13" i="56"/>
  <c r="CT13" i="56" s="1"/>
  <c r="CC13" i="56"/>
  <c r="CB13" i="56"/>
  <c r="BM13" i="56"/>
  <c r="BL13" i="56"/>
  <c r="BN13" i="56" s="1"/>
  <c r="AW13" i="56"/>
  <c r="AV13" i="56"/>
  <c r="AG13" i="56"/>
  <c r="AF13" i="56"/>
  <c r="AH13" i="56" s="1"/>
  <c r="Q13" i="56"/>
  <c r="P13" i="56"/>
  <c r="DD12" i="56"/>
  <c r="DB12" i="56"/>
  <c r="CX12" i="56"/>
  <c r="CV12" i="56"/>
  <c r="CZ12" i="56" s="1"/>
  <c r="DJ12" i="56" s="1"/>
  <c r="CS12" i="56"/>
  <c r="CR12" i="56"/>
  <c r="CC12" i="56"/>
  <c r="CB12" i="56"/>
  <c r="BM12" i="56"/>
  <c r="BL12" i="56"/>
  <c r="AW12" i="56"/>
  <c r="AV12" i="56"/>
  <c r="AG12" i="56"/>
  <c r="AF12" i="56"/>
  <c r="Q12" i="56"/>
  <c r="P12" i="56"/>
  <c r="DD11" i="56"/>
  <c r="DB11" i="56"/>
  <c r="CX11" i="56"/>
  <c r="CV11" i="56"/>
  <c r="CS11" i="56"/>
  <c r="CR11" i="56"/>
  <c r="CC11" i="56"/>
  <c r="CB11" i="56"/>
  <c r="BM11" i="56"/>
  <c r="BL11" i="56"/>
  <c r="BN11" i="56" s="1"/>
  <c r="AW11" i="56"/>
  <c r="AV11" i="56"/>
  <c r="AG11" i="56"/>
  <c r="AF11" i="56"/>
  <c r="Q11" i="56"/>
  <c r="P11" i="56"/>
  <c r="CX10" i="56"/>
  <c r="CX112" i="56" s="1"/>
  <c r="CV10" i="56"/>
  <c r="CV112" i="56" s="1"/>
  <c r="CS10" i="56"/>
  <c r="CS112" i="56" s="1"/>
  <c r="CR10" i="56"/>
  <c r="CR112" i="56" s="1"/>
  <c r="CC10" i="56"/>
  <c r="CB10" i="56"/>
  <c r="BM10" i="56"/>
  <c r="BL10" i="56"/>
  <c r="AW10" i="56"/>
  <c r="AW112" i="56" s="1"/>
  <c r="AV10" i="56"/>
  <c r="AV112" i="56" s="1"/>
  <c r="AG10" i="56"/>
  <c r="AG112" i="56" s="1"/>
  <c r="AF10" i="56"/>
  <c r="AF112" i="56" s="1"/>
  <c r="Q10" i="56"/>
  <c r="P10" i="56"/>
  <c r="P112" i="56" s="1"/>
  <c r="DK9" i="56"/>
  <c r="CX9" i="56"/>
  <c r="CV9" i="56"/>
  <c r="CS9" i="56"/>
  <c r="CR9" i="56"/>
  <c r="CC9" i="56"/>
  <c r="CB9" i="56"/>
  <c r="BM9" i="56"/>
  <c r="BL9" i="56"/>
  <c r="AW9" i="56"/>
  <c r="AV9" i="56"/>
  <c r="AG9" i="56"/>
  <c r="AF9" i="56"/>
  <c r="Q9" i="56"/>
  <c r="P9" i="56"/>
  <c r="DD8" i="56"/>
  <c r="DD10" i="56" s="1"/>
  <c r="DB8" i="56"/>
  <c r="CX8" i="56"/>
  <c r="CV8" i="56"/>
  <c r="CS8" i="56"/>
  <c r="CR8" i="56"/>
  <c r="CC8" i="56"/>
  <c r="CB8" i="56"/>
  <c r="BM8" i="56"/>
  <c r="BL8" i="56"/>
  <c r="AW8" i="56"/>
  <c r="AV8" i="56"/>
  <c r="AG8" i="56"/>
  <c r="AF8" i="56"/>
  <c r="AH8" i="56" s="1"/>
  <c r="Q8" i="56"/>
  <c r="P8" i="56"/>
  <c r="CP124" i="56" l="1"/>
  <c r="DK156" i="56"/>
  <c r="Q112" i="56"/>
  <c r="AD116" i="56"/>
  <c r="DK136" i="56" s="1"/>
  <c r="DK128" i="56"/>
  <c r="DL128" i="56" s="1"/>
  <c r="DL130" i="56"/>
  <c r="DL132" i="56"/>
  <c r="BT116" i="56"/>
  <c r="DJ139" i="56" s="1"/>
  <c r="DJ131" i="56"/>
  <c r="DL131" i="56" s="1"/>
  <c r="N124" i="56"/>
  <c r="DK151" i="56"/>
  <c r="R13" i="56"/>
  <c r="R14" i="56"/>
  <c r="AX22" i="56"/>
  <c r="CZ25" i="56"/>
  <c r="AX27" i="56"/>
  <c r="AX28" i="56"/>
  <c r="AX41" i="56"/>
  <c r="CZ42" i="56"/>
  <c r="CZ43" i="56"/>
  <c r="DJ43" i="56" s="1"/>
  <c r="AX44" i="56"/>
  <c r="AX45" i="56"/>
  <c r="AX50" i="56"/>
  <c r="AX54" i="56"/>
  <c r="AX60" i="56"/>
  <c r="R63" i="56"/>
  <c r="CD76" i="56"/>
  <c r="CD78" i="56"/>
  <c r="CD82" i="56"/>
  <c r="R84" i="56"/>
  <c r="R85" i="56"/>
  <c r="CD89" i="56"/>
  <c r="R111" i="56"/>
  <c r="CP116" i="56"/>
  <c r="DK140" i="56" s="1"/>
  <c r="DK132" i="56"/>
  <c r="T124" i="56"/>
  <c r="BR124" i="56"/>
  <c r="CL124" i="56"/>
  <c r="CT29" i="56"/>
  <c r="AH31" i="56"/>
  <c r="CT32" i="56"/>
  <c r="AH33" i="56"/>
  <c r="AH41" i="56"/>
  <c r="CT41" i="56"/>
  <c r="AH42" i="56"/>
  <c r="AH43" i="56"/>
  <c r="AH44" i="56"/>
  <c r="AH45" i="56"/>
  <c r="AH46" i="56"/>
  <c r="AH49" i="56"/>
  <c r="AH50" i="56"/>
  <c r="AH67" i="56"/>
  <c r="AH68" i="56"/>
  <c r="AH72" i="56"/>
  <c r="AH73" i="56"/>
  <c r="AH122" i="56" s="1"/>
  <c r="DL160" i="56" s="1"/>
  <c r="BN83" i="56"/>
  <c r="BN84" i="56"/>
  <c r="BN91" i="56"/>
  <c r="BN107" i="56"/>
  <c r="AB124" i="56"/>
  <c r="AX8" i="56"/>
  <c r="R15" i="56"/>
  <c r="BN41" i="56"/>
  <c r="BN43" i="56"/>
  <c r="R9" i="56"/>
  <c r="AH62" i="56"/>
  <c r="AH63" i="56"/>
  <c r="CT82" i="56"/>
  <c r="CT100" i="56"/>
  <c r="R55" i="56"/>
  <c r="R56" i="56"/>
  <c r="R59" i="56"/>
  <c r="R61" i="56"/>
  <c r="R67" i="56"/>
  <c r="R68" i="56"/>
  <c r="R69" i="56"/>
  <c r="R71" i="56"/>
  <c r="Z124" i="56"/>
  <c r="AX68" i="56"/>
  <c r="AX69" i="56"/>
  <c r="AX70" i="56"/>
  <c r="AX71" i="56"/>
  <c r="AX75" i="56"/>
  <c r="AX78" i="56"/>
  <c r="AX80" i="56"/>
  <c r="AX83" i="56"/>
  <c r="AX91" i="56"/>
  <c r="AX94" i="56"/>
  <c r="R88" i="56"/>
  <c r="D124" i="56"/>
  <c r="BN9" i="56"/>
  <c r="AX25" i="56"/>
  <c r="AX29" i="56"/>
  <c r="AX37" i="56"/>
  <c r="AX39" i="56"/>
  <c r="CT60" i="56"/>
  <c r="BN92" i="56"/>
  <c r="BN101" i="56"/>
  <c r="R81" i="56"/>
  <c r="R20" i="56"/>
  <c r="R21" i="56"/>
  <c r="R22" i="56"/>
  <c r="R36" i="56"/>
  <c r="R37" i="56"/>
  <c r="R44" i="56"/>
  <c r="R45" i="56"/>
  <c r="R47" i="56"/>
  <c r="R52" i="56"/>
  <c r="CT62" i="56"/>
  <c r="BN66" i="56"/>
  <c r="BN67" i="56"/>
  <c r="AH80" i="56"/>
  <c r="AH81" i="56"/>
  <c r="AH9" i="56"/>
  <c r="AH100" i="56"/>
  <c r="CT89" i="56"/>
  <c r="CT106" i="56"/>
  <c r="BN15" i="56"/>
  <c r="AH27" i="56"/>
  <c r="AH28" i="56"/>
  <c r="AH34" i="56"/>
  <c r="AH48" i="56"/>
  <c r="CT56" i="56"/>
  <c r="CT57" i="56"/>
  <c r="AX90" i="56"/>
  <c r="CZ91" i="56"/>
  <c r="AX106" i="56"/>
  <c r="AX107" i="56"/>
  <c r="CT111" i="56"/>
  <c r="CT24" i="56"/>
  <c r="CT26" i="56"/>
  <c r="CT36" i="56"/>
  <c r="CT38" i="56"/>
  <c r="CT46" i="56"/>
  <c r="CT50" i="56"/>
  <c r="CT58" i="56"/>
  <c r="CT66" i="56"/>
  <c r="CT67" i="56"/>
  <c r="CT68" i="56"/>
  <c r="CT69" i="56"/>
  <c r="DC75" i="56"/>
  <c r="CT12" i="56"/>
  <c r="CT81" i="56"/>
  <c r="CT20" i="56"/>
  <c r="CT21" i="56"/>
  <c r="CT22" i="56"/>
  <c r="CT78" i="56"/>
  <c r="CT85" i="56"/>
  <c r="CT86" i="56"/>
  <c r="CT88" i="56"/>
  <c r="CB114" i="56"/>
  <c r="CC112" i="56"/>
  <c r="CD102" i="56"/>
  <c r="CD11" i="56"/>
  <c r="CD13" i="56"/>
  <c r="CD14" i="56"/>
  <c r="CD15" i="56"/>
  <c r="DC76" i="56"/>
  <c r="DC78" i="56"/>
  <c r="DC81" i="56"/>
  <c r="CD96" i="56"/>
  <c r="DC34" i="56"/>
  <c r="CD21" i="56"/>
  <c r="BZ124" i="56"/>
  <c r="CB112" i="56"/>
  <c r="CD111" i="56"/>
  <c r="CD61" i="56"/>
  <c r="CD67" i="56"/>
  <c r="DF98" i="56"/>
  <c r="DK98" i="56" s="1"/>
  <c r="CD24" i="56"/>
  <c r="CD25" i="56"/>
  <c r="CD26" i="56"/>
  <c r="CD28" i="56"/>
  <c r="CD29" i="56"/>
  <c r="CD32" i="56"/>
  <c r="CD35" i="56"/>
  <c r="CD36" i="56"/>
  <c r="CD37" i="56"/>
  <c r="CD38" i="56"/>
  <c r="CD40" i="56"/>
  <c r="CD41" i="56"/>
  <c r="CD43" i="56"/>
  <c r="CD44" i="56"/>
  <c r="CD49" i="56"/>
  <c r="CD51" i="56"/>
  <c r="CD52" i="56"/>
  <c r="DF72" i="56"/>
  <c r="DK72" i="56" s="1"/>
  <c r="CD105" i="56"/>
  <c r="CD106" i="56"/>
  <c r="CD9" i="56"/>
  <c r="CD62" i="56"/>
  <c r="CD81" i="56"/>
  <c r="BV124" i="56"/>
  <c r="CD53" i="56"/>
  <c r="CD56" i="56"/>
  <c r="CD57" i="56"/>
  <c r="CD85" i="56"/>
  <c r="CD92" i="56"/>
  <c r="CD93" i="56"/>
  <c r="BX124" i="56"/>
  <c r="CD22" i="56"/>
  <c r="CD69" i="56"/>
  <c r="BN80" i="56"/>
  <c r="DE35" i="56"/>
  <c r="DE36" i="56"/>
  <c r="DE37" i="56"/>
  <c r="DE38" i="56"/>
  <c r="DC40" i="56"/>
  <c r="DC42" i="56"/>
  <c r="DC45" i="56"/>
  <c r="DC48" i="56"/>
  <c r="DC50" i="56"/>
  <c r="BN51" i="56"/>
  <c r="DE82" i="56"/>
  <c r="DC37" i="56"/>
  <c r="DF11" i="56"/>
  <c r="DK11" i="56" s="1"/>
  <c r="BN47" i="56"/>
  <c r="BN55" i="56"/>
  <c r="DC56" i="56"/>
  <c r="DC57" i="56"/>
  <c r="DC58" i="56"/>
  <c r="DC84" i="56"/>
  <c r="DC86" i="56"/>
  <c r="DC87" i="56"/>
  <c r="BL112" i="56"/>
  <c r="DC66" i="56"/>
  <c r="DC67" i="56"/>
  <c r="DC68" i="56"/>
  <c r="DC98" i="56"/>
  <c r="BM112" i="56"/>
  <c r="BN68" i="56"/>
  <c r="BN71" i="56"/>
  <c r="BN98" i="56"/>
  <c r="BN20" i="56"/>
  <c r="BN21" i="56"/>
  <c r="DC21" i="56"/>
  <c r="DC22" i="56"/>
  <c r="BN106" i="56"/>
  <c r="BN25" i="56"/>
  <c r="DC26" i="56"/>
  <c r="BN27" i="56"/>
  <c r="DC28" i="56"/>
  <c r="BN30" i="56"/>
  <c r="BN31" i="56"/>
  <c r="BF124" i="56"/>
  <c r="DF14" i="56"/>
  <c r="DK14" i="56" s="1"/>
  <c r="DE32" i="56"/>
  <c r="DE33" i="56"/>
  <c r="DE34" i="56"/>
  <c r="AX42" i="56"/>
  <c r="AX43" i="56"/>
  <c r="AX46" i="56"/>
  <c r="AX51" i="56"/>
  <c r="AX55" i="56"/>
  <c r="DE62" i="56"/>
  <c r="DE76" i="56"/>
  <c r="DE77" i="56"/>
  <c r="DE79" i="56"/>
  <c r="DE80" i="56"/>
  <c r="DE81" i="56"/>
  <c r="AX85" i="56"/>
  <c r="AX87" i="56"/>
  <c r="AX89" i="56"/>
  <c r="AX20" i="56"/>
  <c r="DE39" i="56"/>
  <c r="DE41" i="56"/>
  <c r="DE42" i="56"/>
  <c r="DE43" i="56"/>
  <c r="DE44" i="56"/>
  <c r="DE45" i="56"/>
  <c r="DE46" i="56"/>
  <c r="DE47" i="56"/>
  <c r="DE49" i="56"/>
  <c r="DE50" i="56"/>
  <c r="DE51" i="56"/>
  <c r="DE52" i="56"/>
  <c r="DE53" i="56"/>
  <c r="DE83" i="56"/>
  <c r="AX98" i="56"/>
  <c r="AR124" i="56"/>
  <c r="DE54" i="56"/>
  <c r="DE55" i="56"/>
  <c r="DE57" i="56"/>
  <c r="DE58" i="56"/>
  <c r="DE84" i="56"/>
  <c r="DE85" i="56"/>
  <c r="DE87" i="56"/>
  <c r="DE88" i="56"/>
  <c r="DF20" i="56"/>
  <c r="DK20" i="56" s="1"/>
  <c r="DE59" i="56"/>
  <c r="DE60" i="56"/>
  <c r="DE66" i="56"/>
  <c r="DE67" i="56"/>
  <c r="DE68" i="56"/>
  <c r="DE69" i="56"/>
  <c r="DE70" i="56"/>
  <c r="DE71" i="56"/>
  <c r="DE72" i="56"/>
  <c r="DE89" i="56"/>
  <c r="AX100" i="56"/>
  <c r="AX101" i="56"/>
  <c r="DE20" i="56"/>
  <c r="DE21" i="56"/>
  <c r="AX30" i="56"/>
  <c r="AX31" i="56"/>
  <c r="AX79" i="56"/>
  <c r="DE90" i="56"/>
  <c r="DE91" i="56"/>
  <c r="DE92" i="56"/>
  <c r="DE93" i="56"/>
  <c r="DE94" i="56"/>
  <c r="AX13" i="56"/>
  <c r="AX15" i="56"/>
  <c r="DE22" i="56"/>
  <c r="AX35" i="56"/>
  <c r="DE99" i="56"/>
  <c r="DE100" i="56"/>
  <c r="AX110" i="56"/>
  <c r="DE23" i="56"/>
  <c r="DE24" i="56"/>
  <c r="DE25" i="56"/>
  <c r="DE26" i="56"/>
  <c r="DE27" i="56"/>
  <c r="DE28" i="56"/>
  <c r="DE29" i="56"/>
  <c r="DE30" i="56"/>
  <c r="DE31" i="56"/>
  <c r="AH22" i="56"/>
  <c r="AH99" i="56"/>
  <c r="AH101" i="56"/>
  <c r="AH26" i="56"/>
  <c r="AH107" i="56"/>
  <c r="DF8" i="56"/>
  <c r="AH30" i="56"/>
  <c r="AH36" i="56"/>
  <c r="AH37" i="56"/>
  <c r="AH38" i="56"/>
  <c r="AH39" i="56"/>
  <c r="AH111" i="56"/>
  <c r="AH47" i="56"/>
  <c r="AH53" i="56"/>
  <c r="AH102" i="56"/>
  <c r="AH56" i="56"/>
  <c r="AH57" i="56"/>
  <c r="AH58" i="56"/>
  <c r="AH88" i="56"/>
  <c r="DF15" i="56"/>
  <c r="DK15" i="56" s="1"/>
  <c r="R26" i="56"/>
  <c r="R27" i="56"/>
  <c r="R28" i="56"/>
  <c r="R29" i="56"/>
  <c r="R32" i="56"/>
  <c r="J124" i="56"/>
  <c r="R33" i="56"/>
  <c r="R34" i="56"/>
  <c r="R75" i="56"/>
  <c r="R76" i="56"/>
  <c r="R77" i="56"/>
  <c r="R78" i="56"/>
  <c r="DF54" i="56"/>
  <c r="DK54" i="56" s="1"/>
  <c r="R83" i="56"/>
  <c r="R40" i="56"/>
  <c r="R48" i="56"/>
  <c r="R53" i="56"/>
  <c r="R58" i="56"/>
  <c r="DF29" i="56"/>
  <c r="DK29" i="56" s="1"/>
  <c r="R92" i="56"/>
  <c r="R94" i="56"/>
  <c r="R98" i="56"/>
  <c r="DF105" i="56"/>
  <c r="DK105" i="56" s="1"/>
  <c r="R101" i="56"/>
  <c r="CT105" i="56"/>
  <c r="CT11" i="56"/>
  <c r="CT54" i="56"/>
  <c r="CT83" i="56"/>
  <c r="DF43" i="56"/>
  <c r="DK43" i="56" s="1"/>
  <c r="DL43" i="56" s="1"/>
  <c r="CT70" i="56"/>
  <c r="CT15" i="56"/>
  <c r="CT33" i="56"/>
  <c r="CT87" i="56"/>
  <c r="CT35" i="56"/>
  <c r="CT37" i="56"/>
  <c r="CT43" i="56"/>
  <c r="CT45" i="56"/>
  <c r="CT48" i="56"/>
  <c r="CT49" i="56"/>
  <c r="CT51" i="56"/>
  <c r="CT53" i="56"/>
  <c r="CT75" i="56"/>
  <c r="CT76" i="56"/>
  <c r="CT77" i="56"/>
  <c r="CT101" i="56"/>
  <c r="CT114" i="56" s="1"/>
  <c r="CD45" i="56"/>
  <c r="CD46" i="56"/>
  <c r="CD48" i="56"/>
  <c r="CD70" i="56"/>
  <c r="CD72" i="56"/>
  <c r="CD73" i="56"/>
  <c r="CD84" i="56"/>
  <c r="CD86" i="56"/>
  <c r="CD23" i="56"/>
  <c r="CD68" i="56"/>
  <c r="DF92" i="56"/>
  <c r="DK92" i="56" s="1"/>
  <c r="CD8" i="56"/>
  <c r="CD30" i="56"/>
  <c r="CD31" i="56"/>
  <c r="CD58" i="56"/>
  <c r="CD59" i="56"/>
  <c r="CD77" i="56"/>
  <c r="CD79" i="56"/>
  <c r="CD33" i="56"/>
  <c r="CD110" i="56"/>
  <c r="BN57" i="56"/>
  <c r="BN90" i="56"/>
  <c r="DF93" i="56"/>
  <c r="DK93" i="56" s="1"/>
  <c r="BN33" i="56"/>
  <c r="BN62" i="56"/>
  <c r="DF62" i="56"/>
  <c r="DK62" i="56" s="1"/>
  <c r="BN75" i="56"/>
  <c r="BN76" i="56"/>
  <c r="BN77" i="56"/>
  <c r="BN78" i="56"/>
  <c r="BN100" i="56"/>
  <c r="BN36" i="56"/>
  <c r="BN37" i="56"/>
  <c r="BN38" i="56"/>
  <c r="BN79" i="56"/>
  <c r="BN81" i="56"/>
  <c r="BN82" i="56"/>
  <c r="DF106" i="56"/>
  <c r="DK106" i="56" s="1"/>
  <c r="BN12" i="56"/>
  <c r="BN44" i="56"/>
  <c r="DF44" i="56"/>
  <c r="BN45" i="56"/>
  <c r="DF46" i="56"/>
  <c r="DK46" i="56" s="1"/>
  <c r="BN60" i="56"/>
  <c r="DF82" i="56"/>
  <c r="BN105" i="56"/>
  <c r="BN23" i="56"/>
  <c r="BN42" i="56"/>
  <c r="BN48" i="56"/>
  <c r="BN49" i="56"/>
  <c r="BN61" i="56"/>
  <c r="BN111" i="56"/>
  <c r="BN24" i="56"/>
  <c r="BN69" i="56"/>
  <c r="BN70" i="56"/>
  <c r="BN86" i="56"/>
  <c r="BN87" i="56"/>
  <c r="BN28" i="56"/>
  <c r="BN29" i="56"/>
  <c r="DF24" i="56"/>
  <c r="DF25" i="56"/>
  <c r="DF85" i="56"/>
  <c r="DK85" i="56" s="1"/>
  <c r="AX11" i="56"/>
  <c r="DF59" i="56"/>
  <c r="DK59" i="56" s="1"/>
  <c r="DF60" i="56"/>
  <c r="DK60" i="56" s="1"/>
  <c r="AX66" i="56"/>
  <c r="DF88" i="56"/>
  <c r="AX102" i="56"/>
  <c r="AX34" i="56"/>
  <c r="DF51" i="56"/>
  <c r="DK51" i="56" s="1"/>
  <c r="DF69" i="56"/>
  <c r="DK69" i="56" s="1"/>
  <c r="DF89" i="56"/>
  <c r="AX93" i="56"/>
  <c r="DF30" i="56"/>
  <c r="AX36" i="56"/>
  <c r="AX38" i="56"/>
  <c r="DF79" i="56"/>
  <c r="DK79" i="56" s="1"/>
  <c r="DF90" i="56"/>
  <c r="AX92" i="56"/>
  <c r="DF110" i="56"/>
  <c r="DK110" i="56" s="1"/>
  <c r="AX24" i="56"/>
  <c r="AX26" i="56"/>
  <c r="DF35" i="56"/>
  <c r="DF36" i="56"/>
  <c r="DF38" i="56"/>
  <c r="AX47" i="56"/>
  <c r="AX49" i="56"/>
  <c r="DF23" i="56"/>
  <c r="DK23" i="56" s="1"/>
  <c r="DF100" i="56"/>
  <c r="DF13" i="56"/>
  <c r="DK13" i="56" s="1"/>
  <c r="DC54" i="56"/>
  <c r="DF83" i="56"/>
  <c r="DK83" i="56" s="1"/>
  <c r="DF49" i="56"/>
  <c r="DK49" i="56" s="1"/>
  <c r="AH12" i="56"/>
  <c r="DF66" i="56"/>
  <c r="DK66" i="56" s="1"/>
  <c r="DF75" i="56"/>
  <c r="DK75" i="56" s="1"/>
  <c r="AH82" i="56"/>
  <c r="AH29" i="56"/>
  <c r="DF33" i="56"/>
  <c r="DK33" i="56" s="1"/>
  <c r="DF99" i="56"/>
  <c r="AH23" i="56"/>
  <c r="AH55" i="56"/>
  <c r="AH66" i="56"/>
  <c r="AH83" i="56"/>
  <c r="DC99" i="56"/>
  <c r="DF111" i="56"/>
  <c r="DK111" i="56" s="1"/>
  <c r="DF27" i="56"/>
  <c r="DC35" i="56"/>
  <c r="DC51" i="56"/>
  <c r="DC72" i="56"/>
  <c r="DF26" i="56"/>
  <c r="DK26" i="56" s="1"/>
  <c r="DC27" i="56"/>
  <c r="DF41" i="56"/>
  <c r="DK41" i="56" s="1"/>
  <c r="AH75" i="56"/>
  <c r="AH78" i="56"/>
  <c r="AH86" i="56"/>
  <c r="DF12" i="56"/>
  <c r="DK12" i="56" s="1"/>
  <c r="DL12" i="56" s="1"/>
  <c r="AH32" i="56"/>
  <c r="DF91" i="56"/>
  <c r="DK91" i="56" s="1"/>
  <c r="DB10" i="56"/>
  <c r="DB112" i="56" s="1"/>
  <c r="R30" i="56"/>
  <c r="DC43" i="56"/>
  <c r="DC89" i="56"/>
  <c r="R105" i="56"/>
  <c r="R107" i="56"/>
  <c r="DF107" i="56"/>
  <c r="DK107" i="56" s="1"/>
  <c r="R11" i="56"/>
  <c r="DC41" i="56"/>
  <c r="R43" i="56"/>
  <c r="R51" i="56"/>
  <c r="DE75" i="56"/>
  <c r="DC88" i="56"/>
  <c r="DC92" i="56"/>
  <c r="DC33" i="56"/>
  <c r="DC59" i="56"/>
  <c r="DF67" i="56"/>
  <c r="DK67" i="56" s="1"/>
  <c r="R72" i="56"/>
  <c r="DF84" i="56"/>
  <c r="DK84" i="56" s="1"/>
  <c r="DC85" i="56"/>
  <c r="DC93" i="56"/>
  <c r="DC23" i="56"/>
  <c r="R25" i="56"/>
  <c r="DC25" i="56"/>
  <c r="R41" i="56"/>
  <c r="DC49" i="56"/>
  <c r="DC69" i="56"/>
  <c r="DC79" i="56"/>
  <c r="DC83" i="56"/>
  <c r="DC90" i="56"/>
  <c r="DF28" i="56"/>
  <c r="DK28" i="56" s="1"/>
  <c r="DF53" i="56"/>
  <c r="DC62" i="56"/>
  <c r="DF77" i="56"/>
  <c r="DK77" i="56" s="1"/>
  <c r="R93" i="56"/>
  <c r="R100" i="56"/>
  <c r="DC29" i="56"/>
  <c r="DC53" i="56"/>
  <c r="DC60" i="56"/>
  <c r="DF76" i="56"/>
  <c r="DC77" i="56"/>
  <c r="R86" i="56"/>
  <c r="R8" i="56"/>
  <c r="DF21" i="56"/>
  <c r="DK21" i="56" s="1"/>
  <c r="DF34" i="56"/>
  <c r="DC38" i="56"/>
  <c r="DF42" i="56"/>
  <c r="DC46" i="56"/>
  <c r="R62" i="56"/>
  <c r="DF81" i="56"/>
  <c r="DF87" i="56"/>
  <c r="DK87" i="56" s="1"/>
  <c r="CT34" i="56"/>
  <c r="CT44" i="56"/>
  <c r="CT95" i="56"/>
  <c r="CZ100" i="56"/>
  <c r="DJ100" i="56" s="1"/>
  <c r="CT30" i="56"/>
  <c r="CT42" i="56"/>
  <c r="CT25" i="56"/>
  <c r="CT52" i="56"/>
  <c r="CT72" i="56"/>
  <c r="CZ77" i="56"/>
  <c r="DJ77" i="56" s="1"/>
  <c r="CT80" i="56"/>
  <c r="CT96" i="56"/>
  <c r="CT124" i="56" s="1"/>
  <c r="CZ106" i="56"/>
  <c r="DJ106" i="56" s="1"/>
  <c r="CF124" i="56"/>
  <c r="CT40" i="56"/>
  <c r="CT84" i="56"/>
  <c r="CT110" i="56"/>
  <c r="CJ124" i="56"/>
  <c r="CT8" i="56"/>
  <c r="CT9" i="56"/>
  <c r="CZ11" i="56"/>
  <c r="DJ11" i="56" s="1"/>
  <c r="CD12" i="56"/>
  <c r="CD55" i="56"/>
  <c r="CD100" i="56"/>
  <c r="CD20" i="56"/>
  <c r="CD27" i="56"/>
  <c r="CD47" i="56"/>
  <c r="CD71" i="56"/>
  <c r="CD88" i="56"/>
  <c r="CD91" i="56"/>
  <c r="CD94" i="56"/>
  <c r="CD101" i="56"/>
  <c r="CD107" i="56"/>
  <c r="CZ49" i="56"/>
  <c r="CD80" i="56"/>
  <c r="CD39" i="56"/>
  <c r="CD54" i="56"/>
  <c r="CD99" i="56"/>
  <c r="CD87" i="56"/>
  <c r="CZ80" i="56"/>
  <c r="DJ80" i="56" s="1"/>
  <c r="BN99" i="56"/>
  <c r="BB124" i="56"/>
  <c r="BN16" i="56"/>
  <c r="BN124" i="56" s="1"/>
  <c r="BN50" i="56"/>
  <c r="BN56" i="56"/>
  <c r="BN88" i="56"/>
  <c r="BN89" i="56"/>
  <c r="BN34" i="56"/>
  <c r="BN110" i="56"/>
  <c r="BN8" i="56"/>
  <c r="CZ35" i="56"/>
  <c r="DJ35" i="56" s="1"/>
  <c r="BN94" i="56"/>
  <c r="BN10" i="56"/>
  <c r="BN112" i="56" s="1"/>
  <c r="CZ22" i="56"/>
  <c r="BN26" i="56"/>
  <c r="CZ33" i="56"/>
  <c r="BN46" i="56"/>
  <c r="BN72" i="56"/>
  <c r="BN52" i="56"/>
  <c r="BN22" i="56"/>
  <c r="BN93" i="56"/>
  <c r="CZ99" i="56"/>
  <c r="AZ124" i="56"/>
  <c r="AX16" i="56"/>
  <c r="AX114" i="56" s="1"/>
  <c r="AX21" i="56"/>
  <c r="AX40" i="56"/>
  <c r="CZ47" i="56"/>
  <c r="DJ47" i="56" s="1"/>
  <c r="CZ68" i="56"/>
  <c r="DJ68" i="56" s="1"/>
  <c r="AX111" i="56"/>
  <c r="AX12" i="56"/>
  <c r="AX48" i="56"/>
  <c r="AX77" i="56"/>
  <c r="AX82" i="56"/>
  <c r="AX33" i="56"/>
  <c r="CZ87" i="56"/>
  <c r="DJ87" i="56" s="1"/>
  <c r="CZ21" i="56"/>
  <c r="DJ21" i="56" s="1"/>
  <c r="AX57" i="56"/>
  <c r="CZ83" i="56"/>
  <c r="CW33" i="56"/>
  <c r="AX58" i="56"/>
  <c r="AX67" i="56"/>
  <c r="AX9" i="56"/>
  <c r="CW25" i="56"/>
  <c r="AX62" i="56"/>
  <c r="CZ107" i="56"/>
  <c r="DJ107" i="56" s="1"/>
  <c r="AX14" i="56"/>
  <c r="CZ15" i="56"/>
  <c r="DJ15" i="56" s="1"/>
  <c r="AX52" i="56"/>
  <c r="AX76" i="56"/>
  <c r="AX86" i="56"/>
  <c r="AX105" i="56"/>
  <c r="CZ20" i="56"/>
  <c r="DJ20" i="56" s="1"/>
  <c r="AX23" i="56"/>
  <c r="CZ39" i="56"/>
  <c r="DJ39" i="56" s="1"/>
  <c r="AX53" i="56"/>
  <c r="AX59" i="56"/>
  <c r="AX61" i="56"/>
  <c r="AX84" i="56"/>
  <c r="CZ94" i="56"/>
  <c r="DJ94" i="56" s="1"/>
  <c r="CZ110" i="56"/>
  <c r="DJ110" i="56" s="1"/>
  <c r="AH52" i="56"/>
  <c r="AH71" i="56"/>
  <c r="AH84" i="56"/>
  <c r="CZ81" i="56"/>
  <c r="DJ81" i="56" s="1"/>
  <c r="AH91" i="56"/>
  <c r="CW100" i="56"/>
  <c r="CZ27" i="56"/>
  <c r="DJ27" i="56" s="1"/>
  <c r="CW35" i="56"/>
  <c r="AH87" i="56"/>
  <c r="CZ23" i="56"/>
  <c r="CZ31" i="56"/>
  <c r="DJ31" i="56" s="1"/>
  <c r="CZ52" i="56"/>
  <c r="DJ52" i="56" s="1"/>
  <c r="AH69" i="56"/>
  <c r="AH85" i="56"/>
  <c r="CZ89" i="56"/>
  <c r="DJ89" i="56" s="1"/>
  <c r="AH10" i="56"/>
  <c r="AH112" i="56" s="1"/>
  <c r="AH11" i="56"/>
  <c r="CZ72" i="56"/>
  <c r="AH95" i="56"/>
  <c r="CZ9" i="56"/>
  <c r="DJ9" i="56" s="1"/>
  <c r="DL9" i="56" s="1"/>
  <c r="AH16" i="56"/>
  <c r="AH114" i="56" s="1"/>
  <c r="AH20" i="56"/>
  <c r="AH35" i="56"/>
  <c r="CZ41" i="56"/>
  <c r="DJ41" i="56" s="1"/>
  <c r="AH54" i="56"/>
  <c r="AH60" i="56"/>
  <c r="AH70" i="56"/>
  <c r="AH77" i="56"/>
  <c r="AH106" i="56"/>
  <c r="CZ13" i="56"/>
  <c r="DJ13" i="56" s="1"/>
  <c r="AH40" i="56"/>
  <c r="CZ85" i="56"/>
  <c r="DJ85" i="56" s="1"/>
  <c r="AH89" i="56"/>
  <c r="V124" i="56"/>
  <c r="CW21" i="56"/>
  <c r="CZ24" i="56"/>
  <c r="CZ8" i="56"/>
  <c r="DJ8" i="56" s="1"/>
  <c r="DJ10" i="56" s="1"/>
  <c r="R10" i="56"/>
  <c r="R112" i="56" s="1"/>
  <c r="R23" i="56"/>
  <c r="R24" i="56"/>
  <c r="CZ34" i="56"/>
  <c r="DJ34" i="56" s="1"/>
  <c r="R35" i="56"/>
  <c r="R39" i="56"/>
  <c r="R42" i="56"/>
  <c r="CZ82" i="56"/>
  <c r="DJ82" i="56" s="1"/>
  <c r="R106" i="56"/>
  <c r="F124" i="56"/>
  <c r="CZ44" i="56"/>
  <c r="DJ44" i="56" s="1"/>
  <c r="R57" i="56"/>
  <c r="CZ62" i="56"/>
  <c r="DJ62" i="56" s="1"/>
  <c r="CW72" i="56"/>
  <c r="CW87" i="56"/>
  <c r="CW91" i="56"/>
  <c r="CZ93" i="56"/>
  <c r="DJ93" i="56" s="1"/>
  <c r="R99" i="56"/>
  <c r="CW43" i="56"/>
  <c r="CW52" i="56"/>
  <c r="R60" i="56"/>
  <c r="CW68" i="56"/>
  <c r="CZ70" i="56"/>
  <c r="DJ70" i="56" s="1"/>
  <c r="CW83" i="56"/>
  <c r="R87" i="56"/>
  <c r="R91" i="56"/>
  <c r="CZ98" i="56"/>
  <c r="DJ98" i="56" s="1"/>
  <c r="R31" i="56"/>
  <c r="CZ36" i="56"/>
  <c r="DJ36" i="56" s="1"/>
  <c r="CW47" i="56"/>
  <c r="CW49" i="56"/>
  <c r="R50" i="56"/>
  <c r="CW70" i="56"/>
  <c r="R12" i="56"/>
  <c r="CZ14" i="56"/>
  <c r="DJ14" i="56" s="1"/>
  <c r="DL14" i="56" s="1"/>
  <c r="CW27" i="56"/>
  <c r="CZ105" i="56"/>
  <c r="DJ105" i="56" s="1"/>
  <c r="CW31" i="56"/>
  <c r="CX61" i="56"/>
  <c r="CY61" i="56" s="1"/>
  <c r="CZ26" i="56"/>
  <c r="DJ26" i="56" s="1"/>
  <c r="CW39" i="56"/>
  <c r="CZ56" i="56"/>
  <c r="DJ56" i="56" s="1"/>
  <c r="R70" i="56"/>
  <c r="CW77" i="56"/>
  <c r="CZ88" i="56"/>
  <c r="DJ88" i="56" s="1"/>
  <c r="R110" i="56"/>
  <c r="CZ32" i="56"/>
  <c r="DJ32" i="56" s="1"/>
  <c r="CZ55" i="56"/>
  <c r="DJ55" i="56" s="1"/>
  <c r="CZ75" i="56"/>
  <c r="DJ75" i="56" s="1"/>
  <c r="CZ79" i="56"/>
  <c r="DJ79" i="56" s="1"/>
  <c r="R80" i="56"/>
  <c r="R82" i="56"/>
  <c r="DD112" i="56"/>
  <c r="DD16" i="56"/>
  <c r="DK24" i="56"/>
  <c r="DJ23" i="56"/>
  <c r="DJ25" i="56"/>
  <c r="DK38" i="56"/>
  <c r="DK8" i="56"/>
  <c r="DK10" i="56" s="1"/>
  <c r="DF10" i="56"/>
  <c r="DK27" i="56"/>
  <c r="DG25" i="56"/>
  <c r="DK25" i="56"/>
  <c r="DJ22" i="56"/>
  <c r="CC114" i="56"/>
  <c r="CC124" i="56"/>
  <c r="CC120" i="56"/>
  <c r="CC116" i="56"/>
  <c r="AX10" i="56"/>
  <c r="CD16" i="56"/>
  <c r="CY20" i="56"/>
  <c r="CW22" i="56"/>
  <c r="DC24" i="56"/>
  <c r="CZ38" i="56"/>
  <c r="CY38" i="56"/>
  <c r="CZ46" i="56"/>
  <c r="CY46" i="56"/>
  <c r="CD50" i="56"/>
  <c r="R54" i="56"/>
  <c r="DC55" i="56"/>
  <c r="DF55" i="56"/>
  <c r="DF56" i="56"/>
  <c r="DE56" i="56"/>
  <c r="BM118" i="56"/>
  <c r="R66" i="56"/>
  <c r="CX73" i="56"/>
  <c r="CY66" i="56"/>
  <c r="DF70" i="56"/>
  <c r="DC70" i="56"/>
  <c r="CZ54" i="56"/>
  <c r="CY54" i="56"/>
  <c r="CY67" i="56"/>
  <c r="CZ67" i="56"/>
  <c r="CT10" i="56"/>
  <c r="CT112" i="56" s="1"/>
  <c r="CR114" i="56"/>
  <c r="CR124" i="56"/>
  <c r="CR116" i="56"/>
  <c r="DF22" i="56"/>
  <c r="CZ28" i="56"/>
  <c r="CZ30" i="56"/>
  <c r="DF32" i="56"/>
  <c r="CD34" i="56"/>
  <c r="R38" i="56"/>
  <c r="DC39" i="56"/>
  <c r="DF39" i="56"/>
  <c r="DF40" i="56"/>
  <c r="DE40" i="56"/>
  <c r="CD42" i="56"/>
  <c r="R46" i="56"/>
  <c r="DC47" i="56"/>
  <c r="DF47" i="56"/>
  <c r="DF48" i="56"/>
  <c r="DE48" i="56"/>
  <c r="DF50" i="56"/>
  <c r="CZ51" i="56"/>
  <c r="CW53" i="56"/>
  <c r="CZ53" i="56"/>
  <c r="CT55" i="56"/>
  <c r="CZ57" i="56"/>
  <c r="CW57" i="56"/>
  <c r="CB118" i="56"/>
  <c r="CD63" i="56"/>
  <c r="DK36" i="56"/>
  <c r="DC31" i="56"/>
  <c r="DF31" i="56"/>
  <c r="CW37" i="56"/>
  <c r="CZ37" i="56"/>
  <c r="CT39" i="56"/>
  <c r="CW45" i="56"/>
  <c r="CZ45" i="56"/>
  <c r="CT47" i="56"/>
  <c r="BN53" i="56"/>
  <c r="AX56" i="56"/>
  <c r="DD61" i="56"/>
  <c r="DB61" i="56"/>
  <c r="CZ10" i="56"/>
  <c r="R16" i="56"/>
  <c r="R114" i="56" s="1"/>
  <c r="CV16" i="56"/>
  <c r="DC20" i="56"/>
  <c r="CW29" i="56"/>
  <c r="CZ29" i="56"/>
  <c r="DC30" i="56"/>
  <c r="CT31" i="56"/>
  <c r="AX32" i="56"/>
  <c r="CW36" i="56"/>
  <c r="CW44" i="56"/>
  <c r="R49" i="56"/>
  <c r="DG49" i="56"/>
  <c r="CZ50" i="56"/>
  <c r="DJ83" i="56"/>
  <c r="DF86" i="56"/>
  <c r="DE86" i="56"/>
  <c r="CV61" i="56"/>
  <c r="DJ24" i="56"/>
  <c r="DF37" i="56"/>
  <c r="DJ42" i="56"/>
  <c r="DF45" i="56"/>
  <c r="DJ49" i="56"/>
  <c r="DL49" i="56" s="1"/>
  <c r="CW58" i="56"/>
  <c r="CZ58" i="56"/>
  <c r="AV118" i="56"/>
  <c r="AX63" i="56"/>
  <c r="AX118" i="56" s="1"/>
  <c r="DL145" i="56" s="1"/>
  <c r="CD10" i="56"/>
  <c r="CD112" i="56" s="1"/>
  <c r="AG114" i="56"/>
  <c r="AG116" i="56"/>
  <c r="AG120" i="56"/>
  <c r="AG124" i="56"/>
  <c r="CX16" i="56"/>
  <c r="CW20" i="56"/>
  <c r="BN32" i="56"/>
  <c r="DJ33" i="56"/>
  <c r="CZ40" i="56"/>
  <c r="CZ48" i="56"/>
  <c r="AH51" i="56"/>
  <c r="DF52" i="56"/>
  <c r="DF57" i="56"/>
  <c r="BN58" i="56"/>
  <c r="CW30" i="56"/>
  <c r="DC32" i="56"/>
  <c r="AH118" i="56"/>
  <c r="DL144" i="56" s="1"/>
  <c r="CZ69" i="56"/>
  <c r="CW69" i="56"/>
  <c r="AX72" i="56"/>
  <c r="AH76" i="56"/>
  <c r="CZ78" i="56"/>
  <c r="CW78" i="56"/>
  <c r="DK82" i="56"/>
  <c r="R89" i="56"/>
  <c r="CD60" i="56"/>
  <c r="CT61" i="56"/>
  <c r="CS118" i="56"/>
  <c r="CT63" i="56"/>
  <c r="CT118" i="56" s="1"/>
  <c r="DL148" i="56" s="1"/>
  <c r="CT71" i="56"/>
  <c r="AV122" i="56"/>
  <c r="AX73" i="56"/>
  <c r="AX122" i="56" s="1"/>
  <c r="DL161" i="56" s="1"/>
  <c r="DF80" i="56"/>
  <c r="DC80" i="56"/>
  <c r="AX81" i="56"/>
  <c r="P118" i="56"/>
  <c r="DJ72" i="56"/>
  <c r="CZ84" i="56"/>
  <c r="CY84" i="56"/>
  <c r="DK89" i="56"/>
  <c r="AW124" i="56"/>
  <c r="CS124" i="56"/>
  <c r="CW34" i="56"/>
  <c r="DC36" i="56"/>
  <c r="CW42" i="56"/>
  <c r="DC44" i="56"/>
  <c r="CW50" i="56"/>
  <c r="DC52" i="56"/>
  <c r="DF58" i="56"/>
  <c r="BN59" i="56"/>
  <c r="CZ66" i="56"/>
  <c r="DD73" i="56"/>
  <c r="DF68" i="56"/>
  <c r="CZ71" i="56"/>
  <c r="CW71" i="56"/>
  <c r="DF78" i="56"/>
  <c r="DE78" i="56"/>
  <c r="CZ76" i="56"/>
  <c r="CY76" i="56"/>
  <c r="R79" i="56"/>
  <c r="CD83" i="56"/>
  <c r="CZ86" i="56"/>
  <c r="CW86" i="56"/>
  <c r="AH120" i="56"/>
  <c r="DL152" i="56" s="1"/>
  <c r="CS120" i="56"/>
  <c r="CZ59" i="56"/>
  <c r="CZ60" i="56"/>
  <c r="AH61" i="56"/>
  <c r="AG118" i="56"/>
  <c r="CC118" i="56"/>
  <c r="CD66" i="56"/>
  <c r="CV73" i="56"/>
  <c r="DF71" i="56"/>
  <c r="DC71" i="56"/>
  <c r="CD75" i="56"/>
  <c r="AF116" i="56"/>
  <c r="CB116" i="56"/>
  <c r="AW118" i="56"/>
  <c r="CR118" i="56"/>
  <c r="AW122" i="56"/>
  <c r="CR122" i="56"/>
  <c r="DC94" i="56"/>
  <c r="DF94" i="56"/>
  <c r="AV120" i="56"/>
  <c r="BL124" i="56"/>
  <c r="CT107" i="56"/>
  <c r="CW99" i="56"/>
  <c r="CW90" i="56"/>
  <c r="CW94" i="56"/>
  <c r="CZ111" i="56"/>
  <c r="DA22" i="56" s="1"/>
  <c r="L124" i="56"/>
  <c r="P122" i="56"/>
  <c r="CS122" i="56"/>
  <c r="DB73" i="56"/>
  <c r="DJ91" i="56"/>
  <c r="AX95" i="56"/>
  <c r="AX120" i="56" s="1"/>
  <c r="DL153" i="56" s="1"/>
  <c r="AW120" i="56"/>
  <c r="BM124" i="56"/>
  <c r="DK99" i="56"/>
  <c r="AH116" i="56"/>
  <c r="DL136" i="56" s="1"/>
  <c r="CR120" i="56"/>
  <c r="Q118" i="56"/>
  <c r="BL118" i="56"/>
  <c r="Q122" i="56"/>
  <c r="BL122" i="56"/>
  <c r="CT73" i="56"/>
  <c r="CT122" i="56" s="1"/>
  <c r="DL164" i="56" s="1"/>
  <c r="DB95" i="56"/>
  <c r="CW80" i="56"/>
  <c r="DC82" i="56"/>
  <c r="CY89" i="56"/>
  <c r="R90" i="56"/>
  <c r="CZ90" i="56"/>
  <c r="CT94" i="56"/>
  <c r="BL120" i="56"/>
  <c r="P124" i="56"/>
  <c r="AV116" i="56"/>
  <c r="CS116" i="56"/>
  <c r="CT102" i="56"/>
  <c r="CT116" i="56" s="1"/>
  <c r="DL140" i="56" s="1"/>
  <c r="R73" i="56"/>
  <c r="BM122" i="56"/>
  <c r="BM120" i="56"/>
  <c r="Q124" i="56"/>
  <c r="CB124" i="56"/>
  <c r="DJ99" i="56"/>
  <c r="AW116" i="56"/>
  <c r="AF118" i="56"/>
  <c r="BN63" i="56"/>
  <c r="AF122" i="56"/>
  <c r="BN73" i="56"/>
  <c r="CV95" i="56"/>
  <c r="DD95" i="56"/>
  <c r="CW92" i="56"/>
  <c r="CZ92" i="56"/>
  <c r="P120" i="56"/>
  <c r="CB120" i="56"/>
  <c r="AF124" i="56"/>
  <c r="CD98" i="56"/>
  <c r="AX116" i="56"/>
  <c r="DL137" i="56" s="1"/>
  <c r="AT124" i="56"/>
  <c r="AG122" i="56"/>
  <c r="CB122" i="56"/>
  <c r="AX88" i="56"/>
  <c r="CD90" i="56"/>
  <c r="Q120" i="56"/>
  <c r="P116" i="56"/>
  <c r="R102" i="56"/>
  <c r="BL116" i="56"/>
  <c r="CJ116" i="56"/>
  <c r="DJ140" i="56" s="1"/>
  <c r="CC122" i="56"/>
  <c r="CX95" i="56"/>
  <c r="AF120" i="56"/>
  <c r="CT120" i="56"/>
  <c r="DL156" i="56" s="1"/>
  <c r="AV124" i="56"/>
  <c r="AX96" i="56"/>
  <c r="AX124" i="56" s="1"/>
  <c r="Q116" i="56"/>
  <c r="BM116" i="56"/>
  <c r="AT116" i="56"/>
  <c r="DK137" i="56" s="1"/>
  <c r="H116" i="56"/>
  <c r="DJ135" i="56" s="1"/>
  <c r="BD116" i="56"/>
  <c r="DJ138" i="56" s="1"/>
  <c r="H124" i="56"/>
  <c r="BD124" i="56"/>
  <c r="R95" i="56"/>
  <c r="BN102" i="56"/>
  <c r="X116" i="56"/>
  <c r="DJ136" i="56" s="1"/>
  <c r="X124" i="56"/>
  <c r="BT124" i="56"/>
  <c r="BN95" i="56"/>
  <c r="R96" i="56"/>
  <c r="N116" i="56"/>
  <c r="DK135" i="56" s="1"/>
  <c r="BJ116" i="56"/>
  <c r="DK138" i="56" s="1"/>
  <c r="BJ124" i="56"/>
  <c r="DC91" i="56"/>
  <c r="CW98" i="56"/>
  <c r="DE98" i="56"/>
  <c r="DC100" i="56"/>
  <c r="BZ116" i="56"/>
  <c r="DK139" i="56" s="1"/>
  <c r="AD124" i="56"/>
  <c r="CD95" i="56"/>
  <c r="AH96" i="56"/>
  <c r="AH124" i="56" s="1"/>
  <c r="CP122" i="54"/>
  <c r="DK164" i="54" s="1"/>
  <c r="CP120" i="54"/>
  <c r="DK156" i="54" s="1"/>
  <c r="CP118" i="54"/>
  <c r="DK148" i="54" s="1"/>
  <c r="CP114" i="54"/>
  <c r="CN122" i="54"/>
  <c r="CN120" i="54"/>
  <c r="CN124" i="54" s="1"/>
  <c r="CN118" i="54"/>
  <c r="CN114" i="54"/>
  <c r="CN116" i="54" s="1"/>
  <c r="CL122" i="54"/>
  <c r="CL120" i="54"/>
  <c r="CL118" i="54"/>
  <c r="CL114" i="54"/>
  <c r="CL116" i="54" s="1"/>
  <c r="CJ122" i="54"/>
  <c r="DJ164" i="54" s="1"/>
  <c r="CJ120" i="54"/>
  <c r="DJ156" i="54" s="1"/>
  <c r="CJ118" i="54"/>
  <c r="DJ148" i="54" s="1"/>
  <c r="CJ114" i="54"/>
  <c r="CH122" i="54"/>
  <c r="CH120" i="54"/>
  <c r="CH124" i="54" s="1"/>
  <c r="CH118" i="54"/>
  <c r="CH114" i="54"/>
  <c r="CH116" i="54" s="1"/>
  <c r="CF122" i="54"/>
  <c r="CF120" i="54"/>
  <c r="CF124" i="54" s="1"/>
  <c r="CF118" i="54"/>
  <c r="CF114" i="54"/>
  <c r="CF116" i="54" s="1"/>
  <c r="BZ122" i="54"/>
  <c r="DK163" i="54" s="1"/>
  <c r="BZ120" i="54"/>
  <c r="DK155" i="54" s="1"/>
  <c r="BZ118" i="54"/>
  <c r="DK147" i="54" s="1"/>
  <c r="BZ116" i="54"/>
  <c r="DK139" i="54" s="1"/>
  <c r="BZ114" i="54"/>
  <c r="DK131" i="54" s="1"/>
  <c r="BX122" i="54"/>
  <c r="BX120" i="54"/>
  <c r="BX118" i="54"/>
  <c r="BX114" i="54"/>
  <c r="BX116" i="54" s="1"/>
  <c r="BV122" i="54"/>
  <c r="BV120" i="54"/>
  <c r="BV124" i="54" s="1"/>
  <c r="BV118" i="54"/>
  <c r="BV114" i="54"/>
  <c r="BV116" i="54" s="1"/>
  <c r="BT122" i="54"/>
  <c r="BT120" i="54"/>
  <c r="DJ155" i="54" s="1"/>
  <c r="BT118" i="54"/>
  <c r="DJ147" i="54" s="1"/>
  <c r="BT114" i="54"/>
  <c r="DJ131" i="54" s="1"/>
  <c r="BR122" i="54"/>
  <c r="BR120" i="54"/>
  <c r="BR118" i="54"/>
  <c r="BR114" i="54"/>
  <c r="BR116" i="54" s="1"/>
  <c r="BP122" i="54"/>
  <c r="BP120" i="54"/>
  <c r="BP124" i="54" s="1"/>
  <c r="BP118" i="54"/>
  <c r="BP114" i="54"/>
  <c r="BP116" i="54" s="1"/>
  <c r="BJ122" i="54"/>
  <c r="DK162" i="54" s="1"/>
  <c r="BJ120" i="54"/>
  <c r="DK154" i="54" s="1"/>
  <c r="BJ118" i="54"/>
  <c r="DK146" i="54" s="1"/>
  <c r="BJ114" i="54"/>
  <c r="BH122" i="54"/>
  <c r="BH120" i="54"/>
  <c r="BH124" i="54" s="1"/>
  <c r="BH118" i="54"/>
  <c r="BH114" i="54"/>
  <c r="BH116" i="54" s="1"/>
  <c r="BF122" i="54"/>
  <c r="BF120" i="54"/>
  <c r="BF118" i="54"/>
  <c r="BF114" i="54"/>
  <c r="BF116" i="54" s="1"/>
  <c r="BD122" i="54"/>
  <c r="DJ162" i="54" s="1"/>
  <c r="BD120" i="54"/>
  <c r="DJ154" i="54" s="1"/>
  <c r="BD118" i="54"/>
  <c r="DJ146" i="54" s="1"/>
  <c r="BD114" i="54"/>
  <c r="BB122" i="54"/>
  <c r="BB120" i="54"/>
  <c r="BB118" i="54"/>
  <c r="BB114" i="54"/>
  <c r="BB116" i="54" s="1"/>
  <c r="AZ122" i="54"/>
  <c r="AZ120" i="54"/>
  <c r="AZ118" i="54"/>
  <c r="AZ114" i="54"/>
  <c r="AZ116" i="54" s="1"/>
  <c r="AT122" i="54"/>
  <c r="DK161" i="54" s="1"/>
  <c r="AT120" i="54"/>
  <c r="AT118" i="54"/>
  <c r="DK145" i="54" s="1"/>
  <c r="AT114" i="54"/>
  <c r="AR122" i="54"/>
  <c r="AR120" i="54"/>
  <c r="AR124" i="54" s="1"/>
  <c r="AR118" i="54"/>
  <c r="AR114" i="54"/>
  <c r="AR116" i="54" s="1"/>
  <c r="AP122" i="54"/>
  <c r="AP120" i="54"/>
  <c r="AP118" i="54"/>
  <c r="AP114" i="54"/>
  <c r="AP116" i="54" s="1"/>
  <c r="AD122" i="54"/>
  <c r="DK160" i="54" s="1"/>
  <c r="AD120" i="54"/>
  <c r="AD118" i="54"/>
  <c r="DK144" i="54" s="1"/>
  <c r="AD114" i="54"/>
  <c r="AB122" i="54"/>
  <c r="AB120" i="54"/>
  <c r="AB118" i="54"/>
  <c r="AB114" i="54"/>
  <c r="AB116" i="54" s="1"/>
  <c r="Z122" i="54"/>
  <c r="Z120" i="54"/>
  <c r="Z124" i="54" s="1"/>
  <c r="Z118" i="54"/>
  <c r="Z114" i="54"/>
  <c r="Z116" i="54" s="1"/>
  <c r="X122" i="54"/>
  <c r="DJ160" i="54" s="1"/>
  <c r="X120" i="54"/>
  <c r="X118" i="54"/>
  <c r="DJ144" i="54" s="1"/>
  <c r="X114" i="54"/>
  <c r="V122" i="54"/>
  <c r="V120" i="54"/>
  <c r="V118" i="54"/>
  <c r="V114" i="54"/>
  <c r="V116" i="54" s="1"/>
  <c r="T122" i="54"/>
  <c r="T120" i="54"/>
  <c r="T118" i="54"/>
  <c r="T114" i="54"/>
  <c r="T116" i="54" s="1"/>
  <c r="N122" i="54"/>
  <c r="DK159" i="54" s="1"/>
  <c r="N120" i="54"/>
  <c r="DK151" i="54" s="1"/>
  <c r="N118" i="54"/>
  <c r="DK143" i="54" s="1"/>
  <c r="N114" i="54"/>
  <c r="L122" i="54"/>
  <c r="L120" i="54"/>
  <c r="L118" i="54"/>
  <c r="L114" i="54"/>
  <c r="L116" i="54" s="1"/>
  <c r="J122" i="54"/>
  <c r="J120" i="54"/>
  <c r="J118" i="54"/>
  <c r="J114" i="54"/>
  <c r="J116" i="54" s="1"/>
  <c r="H122" i="54"/>
  <c r="DJ159" i="54" s="1"/>
  <c r="H120" i="54"/>
  <c r="H118" i="54"/>
  <c r="DJ143" i="54" s="1"/>
  <c r="H114" i="54"/>
  <c r="D114" i="54"/>
  <c r="D116" i="54" s="1"/>
  <c r="D118" i="54"/>
  <c r="D120" i="54"/>
  <c r="D122" i="54"/>
  <c r="D124" i="54"/>
  <c r="F114" i="54"/>
  <c r="F116" i="54" s="1"/>
  <c r="F122" i="54"/>
  <c r="F120" i="54"/>
  <c r="F124" i="54" s="1"/>
  <c r="F118" i="54"/>
  <c r="AD116" i="54" l="1"/>
  <c r="DK136" i="54" s="1"/>
  <c r="DK128" i="54"/>
  <c r="BD116" i="54"/>
  <c r="DJ138" i="54" s="1"/>
  <c r="DJ130" i="54"/>
  <c r="BT116" i="54"/>
  <c r="DJ139" i="54" s="1"/>
  <c r="N116" i="54"/>
  <c r="DK135" i="54" s="1"/>
  <c r="DK127" i="54"/>
  <c r="DL127" i="54" s="1"/>
  <c r="AD124" i="54"/>
  <c r="DK152" i="54"/>
  <c r="V124" i="54"/>
  <c r="CJ116" i="54"/>
  <c r="DJ140" i="54" s="1"/>
  <c r="DJ132" i="54"/>
  <c r="H116" i="54"/>
  <c r="DJ135" i="54" s="1"/>
  <c r="DJ127" i="54"/>
  <c r="X116" i="54"/>
  <c r="DJ136" i="54" s="1"/>
  <c r="DJ128" i="54"/>
  <c r="DL128" i="54" s="1"/>
  <c r="AT116" i="54"/>
  <c r="DK137" i="54" s="1"/>
  <c r="DK129" i="54"/>
  <c r="DL129" i="54" s="1"/>
  <c r="BJ116" i="54"/>
  <c r="DK138" i="54" s="1"/>
  <c r="DK130" i="54"/>
  <c r="BT124" i="54"/>
  <c r="DJ163" i="54"/>
  <c r="CP116" i="54"/>
  <c r="DK140" i="54" s="1"/>
  <c r="DK132" i="54"/>
  <c r="H124" i="54"/>
  <c r="DJ151" i="54"/>
  <c r="L124" i="54"/>
  <c r="X124" i="54"/>
  <c r="DJ152" i="54"/>
  <c r="AP124" i="54"/>
  <c r="AT124" i="54"/>
  <c r="DK153" i="54"/>
  <c r="BB124" i="54"/>
  <c r="DL131" i="54"/>
  <c r="AX112" i="56"/>
  <c r="J124" i="54"/>
  <c r="N124" i="54"/>
  <c r="T124" i="54"/>
  <c r="BX124" i="54"/>
  <c r="BR124" i="54"/>
  <c r="DL82" i="56"/>
  <c r="BN116" i="56"/>
  <c r="DL138" i="56" s="1"/>
  <c r="DL11" i="56"/>
  <c r="BN114" i="56"/>
  <c r="BN122" i="56"/>
  <c r="DL162" i="56" s="1"/>
  <c r="DL105" i="56"/>
  <c r="CJ124" i="54"/>
  <c r="BD124" i="54"/>
  <c r="AZ124" i="54"/>
  <c r="DG30" i="56"/>
  <c r="DG99" i="56"/>
  <c r="DG92" i="56"/>
  <c r="DG29" i="56"/>
  <c r="DG85" i="56"/>
  <c r="DG27" i="56"/>
  <c r="DG90" i="56"/>
  <c r="DK30" i="56"/>
  <c r="DG79" i="56"/>
  <c r="DG91" i="56"/>
  <c r="DG69" i="56"/>
  <c r="DG59" i="56"/>
  <c r="DG82" i="56"/>
  <c r="DL15" i="56"/>
  <c r="DL13" i="56"/>
  <c r="DG84" i="56"/>
  <c r="DG24" i="56"/>
  <c r="DL72" i="56"/>
  <c r="CD114" i="56"/>
  <c r="DG38" i="56"/>
  <c r="DG77" i="56"/>
  <c r="CD120" i="56"/>
  <c r="DL155" i="56" s="1"/>
  <c r="CD122" i="56"/>
  <c r="DL163" i="56" s="1"/>
  <c r="DG36" i="56"/>
  <c r="DL98" i="56"/>
  <c r="DG76" i="56"/>
  <c r="DG100" i="56"/>
  <c r="DG44" i="56"/>
  <c r="CD124" i="56"/>
  <c r="CD116" i="56"/>
  <c r="DL139" i="56" s="1"/>
  <c r="DG89" i="56"/>
  <c r="DG54" i="56"/>
  <c r="DK44" i="56"/>
  <c r="DL44" i="56" s="1"/>
  <c r="DK76" i="56"/>
  <c r="DK100" i="56"/>
  <c r="DL100" i="56" s="1"/>
  <c r="DK90" i="56"/>
  <c r="DG67" i="56"/>
  <c r="DG35" i="56"/>
  <c r="DG60" i="56"/>
  <c r="BN120" i="56"/>
  <c r="DL154" i="56" s="1"/>
  <c r="DG66" i="56"/>
  <c r="DG46" i="56"/>
  <c r="BN118" i="56"/>
  <c r="DL146" i="56" s="1"/>
  <c r="DG93" i="56"/>
  <c r="DL106" i="56"/>
  <c r="DK35" i="56"/>
  <c r="DL35" i="56" s="1"/>
  <c r="DL33" i="56"/>
  <c r="DL83" i="56"/>
  <c r="DG88" i="56"/>
  <c r="DL62" i="56"/>
  <c r="DL110" i="56"/>
  <c r="DL24" i="56"/>
  <c r="DG21" i="56"/>
  <c r="DK88" i="56"/>
  <c r="DL88" i="56" s="1"/>
  <c r="DG33" i="56"/>
  <c r="DG72" i="56"/>
  <c r="DG23" i="56"/>
  <c r="DG20" i="56"/>
  <c r="DL23" i="56"/>
  <c r="DL107" i="56"/>
  <c r="DF61" i="56"/>
  <c r="DF63" i="56" s="1"/>
  <c r="DG41" i="56"/>
  <c r="DG75" i="56"/>
  <c r="DG83" i="56"/>
  <c r="DG81" i="56"/>
  <c r="DG98" i="56"/>
  <c r="DG62" i="56"/>
  <c r="DG26" i="56"/>
  <c r="DL8" i="56"/>
  <c r="DL10" i="56" s="1"/>
  <c r="DG43" i="56"/>
  <c r="DG51" i="56"/>
  <c r="DL89" i="56"/>
  <c r="DG87" i="56"/>
  <c r="DL87" i="56"/>
  <c r="DK81" i="56"/>
  <c r="DL81" i="56" s="1"/>
  <c r="DL41" i="56"/>
  <c r="R120" i="56"/>
  <c r="DL151" i="56" s="1"/>
  <c r="DL79" i="56"/>
  <c r="DB16" i="56"/>
  <c r="DC16" i="56" s="1"/>
  <c r="DK42" i="56"/>
  <c r="DL42" i="56" s="1"/>
  <c r="DG42" i="56"/>
  <c r="R124" i="56"/>
  <c r="R122" i="56"/>
  <c r="DL159" i="56" s="1"/>
  <c r="DG28" i="56"/>
  <c r="DK53" i="56"/>
  <c r="DG53" i="56"/>
  <c r="DL99" i="56"/>
  <c r="DK34" i="56"/>
  <c r="DL34" i="56" s="1"/>
  <c r="DG34" i="56"/>
  <c r="DL21" i="56"/>
  <c r="CX63" i="56"/>
  <c r="DA91" i="56"/>
  <c r="DA93" i="56"/>
  <c r="DL26" i="56"/>
  <c r="DA56" i="56"/>
  <c r="DA27" i="56"/>
  <c r="DA32" i="56"/>
  <c r="R118" i="56"/>
  <c r="DL143" i="56" s="1"/>
  <c r="DA83" i="56"/>
  <c r="DK37" i="56"/>
  <c r="DG37" i="56"/>
  <c r="DK22" i="56"/>
  <c r="DL22" i="56" s="1"/>
  <c r="DG22" i="56"/>
  <c r="CX96" i="56"/>
  <c r="CY96" i="56" s="1"/>
  <c r="CY73" i="56"/>
  <c r="CX122" i="56"/>
  <c r="DA99" i="56"/>
  <c r="DA90" i="56"/>
  <c r="DJ90" i="56"/>
  <c r="DA89" i="56"/>
  <c r="DJ66" i="56"/>
  <c r="DA66" i="56"/>
  <c r="DA58" i="56"/>
  <c r="DJ58" i="56"/>
  <c r="DA34" i="56"/>
  <c r="DJ50" i="56"/>
  <c r="DA50" i="56"/>
  <c r="DA29" i="56"/>
  <c r="DJ29" i="56"/>
  <c r="DL29" i="56" s="1"/>
  <c r="DE61" i="56"/>
  <c r="DD63" i="56"/>
  <c r="DG39" i="56"/>
  <c r="DK39" i="56"/>
  <c r="DL39" i="56" s="1"/>
  <c r="DA47" i="56"/>
  <c r="DL77" i="56"/>
  <c r="DA24" i="56"/>
  <c r="DA26" i="56"/>
  <c r="DF112" i="56"/>
  <c r="DF16" i="56"/>
  <c r="DA23" i="56"/>
  <c r="CZ95" i="56"/>
  <c r="CW95" i="56"/>
  <c r="CV120" i="56"/>
  <c r="DK94" i="56"/>
  <c r="DL94" i="56" s="1"/>
  <c r="DG94" i="56"/>
  <c r="DL93" i="56"/>
  <c r="DL85" i="56"/>
  <c r="DJ60" i="56"/>
  <c r="DL60" i="56" s="1"/>
  <c r="DA60" i="56"/>
  <c r="DA84" i="56"/>
  <c r="DJ84" i="56"/>
  <c r="DL84" i="56" s="1"/>
  <c r="DA69" i="56"/>
  <c r="DJ69" i="56"/>
  <c r="DL69" i="56" s="1"/>
  <c r="DG57" i="56"/>
  <c r="DK57" i="56"/>
  <c r="DA41" i="56"/>
  <c r="DJ57" i="56"/>
  <c r="DA57" i="56"/>
  <c r="DG48" i="56"/>
  <c r="DK48" i="56"/>
  <c r="DA54" i="56"/>
  <c r="DJ54" i="56"/>
  <c r="DL54" i="56" s="1"/>
  <c r="DA77" i="56"/>
  <c r="DK112" i="56"/>
  <c r="DK16" i="56"/>
  <c r="DG40" i="56"/>
  <c r="DK40" i="56"/>
  <c r="DA92" i="56"/>
  <c r="DJ92" i="56"/>
  <c r="DL92" i="56" s="1"/>
  <c r="DL91" i="56"/>
  <c r="DA100" i="56"/>
  <c r="DA85" i="56"/>
  <c r="DA59" i="56"/>
  <c r="DJ59" i="56"/>
  <c r="DL59" i="56" s="1"/>
  <c r="DA80" i="56"/>
  <c r="DK52" i="56"/>
  <c r="DL52" i="56" s="1"/>
  <c r="DG52" i="56"/>
  <c r="CY16" i="56"/>
  <c r="DA52" i="56"/>
  <c r="DA37" i="56"/>
  <c r="DJ37" i="56"/>
  <c r="DG47" i="56"/>
  <c r="DK47" i="56"/>
  <c r="DL47" i="56" s="1"/>
  <c r="DA46" i="56"/>
  <c r="DJ46" i="56"/>
  <c r="DL46" i="56" s="1"/>
  <c r="DA72" i="56"/>
  <c r="DL20" i="56"/>
  <c r="DA94" i="56"/>
  <c r="DJ111" i="56"/>
  <c r="DL111" i="56" s="1"/>
  <c r="DA62" i="56"/>
  <c r="DA81" i="56"/>
  <c r="DA43" i="56"/>
  <c r="DA35" i="56"/>
  <c r="DA21" i="56"/>
  <c r="DA31" i="56"/>
  <c r="DA55" i="56"/>
  <c r="DA98" i="56"/>
  <c r="DG71" i="56"/>
  <c r="DK71" i="56"/>
  <c r="DA88" i="56"/>
  <c r="DA76" i="56"/>
  <c r="DJ76" i="56"/>
  <c r="DL76" i="56" s="1"/>
  <c r="DK78" i="56"/>
  <c r="DG78" i="56"/>
  <c r="DA79" i="56"/>
  <c r="DA68" i="56"/>
  <c r="CW61" i="56"/>
  <c r="CV63" i="56"/>
  <c r="CZ61" i="56"/>
  <c r="DA61" i="56" s="1"/>
  <c r="CW16" i="56"/>
  <c r="CZ16" i="56"/>
  <c r="DG56" i="56"/>
  <c r="DK56" i="56"/>
  <c r="DL56" i="56" s="1"/>
  <c r="DA39" i="56"/>
  <c r="DA49" i="56"/>
  <c r="CX118" i="56"/>
  <c r="CY63" i="56"/>
  <c r="DA20" i="56"/>
  <c r="DK50" i="56"/>
  <c r="DG50" i="56"/>
  <c r="DK58" i="56"/>
  <c r="DG58" i="56"/>
  <c r="DF95" i="56"/>
  <c r="DN101" i="56"/>
  <c r="R116" i="56"/>
  <c r="DL135" i="56" s="1"/>
  <c r="CV122" i="56"/>
  <c r="CV96" i="56"/>
  <c r="CW73" i="56"/>
  <c r="CZ73" i="56"/>
  <c r="DK80" i="56"/>
  <c r="DG80" i="56"/>
  <c r="DA78" i="56"/>
  <c r="DJ78" i="56"/>
  <c r="DJ48" i="56"/>
  <c r="DA48" i="56"/>
  <c r="DK45" i="56"/>
  <c r="DG45" i="56"/>
  <c r="CD118" i="56"/>
  <c r="DL147" i="56" s="1"/>
  <c r="DA53" i="56"/>
  <c r="DJ53" i="56"/>
  <c r="DG32" i="56"/>
  <c r="DK32" i="56"/>
  <c r="DL32" i="56" s="1"/>
  <c r="DG55" i="56"/>
  <c r="DK55" i="56"/>
  <c r="DL55" i="56" s="1"/>
  <c r="DA44" i="56"/>
  <c r="DJ16" i="56"/>
  <c r="DL36" i="56"/>
  <c r="DC95" i="56"/>
  <c r="DA82" i="56"/>
  <c r="DA86" i="56"/>
  <c r="DJ86" i="56"/>
  <c r="DA70" i="56"/>
  <c r="DJ71" i="56"/>
  <c r="DA71" i="56"/>
  <c r="DL75" i="56"/>
  <c r="DF73" i="56"/>
  <c r="DA42" i="56"/>
  <c r="DK86" i="56"/>
  <c r="DG86" i="56"/>
  <c r="CZ112" i="56"/>
  <c r="DG31" i="56"/>
  <c r="DK31" i="56"/>
  <c r="DL31" i="56" s="1"/>
  <c r="DA30" i="56"/>
  <c r="DJ30" i="56"/>
  <c r="DL30" i="56" s="1"/>
  <c r="DK70" i="56"/>
  <c r="DG70" i="56"/>
  <c r="DA38" i="56"/>
  <c r="DJ38" i="56"/>
  <c r="DL38" i="56" s="1"/>
  <c r="DA25" i="56"/>
  <c r="DA36" i="56"/>
  <c r="DE16" i="56"/>
  <c r="DD96" i="56"/>
  <c r="DE96" i="56" s="1"/>
  <c r="DD122" i="56"/>
  <c r="DE73" i="56"/>
  <c r="CY95" i="56"/>
  <c r="CX120" i="56"/>
  <c r="DD120" i="56"/>
  <c r="DE95" i="56"/>
  <c r="DB96" i="56"/>
  <c r="DC96" i="56" s="1"/>
  <c r="DC73" i="56"/>
  <c r="DK68" i="56"/>
  <c r="DL68" i="56" s="1"/>
  <c r="DG68" i="56"/>
  <c r="DA75" i="56"/>
  <c r="DA87" i="56"/>
  <c r="DJ40" i="56"/>
  <c r="DA40" i="56"/>
  <c r="DC61" i="56"/>
  <c r="DB63" i="56"/>
  <c r="DA45" i="56"/>
  <c r="DJ45" i="56"/>
  <c r="DJ51" i="56"/>
  <c r="DL51" i="56" s="1"/>
  <c r="DA51" i="56"/>
  <c r="DA28" i="56"/>
  <c r="DJ28" i="56"/>
  <c r="DL28" i="56" s="1"/>
  <c r="DA67" i="56"/>
  <c r="DJ67" i="56"/>
  <c r="DL67" i="56" s="1"/>
  <c r="DA33" i="56"/>
  <c r="DL25" i="56"/>
  <c r="DL27" i="56"/>
  <c r="CL124" i="54"/>
  <c r="CP124" i="54"/>
  <c r="BZ124" i="54"/>
  <c r="BF124" i="54"/>
  <c r="BJ124" i="54"/>
  <c r="AB124" i="54"/>
  <c r="DL16" i="56" l="1"/>
  <c r="DL132" i="54"/>
  <c r="DL130" i="54"/>
  <c r="DL90" i="56"/>
  <c r="DG61" i="56"/>
  <c r="DL71" i="56"/>
  <c r="DL112" i="56"/>
  <c r="DB122" i="56"/>
  <c r="DB120" i="56"/>
  <c r="DL40" i="56"/>
  <c r="DL86" i="56"/>
  <c r="DK95" i="56"/>
  <c r="DL50" i="56"/>
  <c r="DK73" i="56"/>
  <c r="DK158" i="56" s="1"/>
  <c r="DL78" i="56"/>
  <c r="DL37" i="56"/>
  <c r="DL53" i="56"/>
  <c r="DD124" i="56"/>
  <c r="DL57" i="56"/>
  <c r="CX124" i="56"/>
  <c r="CX101" i="56"/>
  <c r="CY101" i="56" s="1"/>
  <c r="CV124" i="56"/>
  <c r="DG16" i="56"/>
  <c r="DL70" i="56"/>
  <c r="DF96" i="56"/>
  <c r="DG96" i="56" s="1"/>
  <c r="DF122" i="56"/>
  <c r="DG73" i="56"/>
  <c r="CZ122" i="56"/>
  <c r="DA73" i="56"/>
  <c r="CV118" i="56"/>
  <c r="CW63" i="56"/>
  <c r="CV101" i="56"/>
  <c r="CZ63" i="56"/>
  <c r="DJ61" i="56"/>
  <c r="DL80" i="56"/>
  <c r="DL58" i="56"/>
  <c r="DK61" i="56"/>
  <c r="DK63" i="56" s="1"/>
  <c r="DK142" i="56" s="1"/>
  <c r="DD118" i="56"/>
  <c r="DD101" i="56"/>
  <c r="DE63" i="56"/>
  <c r="DJ95" i="56"/>
  <c r="DJ150" i="56" s="1"/>
  <c r="CW96" i="56"/>
  <c r="CZ96" i="56"/>
  <c r="DA96" i="56" s="1"/>
  <c r="DL66" i="56"/>
  <c r="DJ73" i="56"/>
  <c r="DJ158" i="56" s="1"/>
  <c r="DB101" i="56"/>
  <c r="DB118" i="56"/>
  <c r="DC63" i="56"/>
  <c r="DA16" i="56"/>
  <c r="CZ120" i="56"/>
  <c r="DA95" i="56"/>
  <c r="DG95" i="56"/>
  <c r="DF120" i="56"/>
  <c r="DL45" i="56"/>
  <c r="DL48" i="56"/>
  <c r="DJ112" i="56"/>
  <c r="DF118" i="56"/>
  <c r="DG63" i="56"/>
  <c r="DK120" i="56" l="1"/>
  <c r="DK150" i="56"/>
  <c r="DB124" i="56"/>
  <c r="CZ124" i="56"/>
  <c r="DF124" i="56"/>
  <c r="DF101" i="56"/>
  <c r="DG101" i="56" s="1"/>
  <c r="DK96" i="56"/>
  <c r="DK101" i="56" s="1"/>
  <c r="DK102" i="56" s="1"/>
  <c r="DK126" i="56" s="1"/>
  <c r="DK134" i="56" s="1"/>
  <c r="DK122" i="56"/>
  <c r="DL95" i="56"/>
  <c r="DL150" i="56" s="1"/>
  <c r="CX102" i="56"/>
  <c r="CY102" i="56" s="1"/>
  <c r="DL73" i="56"/>
  <c r="DL158" i="56" s="1"/>
  <c r="DC101" i="56"/>
  <c r="DB102" i="56"/>
  <c r="DJ63" i="56"/>
  <c r="DJ142" i="56" s="1"/>
  <c r="DL61" i="56"/>
  <c r="DL63" i="56" s="1"/>
  <c r="DL142" i="56" s="1"/>
  <c r="DJ122" i="56"/>
  <c r="DJ96" i="56"/>
  <c r="DE101" i="56"/>
  <c r="DD102" i="56"/>
  <c r="CZ118" i="56"/>
  <c r="CZ101" i="56"/>
  <c r="DA63" i="56"/>
  <c r="CW101" i="56"/>
  <c r="CV102" i="56"/>
  <c r="DK118" i="56"/>
  <c r="DJ120" i="56"/>
  <c r="CP111" i="53"/>
  <c r="BT111" i="53"/>
  <c r="DF102" i="56" l="1"/>
  <c r="DG102" i="56" s="1"/>
  <c r="CX114" i="56"/>
  <c r="CX116" i="56" s="1"/>
  <c r="DL96" i="56"/>
  <c r="DL101" i="56" s="1"/>
  <c r="DL102" i="56" s="1"/>
  <c r="DL126" i="56" s="1"/>
  <c r="DL134" i="56" s="1"/>
  <c r="DF114" i="56"/>
  <c r="DF116" i="56" s="1"/>
  <c r="DL120" i="56"/>
  <c r="DL122" i="56"/>
  <c r="DK114" i="56"/>
  <c r="DK116" i="56"/>
  <c r="DL118" i="56"/>
  <c r="DA101" i="56"/>
  <c r="CZ102" i="56"/>
  <c r="DJ118" i="56"/>
  <c r="DJ101" i="56"/>
  <c r="DJ102" i="56" s="1"/>
  <c r="DJ126" i="56" s="1"/>
  <c r="DJ134" i="56" s="1"/>
  <c r="DC102" i="56"/>
  <c r="DB114" i="56"/>
  <c r="DB116" i="56" s="1"/>
  <c r="CV114" i="56"/>
  <c r="CV116" i="56" s="1"/>
  <c r="CW102" i="56"/>
  <c r="DD114" i="56"/>
  <c r="DD116" i="56" s="1"/>
  <c r="DE102" i="56"/>
  <c r="CS111" i="53"/>
  <c r="AW111" i="53"/>
  <c r="AV111" i="53"/>
  <c r="CB111" i="53"/>
  <c r="CR111" i="53"/>
  <c r="CJ111" i="53"/>
  <c r="BZ111" i="53"/>
  <c r="AN111" i="53"/>
  <c r="CC111" i="53"/>
  <c r="CT111" i="53" l="1"/>
  <c r="DL114" i="56"/>
  <c r="DL116" i="56"/>
  <c r="CZ114" i="56"/>
  <c r="CZ116" i="56" s="1"/>
  <c r="DA102" i="56"/>
  <c r="DJ116" i="56"/>
  <c r="DJ114" i="56"/>
  <c r="CD111" i="53"/>
  <c r="DK98" i="44"/>
  <c r="DK89" i="44"/>
  <c r="DK86" i="44"/>
  <c r="DK76" i="44"/>
  <c r="DK48" i="44"/>
  <c r="DK30" i="44"/>
  <c r="DK23" i="44"/>
  <c r="DK9" i="44"/>
  <c r="DK107" i="44"/>
  <c r="DK106" i="44"/>
  <c r="DK105" i="44"/>
  <c r="DK93" i="44"/>
  <c r="DK92" i="44"/>
  <c r="DK56" i="44"/>
  <c r="DK52" i="44"/>
  <c r="DK49" i="44"/>
  <c r="DK46" i="44"/>
  <c r="DK45" i="44"/>
  <c r="DK42" i="44"/>
  <c r="DK41" i="44"/>
  <c r="DK40" i="44"/>
  <c r="DK39" i="44"/>
  <c r="DK38" i="44"/>
  <c r="DK36" i="44"/>
  <c r="DK32" i="44"/>
  <c r="DK25" i="44"/>
  <c r="DK14" i="44"/>
  <c r="DK13" i="44"/>
  <c r="DK11" i="44"/>
  <c r="DK84" i="44" l="1"/>
  <c r="DK12" i="44"/>
  <c r="DK15" i="44"/>
  <c r="DK35" i="44"/>
  <c r="DK88" i="44"/>
  <c r="DK57" i="44"/>
  <c r="DK62" i="44"/>
  <c r="DK100" i="44"/>
  <c r="DK29" i="44"/>
  <c r="DK54" i="44"/>
  <c r="DK80" i="44"/>
  <c r="DK111" i="44"/>
  <c r="DK22" i="44"/>
  <c r="DK58" i="44"/>
  <c r="DK83" i="44"/>
  <c r="DK94" i="44"/>
  <c r="DK26" i="44"/>
  <c r="DK33" i="44"/>
  <c r="DK51" i="44"/>
  <c r="DK55" i="44"/>
  <c r="DK70" i="44"/>
  <c r="DK87" i="44"/>
  <c r="DK91" i="44"/>
  <c r="DK110" i="44"/>
  <c r="DK20" i="44"/>
  <c r="DK66" i="44"/>
  <c r="DK75" i="44"/>
  <c r="DK81" i="44" l="1"/>
  <c r="DK43" i="44"/>
  <c r="DK77" i="44"/>
  <c r="DK85" i="44"/>
  <c r="DK24" i="44"/>
  <c r="DK53" i="44"/>
  <c r="DK72" i="44"/>
  <c r="DK34" i="44"/>
  <c r="DK50" i="44"/>
  <c r="DK69" i="44"/>
  <c r="DK79" i="44"/>
  <c r="DK44" i="44"/>
  <c r="DK28" i="44"/>
  <c r="DK67" i="44"/>
  <c r="DK47" i="44"/>
  <c r="DK59" i="44"/>
  <c r="DK60" i="44"/>
  <c r="DK31" i="44"/>
  <c r="DK27" i="44"/>
  <c r="DK8" i="44"/>
  <c r="DK10" i="44" s="1"/>
  <c r="DK99" i="44"/>
  <c r="DK71" i="44"/>
  <c r="DK82" i="44"/>
  <c r="DK78" i="44"/>
  <c r="DK21" i="44"/>
  <c r="DK90" i="44"/>
  <c r="DK37" i="44"/>
  <c r="DK68" i="44"/>
  <c r="DK61" i="44" l="1"/>
  <c r="DK63" i="44" s="1"/>
  <c r="DK95" i="44"/>
  <c r="DK73" i="44"/>
  <c r="DK112" i="44"/>
  <c r="DK16" i="44"/>
  <c r="DK158" i="44" l="1"/>
  <c r="DK150" i="44"/>
  <c r="DK142" i="44"/>
  <c r="DK118" i="44"/>
  <c r="DK96" i="44"/>
  <c r="DK101" i="44" s="1"/>
  <c r="DK102" i="44" s="1"/>
  <c r="DK126" i="44" s="1"/>
  <c r="DK134" i="44" s="1"/>
  <c r="DK122" i="44"/>
  <c r="DK120" i="44"/>
  <c r="DK116" i="44" l="1"/>
  <c r="DK125" i="44"/>
  <c r="DK114" i="44"/>
  <c r="DJ110" i="44" l="1"/>
  <c r="DL110" i="44" s="1"/>
  <c r="DJ107" i="44"/>
  <c r="DL107" i="44" s="1"/>
  <c r="DJ106" i="44"/>
  <c r="DL106" i="44" s="1"/>
  <c r="DJ99" i="44"/>
  <c r="DL99" i="44" s="1"/>
  <c r="DJ91" i="44"/>
  <c r="DL91" i="44" s="1"/>
  <c r="DJ90" i="44"/>
  <c r="DL90" i="44" s="1"/>
  <c r="DJ88" i="44"/>
  <c r="DL88" i="44" s="1"/>
  <c r="DJ87" i="44"/>
  <c r="DL87" i="44" s="1"/>
  <c r="DJ86" i="44"/>
  <c r="DL86" i="44" s="1"/>
  <c r="DJ85" i="44"/>
  <c r="DL85" i="44" s="1"/>
  <c r="DJ83" i="44"/>
  <c r="DL83" i="44" s="1"/>
  <c r="DJ81" i="44"/>
  <c r="DL81" i="44" s="1"/>
  <c r="DJ79" i="44"/>
  <c r="DL79" i="44" s="1"/>
  <c r="DJ70" i="44"/>
  <c r="DL70" i="44" s="1"/>
  <c r="DJ69" i="44"/>
  <c r="DL69" i="44" s="1"/>
  <c r="DJ66" i="44"/>
  <c r="DJ62" i="44"/>
  <c r="DL62" i="44" s="1"/>
  <c r="DJ60" i="44"/>
  <c r="DL60" i="44" s="1"/>
  <c r="DJ59" i="44"/>
  <c r="DL59" i="44" s="1"/>
  <c r="DJ58" i="44"/>
  <c r="DL58" i="44" s="1"/>
  <c r="DJ56" i="44"/>
  <c r="DL56" i="44" s="1"/>
  <c r="DJ54" i="44"/>
  <c r="DL54" i="44" s="1"/>
  <c r="DJ48" i="44"/>
  <c r="DL48" i="44" s="1"/>
  <c r="DJ44" i="44"/>
  <c r="DL44" i="44" s="1"/>
  <c r="DJ43" i="44"/>
  <c r="DL43" i="44" s="1"/>
  <c r="DJ40" i="44"/>
  <c r="DL40" i="44" s="1"/>
  <c r="DJ38" i="44"/>
  <c r="DL38" i="44" s="1"/>
  <c r="DJ34" i="44"/>
  <c r="DL34" i="44" s="1"/>
  <c r="DJ32" i="44"/>
  <c r="DL32" i="44" s="1"/>
  <c r="DJ28" i="44"/>
  <c r="DL28" i="44" s="1"/>
  <c r="DJ27" i="44"/>
  <c r="DL27" i="44" s="1"/>
  <c r="DJ26" i="44"/>
  <c r="DL26" i="44" s="1"/>
  <c r="DJ24" i="44"/>
  <c r="DL24" i="44" s="1"/>
  <c r="DJ22" i="44"/>
  <c r="DL22" i="44" s="1"/>
  <c r="DJ20" i="44"/>
  <c r="DJ15" i="44"/>
  <c r="DL15" i="44" s="1"/>
  <c r="DJ14" i="44"/>
  <c r="DL14" i="44" s="1"/>
  <c r="DJ13" i="44"/>
  <c r="DL13" i="44" s="1"/>
  <c r="DJ11" i="44"/>
  <c r="DL11" i="44" s="1"/>
  <c r="DJ8" i="44"/>
  <c r="DJ10" i="44" l="1"/>
  <c r="DL8" i="44"/>
  <c r="DL10" i="44" s="1"/>
  <c r="DL20" i="44"/>
  <c r="DJ51" i="44"/>
  <c r="DL51" i="44" s="1"/>
  <c r="DJ31" i="44"/>
  <c r="DL31" i="44" s="1"/>
  <c r="DJ46" i="44"/>
  <c r="DL46" i="44" s="1"/>
  <c r="DJ75" i="44"/>
  <c r="DJ78" i="44"/>
  <c r="DL78" i="44" s="1"/>
  <c r="DJ93" i="44"/>
  <c r="DL93" i="44" s="1"/>
  <c r="DJ36" i="44"/>
  <c r="DL36" i="44" s="1"/>
  <c r="DJ39" i="44"/>
  <c r="DL39" i="44" s="1"/>
  <c r="DJ68" i="44"/>
  <c r="DL68" i="44" s="1"/>
  <c r="DJ9" i="44"/>
  <c r="DL9" i="44" s="1"/>
  <c r="DJ23" i="44"/>
  <c r="DL23" i="44" s="1"/>
  <c r="DJ52" i="44"/>
  <c r="DL52" i="44" s="1"/>
  <c r="DJ55" i="44"/>
  <c r="DL55" i="44" s="1"/>
  <c r="DJ35" i="44"/>
  <c r="DL35" i="44" s="1"/>
  <c r="DJ50" i="44"/>
  <c r="DL50" i="44" s="1"/>
  <c r="DJ82" i="44"/>
  <c r="DL82" i="44" s="1"/>
  <c r="DJ100" i="44"/>
  <c r="DL100" i="44" s="1"/>
  <c r="DJ30" i="44"/>
  <c r="DL30" i="44" s="1"/>
  <c r="DJ47" i="44"/>
  <c r="DL47" i="44" s="1"/>
  <c r="DJ72" i="44"/>
  <c r="DL72" i="44" s="1"/>
  <c r="DJ77" i="44"/>
  <c r="DL77" i="44" s="1"/>
  <c r="DJ94" i="44"/>
  <c r="DL94" i="44" s="1"/>
  <c r="DJ105" i="44"/>
  <c r="DL105" i="44" s="1"/>
  <c r="DL66" i="44"/>
  <c r="DJ89" i="44"/>
  <c r="DL89" i="44" s="1"/>
  <c r="DJ92" i="44"/>
  <c r="DL92" i="44" s="1"/>
  <c r="DJ98" i="44"/>
  <c r="DL98" i="44" s="1"/>
  <c r="DJ21" i="44"/>
  <c r="DL21" i="44" s="1"/>
  <c r="DJ53" i="44"/>
  <c r="DL53" i="44" s="1"/>
  <c r="DJ25" i="44"/>
  <c r="DL25" i="44" s="1"/>
  <c r="DJ33" i="44"/>
  <c r="DL33" i="44" s="1"/>
  <c r="DJ12" i="44"/>
  <c r="DL12" i="44" s="1"/>
  <c r="DJ57" i="44"/>
  <c r="DL57" i="44" s="1"/>
  <c r="DJ84" i="44"/>
  <c r="DL84" i="44" s="1"/>
  <c r="DJ37" i="44" l="1"/>
  <c r="DL37" i="44" s="1"/>
  <c r="DJ41" i="44"/>
  <c r="DL41" i="44" s="1"/>
  <c r="DJ111" i="44"/>
  <c r="DL111" i="44" s="1"/>
  <c r="DL112" i="44" s="1"/>
  <c r="DJ29" i="44"/>
  <c r="DL29" i="44" s="1"/>
  <c r="DJ80" i="44"/>
  <c r="DL80" i="44" s="1"/>
  <c r="DJ49" i="44"/>
  <c r="DL49" i="44" s="1"/>
  <c r="DJ45" i="44"/>
  <c r="DL45" i="44" s="1"/>
  <c r="DJ42" i="44"/>
  <c r="DL42" i="44" s="1"/>
  <c r="DL75" i="44"/>
  <c r="DJ71" i="44"/>
  <c r="DL71" i="44" s="1"/>
  <c r="DL16" i="44"/>
  <c r="DJ76" i="44"/>
  <c r="DL76" i="44" s="1"/>
  <c r="DJ67" i="44"/>
  <c r="DJ16" i="44"/>
  <c r="DJ112" i="44" l="1"/>
  <c r="DJ61" i="44"/>
  <c r="DJ95" i="44"/>
  <c r="DJ150" i="44" s="1"/>
  <c r="DL67" i="44"/>
  <c r="DL73" i="44" s="1"/>
  <c r="DL158" i="44" s="1"/>
  <c r="DJ73" i="44"/>
  <c r="DJ158" i="44" s="1"/>
  <c r="DL95" i="44"/>
  <c r="DL150" i="44" s="1"/>
  <c r="DL120" i="44" l="1"/>
  <c r="DJ122" i="44"/>
  <c r="DJ96" i="44"/>
  <c r="DL96" i="44"/>
  <c r="DL122" i="44"/>
  <c r="DJ120" i="44"/>
  <c r="DL61" i="44"/>
  <c r="DL63" i="44" s="1"/>
  <c r="DL142" i="44" s="1"/>
  <c r="DJ63" i="44"/>
  <c r="DJ142" i="44" s="1"/>
  <c r="DL118" i="44" l="1"/>
  <c r="DL101" i="44"/>
  <c r="DL102" i="44" s="1"/>
  <c r="DL126" i="44" s="1"/>
  <c r="DL134" i="44" s="1"/>
  <c r="DJ101" i="44"/>
  <c r="DJ102" i="44" s="1"/>
  <c r="DJ126" i="44" s="1"/>
  <c r="DJ134" i="44" s="1"/>
  <c r="DJ118" i="44"/>
  <c r="DJ114" i="44" l="1"/>
  <c r="DJ116" i="44"/>
  <c r="DJ125" i="44"/>
  <c r="DL114" i="44"/>
  <c r="DL116" i="44"/>
  <c r="DL125" i="44"/>
  <c r="CN10" i="53" l="1"/>
  <c r="CP110" i="53"/>
  <c r="CP100" i="53"/>
  <c r="CP93" i="53"/>
  <c r="CP89" i="53"/>
  <c r="CP88" i="53"/>
  <c r="CP87" i="53"/>
  <c r="CP85" i="53"/>
  <c r="CP81" i="53"/>
  <c r="CP80" i="53"/>
  <c r="CP79" i="53"/>
  <c r="CP77" i="53"/>
  <c r="CP71" i="53"/>
  <c r="CP70" i="53"/>
  <c r="CP69" i="53"/>
  <c r="CP67" i="53"/>
  <c r="CP59" i="53"/>
  <c r="CP58" i="53"/>
  <c r="CP57" i="53"/>
  <c r="CP55" i="53"/>
  <c r="CP51" i="53"/>
  <c r="CP50" i="53"/>
  <c r="CP49" i="53"/>
  <c r="CP47" i="53"/>
  <c r="CP43" i="53"/>
  <c r="CP42" i="53"/>
  <c r="CP41" i="53"/>
  <c r="CP39" i="53"/>
  <c r="CP35" i="53"/>
  <c r="CP34" i="53"/>
  <c r="CP33" i="53"/>
  <c r="CP31" i="53"/>
  <c r="CP27" i="53"/>
  <c r="CP26" i="53"/>
  <c r="CP25" i="53"/>
  <c r="CP23" i="53"/>
  <c r="CP15" i="53"/>
  <c r="CP14" i="53"/>
  <c r="CP13" i="53"/>
  <c r="CP11" i="53"/>
  <c r="CL10" i="53"/>
  <c r="CL134" i="53" s="1"/>
  <c r="CH10" i="53"/>
  <c r="CH112" i="53" s="1"/>
  <c r="CJ110" i="53"/>
  <c r="CJ98" i="53"/>
  <c r="CJ94" i="53"/>
  <c r="CJ91" i="53"/>
  <c r="CJ88" i="53"/>
  <c r="CJ87" i="53"/>
  <c r="CJ86" i="53"/>
  <c r="CJ83" i="53"/>
  <c r="CJ80" i="53"/>
  <c r="CJ79" i="53"/>
  <c r="CJ78" i="53"/>
  <c r="CJ75" i="53"/>
  <c r="CJ70" i="53"/>
  <c r="CJ69" i="53"/>
  <c r="CJ68" i="53"/>
  <c r="CJ62" i="53"/>
  <c r="CJ58" i="53"/>
  <c r="CJ57" i="53"/>
  <c r="CJ56" i="53"/>
  <c r="CJ53" i="53"/>
  <c r="CJ50" i="53"/>
  <c r="CJ49" i="53"/>
  <c r="CJ48" i="53"/>
  <c r="CJ45" i="53"/>
  <c r="CJ42" i="53"/>
  <c r="CJ41" i="53"/>
  <c r="CJ40" i="53"/>
  <c r="CJ37" i="53"/>
  <c r="CJ34" i="53"/>
  <c r="CJ33" i="53"/>
  <c r="CJ32" i="53"/>
  <c r="CJ29" i="53"/>
  <c r="CJ26" i="53"/>
  <c r="CJ25" i="53"/>
  <c r="CJ24" i="53"/>
  <c r="CJ21" i="53"/>
  <c r="CJ14" i="53"/>
  <c r="CJ13" i="53"/>
  <c r="CJ12" i="53"/>
  <c r="CF10" i="53"/>
  <c r="CF134" i="53" s="1"/>
  <c r="BX10" i="53"/>
  <c r="BZ110" i="53"/>
  <c r="BZ99" i="53"/>
  <c r="BZ93" i="53"/>
  <c r="BZ90" i="53"/>
  <c r="BZ88" i="53"/>
  <c r="BZ85" i="53"/>
  <c r="BZ82" i="53"/>
  <c r="BZ80" i="53"/>
  <c r="BZ77" i="53"/>
  <c r="BZ72" i="53"/>
  <c r="BZ70" i="53"/>
  <c r="BZ67" i="53"/>
  <c r="BZ60" i="53"/>
  <c r="BZ58" i="53"/>
  <c r="BZ55" i="53"/>
  <c r="BZ52" i="53"/>
  <c r="BZ50" i="53"/>
  <c r="BZ47" i="53"/>
  <c r="BZ44" i="53"/>
  <c r="BZ42" i="53"/>
  <c r="BZ39" i="53"/>
  <c r="BZ36" i="53"/>
  <c r="BZ34" i="53"/>
  <c r="BZ31" i="53"/>
  <c r="BZ28" i="53"/>
  <c r="BZ26" i="53"/>
  <c r="BZ23" i="53"/>
  <c r="BZ20" i="53"/>
  <c r="BZ14" i="53"/>
  <c r="BZ11" i="53"/>
  <c r="BV10" i="53"/>
  <c r="BV134" i="53" s="1"/>
  <c r="BV156" i="53" s="1"/>
  <c r="BR10" i="53"/>
  <c r="BT110" i="53"/>
  <c r="BT99" i="53"/>
  <c r="BT91" i="53"/>
  <c r="BT88" i="53"/>
  <c r="BT83" i="53"/>
  <c r="BT82" i="53"/>
  <c r="BT80" i="53"/>
  <c r="BT75" i="53"/>
  <c r="BT72" i="53"/>
  <c r="BT70" i="53"/>
  <c r="BT62" i="53"/>
  <c r="BT60" i="53"/>
  <c r="BT58" i="53"/>
  <c r="BT53" i="53"/>
  <c r="BT52" i="53"/>
  <c r="BT50" i="53"/>
  <c r="BT45" i="53"/>
  <c r="BT44" i="53"/>
  <c r="BT42" i="53"/>
  <c r="BT37" i="53"/>
  <c r="BT36" i="53"/>
  <c r="BT34" i="53"/>
  <c r="BT29" i="53"/>
  <c r="BT28" i="53"/>
  <c r="BT26" i="53"/>
  <c r="BT21" i="53"/>
  <c r="BT14" i="53"/>
  <c r="BP10" i="53"/>
  <c r="BP134" i="53" s="1"/>
  <c r="BJ111" i="53"/>
  <c r="BD111" i="53"/>
  <c r="BH10" i="53"/>
  <c r="BJ110" i="53"/>
  <c r="BJ100" i="53"/>
  <c r="BJ89" i="53"/>
  <c r="BJ82" i="53"/>
  <c r="BJ81" i="53"/>
  <c r="BJ72" i="53"/>
  <c r="BJ71" i="53"/>
  <c r="BJ60" i="53"/>
  <c r="BJ59" i="53"/>
  <c r="BJ52" i="53"/>
  <c r="BJ51" i="53"/>
  <c r="BJ44" i="53"/>
  <c r="BJ43" i="53"/>
  <c r="BJ37" i="53"/>
  <c r="BJ36" i="53"/>
  <c r="BJ35" i="53"/>
  <c r="BJ28" i="53"/>
  <c r="BJ27" i="53"/>
  <c r="BJ20" i="53"/>
  <c r="BJ15" i="53"/>
  <c r="BF10" i="53"/>
  <c r="BF134" i="53" s="1"/>
  <c r="BD110" i="53"/>
  <c r="BB10" i="53"/>
  <c r="BD99" i="53"/>
  <c r="BD93" i="53"/>
  <c r="BD85" i="53"/>
  <c r="BD77" i="53"/>
  <c r="BD67" i="53"/>
  <c r="BD55" i="53"/>
  <c r="BD47" i="53"/>
  <c r="BD39" i="53"/>
  <c r="BD31" i="53"/>
  <c r="BD23" i="53"/>
  <c r="BD11" i="53"/>
  <c r="AZ10" i="53"/>
  <c r="AZ134" i="53" s="1"/>
  <c r="AT111" i="53"/>
  <c r="AR10" i="53"/>
  <c r="AT110" i="53"/>
  <c r="AT94" i="53"/>
  <c r="AT93" i="53"/>
  <c r="AT92" i="53"/>
  <c r="AT91" i="53"/>
  <c r="AT86" i="53"/>
  <c r="AT85" i="53"/>
  <c r="AT84" i="53"/>
  <c r="AT83" i="53"/>
  <c r="AT77" i="53"/>
  <c r="AT76" i="53"/>
  <c r="AT75" i="53"/>
  <c r="AT68" i="53"/>
  <c r="AT67" i="53"/>
  <c r="AT62" i="53"/>
  <c r="AT56" i="53"/>
  <c r="AT55" i="53"/>
  <c r="AT54" i="53"/>
  <c r="AT53" i="53"/>
  <c r="AT48" i="53"/>
  <c r="AT47" i="53"/>
  <c r="AT46" i="53"/>
  <c r="AT45" i="53"/>
  <c r="AT40" i="53"/>
  <c r="AT39" i="53"/>
  <c r="AT38" i="53"/>
  <c r="AT37" i="53"/>
  <c r="AT32" i="53"/>
  <c r="AT31" i="53"/>
  <c r="AT30" i="53"/>
  <c r="AT29" i="53"/>
  <c r="AT24" i="53"/>
  <c r="AT23" i="53"/>
  <c r="AT22" i="53"/>
  <c r="AT21" i="53"/>
  <c r="AT12" i="53"/>
  <c r="AT11" i="53"/>
  <c r="AP10" i="53"/>
  <c r="AP134" i="53" s="1"/>
  <c r="AP156" i="53" s="1"/>
  <c r="AB10" i="53"/>
  <c r="AD110" i="53"/>
  <c r="AD106" i="53"/>
  <c r="AD105" i="53"/>
  <c r="AD100" i="53"/>
  <c r="AD99" i="53"/>
  <c r="AD91" i="53"/>
  <c r="AD90" i="53"/>
  <c r="AD89" i="53"/>
  <c r="AD88" i="53"/>
  <c r="AD83" i="53"/>
  <c r="AD82" i="53"/>
  <c r="AD81" i="53"/>
  <c r="AD80" i="53"/>
  <c r="AD75" i="53"/>
  <c r="AD72" i="53"/>
  <c r="AD71" i="53"/>
  <c r="AD70" i="53"/>
  <c r="AD62" i="53"/>
  <c r="AD60" i="53"/>
  <c r="AD59" i="53"/>
  <c r="AD58" i="53"/>
  <c r="AD53" i="53"/>
  <c r="AD52" i="53"/>
  <c r="AD51" i="53"/>
  <c r="AD50" i="53"/>
  <c r="AD45" i="53"/>
  <c r="AD44" i="53"/>
  <c r="AD43" i="53"/>
  <c r="AD42" i="53"/>
  <c r="AD37" i="53"/>
  <c r="AD36" i="53"/>
  <c r="AD35" i="53"/>
  <c r="AD34" i="53"/>
  <c r="AD29" i="53"/>
  <c r="AD28" i="53"/>
  <c r="AD27" i="53"/>
  <c r="AD26" i="53"/>
  <c r="AD21" i="53"/>
  <c r="AD15" i="53"/>
  <c r="AD14" i="53"/>
  <c r="Z10" i="53"/>
  <c r="Z134" i="53" s="1"/>
  <c r="V10" i="53"/>
  <c r="AF111" i="53"/>
  <c r="X110" i="53"/>
  <c r="X100" i="53"/>
  <c r="X99" i="53"/>
  <c r="X93" i="53"/>
  <c r="X89" i="53"/>
  <c r="X88" i="53"/>
  <c r="X86" i="53"/>
  <c r="X85" i="53"/>
  <c r="X81" i="53"/>
  <c r="X80" i="53"/>
  <c r="X78" i="53"/>
  <c r="X77" i="53"/>
  <c r="X59" i="53"/>
  <c r="X58" i="53"/>
  <c r="X56" i="53"/>
  <c r="X55" i="53"/>
  <c r="X51" i="53"/>
  <c r="X50" i="53"/>
  <c r="X48" i="53"/>
  <c r="X47" i="53"/>
  <c r="X43" i="53"/>
  <c r="X42" i="53"/>
  <c r="X40" i="53"/>
  <c r="X39" i="53"/>
  <c r="X35" i="53"/>
  <c r="X34" i="53"/>
  <c r="X32" i="53"/>
  <c r="X31" i="53"/>
  <c r="X27" i="53"/>
  <c r="X26" i="53"/>
  <c r="X24" i="53"/>
  <c r="X23" i="53"/>
  <c r="X15" i="53"/>
  <c r="X14" i="53"/>
  <c r="X12" i="53"/>
  <c r="X11" i="53"/>
  <c r="T10" i="53"/>
  <c r="T134" i="53" s="1"/>
  <c r="Z156" i="53" l="1"/>
  <c r="BF136" i="53"/>
  <c r="BF151" i="53" s="1"/>
  <c r="BF156" i="53"/>
  <c r="BF158" i="53" s="1"/>
  <c r="BP156" i="53"/>
  <c r="T156" i="53"/>
  <c r="AZ136" i="53"/>
  <c r="AZ151" i="53" s="1"/>
  <c r="AZ156" i="53"/>
  <c r="AZ158" i="53" s="1"/>
  <c r="CF136" i="53"/>
  <c r="CF151" i="53" s="1"/>
  <c r="CF156" i="53"/>
  <c r="CF158" i="53" s="1"/>
  <c r="CL156" i="53"/>
  <c r="CL158" i="53" s="1"/>
  <c r="CL136" i="53"/>
  <c r="CL151" i="53" s="1"/>
  <c r="CP21" i="53"/>
  <c r="CP53" i="53"/>
  <c r="CP91" i="53"/>
  <c r="BJ86" i="53"/>
  <c r="BJ94" i="53"/>
  <c r="BT12" i="53"/>
  <c r="BT24" i="53"/>
  <c r="BT32" i="53"/>
  <c r="BT40" i="53"/>
  <c r="BT48" i="53"/>
  <c r="BT56" i="53"/>
  <c r="BT68" i="53"/>
  <c r="BT78" i="53"/>
  <c r="BT86" i="53"/>
  <c r="BT94" i="53"/>
  <c r="BD13" i="53"/>
  <c r="BD25" i="53"/>
  <c r="BD33" i="53"/>
  <c r="BD41" i="53"/>
  <c r="BD49" i="53"/>
  <c r="BD57" i="53"/>
  <c r="BD69" i="53"/>
  <c r="BD79" i="53"/>
  <c r="BD87" i="53"/>
  <c r="BD98" i="53"/>
  <c r="X94" i="53"/>
  <c r="X13" i="53"/>
  <c r="X25" i="53"/>
  <c r="X33" i="53"/>
  <c r="X41" i="53"/>
  <c r="X49" i="53"/>
  <c r="X57" i="53"/>
  <c r="X79" i="53"/>
  <c r="X87" i="53"/>
  <c r="X98" i="53"/>
  <c r="BT31" i="53"/>
  <c r="BT39" i="53"/>
  <c r="BT47" i="53"/>
  <c r="BT55" i="53"/>
  <c r="BT67" i="53"/>
  <c r="BT77" i="53"/>
  <c r="BT85" i="53"/>
  <c r="BT93" i="53"/>
  <c r="BZ87" i="53"/>
  <c r="BZ98" i="53"/>
  <c r="BD21" i="53"/>
  <c r="BD29" i="53"/>
  <c r="BD37" i="53"/>
  <c r="BD45" i="53"/>
  <c r="BD53" i="53"/>
  <c r="BD62" i="53"/>
  <c r="BD75" i="53"/>
  <c r="BD83" i="53"/>
  <c r="BD91" i="53"/>
  <c r="BJ12" i="53"/>
  <c r="BJ24" i="53"/>
  <c r="BJ32" i="53"/>
  <c r="BJ40" i="53"/>
  <c r="BJ48" i="53"/>
  <c r="BJ56" i="53"/>
  <c r="BJ68" i="53"/>
  <c r="BJ78" i="53"/>
  <c r="BD12" i="53"/>
  <c r="BD24" i="53"/>
  <c r="BD32" i="53"/>
  <c r="BD40" i="53"/>
  <c r="BD48" i="53"/>
  <c r="BD56" i="53"/>
  <c r="BD68" i="53"/>
  <c r="BD78" i="53"/>
  <c r="BD86" i="53"/>
  <c r="BD94" i="53"/>
  <c r="BJ50" i="53"/>
  <c r="BJ58" i="53"/>
  <c r="BJ70" i="53"/>
  <c r="BJ80" i="53"/>
  <c r="BJ88" i="53"/>
  <c r="BJ99" i="53"/>
  <c r="BD14" i="53"/>
  <c r="BD26" i="53"/>
  <c r="BD34" i="53"/>
  <c r="BD42" i="53"/>
  <c r="BD50" i="53"/>
  <c r="BD58" i="53"/>
  <c r="BD70" i="53"/>
  <c r="BD80" i="53"/>
  <c r="BD88" i="53"/>
  <c r="V16" i="53"/>
  <c r="V73" i="53"/>
  <c r="X20" i="53"/>
  <c r="X28" i="53"/>
  <c r="X36" i="53"/>
  <c r="X44" i="53"/>
  <c r="X52" i="53"/>
  <c r="X60" i="53"/>
  <c r="X82" i="53"/>
  <c r="X90" i="53"/>
  <c r="X105" i="53"/>
  <c r="AD10" i="53"/>
  <c r="AD22" i="53"/>
  <c r="AD30" i="53"/>
  <c r="AD38" i="53"/>
  <c r="AD46" i="53"/>
  <c r="AD54" i="53"/>
  <c r="AD66" i="53"/>
  <c r="AD76" i="53"/>
  <c r="AD84" i="53"/>
  <c r="AD92" i="53"/>
  <c r="AD107" i="53"/>
  <c r="X21" i="53"/>
  <c r="X45" i="53"/>
  <c r="X53" i="53"/>
  <c r="X62" i="53"/>
  <c r="X83" i="53"/>
  <c r="X91" i="53"/>
  <c r="CJ99" i="53"/>
  <c r="BT13" i="53"/>
  <c r="BT25" i="53"/>
  <c r="BT33" i="53"/>
  <c r="BT41" i="53"/>
  <c r="BT49" i="53"/>
  <c r="BT57" i="53"/>
  <c r="BT69" i="53"/>
  <c r="BT79" i="53"/>
  <c r="BT87" i="53"/>
  <c r="BT98" i="53"/>
  <c r="BZ15" i="53"/>
  <c r="BZ27" i="53"/>
  <c r="BZ35" i="53"/>
  <c r="BZ43" i="53"/>
  <c r="BZ51" i="53"/>
  <c r="BZ59" i="53"/>
  <c r="BZ71" i="53"/>
  <c r="BZ81" i="53"/>
  <c r="BZ89" i="53"/>
  <c r="BZ100" i="53"/>
  <c r="AT13" i="53"/>
  <c r="AT25" i="53"/>
  <c r="AT33" i="53"/>
  <c r="AT41" i="53"/>
  <c r="AT49" i="53"/>
  <c r="AT57" i="53"/>
  <c r="AT69" i="53"/>
  <c r="AT79" i="53"/>
  <c r="AT87" i="53"/>
  <c r="AT98" i="53"/>
  <c r="CJ22" i="53"/>
  <c r="CJ30" i="53"/>
  <c r="CJ38" i="53"/>
  <c r="CJ46" i="53"/>
  <c r="CJ54" i="53"/>
  <c r="CJ66" i="53"/>
  <c r="CJ76" i="53"/>
  <c r="CJ84" i="53"/>
  <c r="CJ92" i="53"/>
  <c r="BT22" i="53"/>
  <c r="BT30" i="53"/>
  <c r="BT38" i="53"/>
  <c r="BT46" i="53"/>
  <c r="BT54" i="53"/>
  <c r="BT66" i="53"/>
  <c r="BT76" i="53"/>
  <c r="BT84" i="53"/>
  <c r="BT92" i="53"/>
  <c r="BZ12" i="53"/>
  <c r="BZ24" i="53"/>
  <c r="BZ32" i="53"/>
  <c r="BZ40" i="53"/>
  <c r="BZ48" i="53"/>
  <c r="BZ56" i="53"/>
  <c r="BZ68" i="53"/>
  <c r="BZ78" i="53"/>
  <c r="BZ86" i="53"/>
  <c r="BZ94" i="53"/>
  <c r="BT8" i="53"/>
  <c r="BT10" i="53" s="1"/>
  <c r="BT112" i="53" s="1"/>
  <c r="BT20" i="53"/>
  <c r="BT90" i="53"/>
  <c r="BD15" i="53"/>
  <c r="BD27" i="53"/>
  <c r="BD35" i="53"/>
  <c r="BD43" i="53"/>
  <c r="BD51" i="53"/>
  <c r="BJ53" i="53"/>
  <c r="BJ75" i="53"/>
  <c r="AT42" i="53"/>
  <c r="AT70" i="53"/>
  <c r="AT50" i="53"/>
  <c r="AT58" i="53"/>
  <c r="AT34" i="53"/>
  <c r="AT99" i="53"/>
  <c r="AT14" i="53"/>
  <c r="AT88" i="53"/>
  <c r="AT26" i="53"/>
  <c r="AT80" i="53"/>
  <c r="X29" i="53"/>
  <c r="X37" i="53"/>
  <c r="X75" i="53"/>
  <c r="X106" i="53"/>
  <c r="BD89" i="53"/>
  <c r="BJ21" i="53"/>
  <c r="BJ83" i="53"/>
  <c r="BT43" i="53"/>
  <c r="BT100" i="53"/>
  <c r="BZ29" i="53"/>
  <c r="BZ91" i="53"/>
  <c r="CJ27" i="53"/>
  <c r="CJ81" i="53"/>
  <c r="CP45" i="53"/>
  <c r="CP62" i="53"/>
  <c r="X10" i="53"/>
  <c r="BJ29" i="53"/>
  <c r="BT35" i="53"/>
  <c r="BT89" i="53"/>
  <c r="BZ21" i="53"/>
  <c r="BZ53" i="53"/>
  <c r="CJ15" i="53"/>
  <c r="CJ51" i="53"/>
  <c r="CP29" i="53"/>
  <c r="BD28" i="53"/>
  <c r="BD36" i="53"/>
  <c r="BD44" i="53"/>
  <c r="BD52" i="53"/>
  <c r="BD60" i="53"/>
  <c r="BD72" i="53"/>
  <c r="BD82" i="53"/>
  <c r="BD90" i="53"/>
  <c r="BJ22" i="53"/>
  <c r="BJ30" i="53"/>
  <c r="BJ38" i="53"/>
  <c r="BJ46" i="53"/>
  <c r="BJ54" i="53"/>
  <c r="BJ66" i="53"/>
  <c r="BJ76" i="53"/>
  <c r="BJ84" i="53"/>
  <c r="BJ92" i="53"/>
  <c r="BZ22" i="53"/>
  <c r="BZ30" i="53"/>
  <c r="BZ38" i="53"/>
  <c r="BZ46" i="53"/>
  <c r="BZ54" i="53"/>
  <c r="BZ76" i="53"/>
  <c r="BZ84" i="53"/>
  <c r="BZ92" i="53"/>
  <c r="CJ20" i="53"/>
  <c r="CJ28" i="53"/>
  <c r="CJ36" i="53"/>
  <c r="CJ44" i="53"/>
  <c r="CJ52" i="53"/>
  <c r="CJ60" i="53"/>
  <c r="CJ72" i="53"/>
  <c r="CJ82" i="53"/>
  <c r="CJ90" i="53"/>
  <c r="T73" i="53"/>
  <c r="T130" i="53" s="1"/>
  <c r="T162" i="53" s="1"/>
  <c r="BD81" i="53"/>
  <c r="BJ91" i="53"/>
  <c r="BT27" i="53"/>
  <c r="BT81" i="53"/>
  <c r="CJ59" i="53"/>
  <c r="CP37" i="53"/>
  <c r="AG111" i="53"/>
  <c r="X111" i="53"/>
  <c r="BD22" i="53"/>
  <c r="BD30" i="53"/>
  <c r="BD38" i="53"/>
  <c r="BD46" i="53"/>
  <c r="BD54" i="53"/>
  <c r="BB73" i="53"/>
  <c r="BC73" i="53" s="1"/>
  <c r="BD76" i="53"/>
  <c r="BD84" i="53"/>
  <c r="BD92" i="53"/>
  <c r="BD71" i="53"/>
  <c r="BJ45" i="53"/>
  <c r="BT15" i="53"/>
  <c r="BT59" i="53"/>
  <c r="BZ45" i="53"/>
  <c r="CJ35" i="53"/>
  <c r="CJ89" i="53"/>
  <c r="CP75" i="53"/>
  <c r="BD100" i="53"/>
  <c r="BJ62" i="53"/>
  <c r="BT51" i="53"/>
  <c r="BZ62" i="53"/>
  <c r="CJ71" i="53"/>
  <c r="AD11" i="53"/>
  <c r="AD23" i="53"/>
  <c r="AD31" i="53"/>
  <c r="AD39" i="53"/>
  <c r="AD47" i="53"/>
  <c r="AD55" i="53"/>
  <c r="AD67" i="53"/>
  <c r="AD77" i="53"/>
  <c r="AD85" i="53"/>
  <c r="AD93" i="53"/>
  <c r="BT11" i="53"/>
  <c r="BT23" i="53"/>
  <c r="BZ25" i="53"/>
  <c r="BZ33" i="53"/>
  <c r="BZ41" i="53"/>
  <c r="BZ49" i="53"/>
  <c r="BZ57" i="53"/>
  <c r="BZ69" i="53"/>
  <c r="BZ79" i="53"/>
  <c r="CJ11" i="53"/>
  <c r="CJ23" i="53"/>
  <c r="CJ31" i="53"/>
  <c r="CJ39" i="53"/>
  <c r="CJ47" i="53"/>
  <c r="CJ55" i="53"/>
  <c r="CJ67" i="53"/>
  <c r="CJ77" i="53"/>
  <c r="CJ85" i="53"/>
  <c r="CJ93" i="53"/>
  <c r="CP99" i="53"/>
  <c r="BD59" i="53"/>
  <c r="BT71" i="53"/>
  <c r="BZ37" i="53"/>
  <c r="BZ83" i="53"/>
  <c r="CJ43" i="53"/>
  <c r="CJ100" i="53"/>
  <c r="CP83" i="53"/>
  <c r="X22" i="53"/>
  <c r="X30" i="53"/>
  <c r="X38" i="53"/>
  <c r="X46" i="53"/>
  <c r="X54" i="53"/>
  <c r="X76" i="53"/>
  <c r="X84" i="53"/>
  <c r="X92" i="53"/>
  <c r="X107" i="53"/>
  <c r="AD12" i="53"/>
  <c r="AD24" i="53"/>
  <c r="AD32" i="53"/>
  <c r="AD40" i="53"/>
  <c r="AD48" i="53"/>
  <c r="AD56" i="53"/>
  <c r="AD68" i="53"/>
  <c r="AD78" i="53"/>
  <c r="AD86" i="53"/>
  <c r="AD94" i="53"/>
  <c r="AD111" i="53"/>
  <c r="CP20" i="53"/>
  <c r="CP28" i="53"/>
  <c r="CP36" i="53"/>
  <c r="CP44" i="53"/>
  <c r="CP52" i="53"/>
  <c r="CP60" i="53"/>
  <c r="CP72" i="53"/>
  <c r="CP82" i="53"/>
  <c r="CP90" i="53"/>
  <c r="CP22" i="53"/>
  <c r="CP30" i="53"/>
  <c r="CP38" i="53"/>
  <c r="CP46" i="53"/>
  <c r="CP54" i="53"/>
  <c r="CP66" i="53"/>
  <c r="CP76" i="53"/>
  <c r="CP84" i="53"/>
  <c r="CP92" i="53"/>
  <c r="CP12" i="53"/>
  <c r="CP24" i="53"/>
  <c r="CP32" i="53"/>
  <c r="CP40" i="53"/>
  <c r="CP48" i="53"/>
  <c r="CP56" i="53"/>
  <c r="CP68" i="53"/>
  <c r="CP78" i="53"/>
  <c r="CP86" i="53"/>
  <c r="CP94" i="53"/>
  <c r="CP98" i="53"/>
  <c r="BZ13" i="53"/>
  <c r="BV95" i="53"/>
  <c r="BV166" i="53" s="1"/>
  <c r="BV168" i="53" s="1"/>
  <c r="BV73" i="53"/>
  <c r="BV130" i="53" s="1"/>
  <c r="BV162" i="53" s="1"/>
  <c r="BJ11" i="53"/>
  <c r="BJ23" i="53"/>
  <c r="BJ31" i="53"/>
  <c r="BJ39" i="53"/>
  <c r="BJ47" i="53"/>
  <c r="BJ55" i="53"/>
  <c r="BJ67" i="53"/>
  <c r="BJ77" i="53"/>
  <c r="BJ85" i="53"/>
  <c r="BJ93" i="53"/>
  <c r="BJ13" i="53"/>
  <c r="BJ33" i="53"/>
  <c r="BJ57" i="53"/>
  <c r="BJ69" i="53"/>
  <c r="BJ79" i="53"/>
  <c r="BJ87" i="53"/>
  <c r="BJ98" i="53"/>
  <c r="BJ49" i="53"/>
  <c r="BJ14" i="53"/>
  <c r="BJ26" i="53"/>
  <c r="BJ34" i="53"/>
  <c r="BJ42" i="53"/>
  <c r="BJ25" i="53"/>
  <c r="BJ41" i="53"/>
  <c r="BJ90" i="53"/>
  <c r="AT35" i="53"/>
  <c r="AT59" i="53"/>
  <c r="AT81" i="53"/>
  <c r="AT28" i="53"/>
  <c r="AT36" i="53"/>
  <c r="AT44" i="53"/>
  <c r="AT52" i="53"/>
  <c r="AT60" i="53"/>
  <c r="AT72" i="53"/>
  <c r="AT82" i="53"/>
  <c r="AT90" i="53"/>
  <c r="AT27" i="53"/>
  <c r="AT71" i="53"/>
  <c r="AT43" i="53"/>
  <c r="AT100" i="53"/>
  <c r="AP95" i="53"/>
  <c r="AP166" i="53" s="1"/>
  <c r="AP168" i="53" s="1"/>
  <c r="AT15" i="53"/>
  <c r="AT51" i="53"/>
  <c r="AT89" i="53"/>
  <c r="AD13" i="53"/>
  <c r="AD25" i="53"/>
  <c r="AD33" i="53"/>
  <c r="AD41" i="53"/>
  <c r="AD49" i="53"/>
  <c r="AD57" i="53"/>
  <c r="AD69" i="53"/>
  <c r="AD79" i="53"/>
  <c r="AD87" i="53"/>
  <c r="AD98" i="53"/>
  <c r="CF61" i="53"/>
  <c r="CF63" i="53" s="1"/>
  <c r="CF129" i="53" s="1"/>
  <c r="CJ8" i="53"/>
  <c r="CJ10" i="53" s="1"/>
  <c r="CF95" i="53"/>
  <c r="CF166" i="53" s="1"/>
  <c r="CF168" i="53" s="1"/>
  <c r="CH61" i="53"/>
  <c r="CH63" i="53" s="1"/>
  <c r="CH95" i="53"/>
  <c r="CS8" i="53"/>
  <c r="CF73" i="53"/>
  <c r="CF130" i="53" s="1"/>
  <c r="CF162" i="53" s="1"/>
  <c r="CH73" i="53"/>
  <c r="BR61" i="53"/>
  <c r="BR63" i="53" s="1"/>
  <c r="BP61" i="53"/>
  <c r="BP63" i="53" s="1"/>
  <c r="BP129" i="53" s="1"/>
  <c r="BP95" i="53"/>
  <c r="BP166" i="53" s="1"/>
  <c r="BP168" i="53" s="1"/>
  <c r="BR73" i="53"/>
  <c r="BP73" i="53"/>
  <c r="BP130" i="53" s="1"/>
  <c r="BP162" i="53" s="1"/>
  <c r="BR95" i="53"/>
  <c r="BD8" i="53"/>
  <c r="BD10" i="53" s="1"/>
  <c r="BB61" i="53"/>
  <c r="BB63" i="53" s="1"/>
  <c r="BD66" i="53"/>
  <c r="AZ61" i="53"/>
  <c r="AZ63" i="53" s="1"/>
  <c r="AZ129" i="53" s="1"/>
  <c r="BB95" i="53"/>
  <c r="AZ95" i="53"/>
  <c r="AZ166" i="53" s="1"/>
  <c r="AZ168" i="53" s="1"/>
  <c r="BD20" i="53"/>
  <c r="AZ73" i="53"/>
  <c r="V61" i="53"/>
  <c r="V63" i="53" s="1"/>
  <c r="V95" i="53"/>
  <c r="X73" i="53"/>
  <c r="T63" i="53"/>
  <c r="T129" i="53" s="1"/>
  <c r="X8" i="53"/>
  <c r="T95" i="53"/>
  <c r="T166" i="53" s="1"/>
  <c r="T168" i="53" s="1"/>
  <c r="T16" i="53"/>
  <c r="CL61" i="53"/>
  <c r="CL63" i="53" s="1"/>
  <c r="CL129" i="53" s="1"/>
  <c r="CN95" i="53"/>
  <c r="CP8" i="53"/>
  <c r="CP10" i="53" s="1"/>
  <c r="CP112" i="53" s="1"/>
  <c r="CN61" i="53"/>
  <c r="CN63" i="53" s="1"/>
  <c r="CL95" i="53"/>
  <c r="CL166" i="53" s="1"/>
  <c r="CL168" i="53" s="1"/>
  <c r="CN73" i="53"/>
  <c r="CL73" i="53"/>
  <c r="CL130" i="53" s="1"/>
  <c r="CL162" i="53" s="1"/>
  <c r="BX73" i="53"/>
  <c r="BZ8" i="53"/>
  <c r="BZ10" i="53" s="1"/>
  <c r="BZ112" i="53" s="1"/>
  <c r="BZ75" i="53"/>
  <c r="BX95" i="53"/>
  <c r="BZ66" i="53"/>
  <c r="BX61" i="53"/>
  <c r="BX63" i="53" s="1"/>
  <c r="BV61" i="53"/>
  <c r="BV63" i="53" s="1"/>
  <c r="BV129" i="53" s="1"/>
  <c r="BF61" i="53"/>
  <c r="BF63" i="53" s="1"/>
  <c r="BF129" i="53" s="1"/>
  <c r="BJ8" i="53"/>
  <c r="BJ10" i="53" s="1"/>
  <c r="BJ112" i="53" s="1"/>
  <c r="BH61" i="53"/>
  <c r="BH63" i="53" s="1"/>
  <c r="BF95" i="53"/>
  <c r="BF166" i="53" s="1"/>
  <c r="BF168" i="53" s="1"/>
  <c r="BH73" i="53"/>
  <c r="BF73" i="53"/>
  <c r="BF130" i="53" s="1"/>
  <c r="BF162" i="53" s="1"/>
  <c r="BH95" i="53"/>
  <c r="AR112" i="53"/>
  <c r="AR16" i="53"/>
  <c r="AR73" i="53"/>
  <c r="AP61" i="53"/>
  <c r="AP63" i="53" s="1"/>
  <c r="AP129" i="53" s="1"/>
  <c r="AT20" i="53"/>
  <c r="AT78" i="53"/>
  <c r="AP73" i="53"/>
  <c r="AP130" i="53" s="1"/>
  <c r="AP162" i="53" s="1"/>
  <c r="AR61" i="53"/>
  <c r="AR63" i="53" s="1"/>
  <c r="AR95" i="53"/>
  <c r="AT8" i="53"/>
  <c r="AT10" i="53" s="1"/>
  <c r="AT112" i="53" s="1"/>
  <c r="AT66" i="53"/>
  <c r="Z61" i="53"/>
  <c r="Z63" i="53" s="1"/>
  <c r="Z129" i="53" s="1"/>
  <c r="AB73" i="53"/>
  <c r="AD8" i="53"/>
  <c r="AB61" i="53"/>
  <c r="AB63" i="53" s="1"/>
  <c r="Z95" i="53"/>
  <c r="Z166" i="53" s="1"/>
  <c r="Z168" i="53" s="1"/>
  <c r="Z73" i="53"/>
  <c r="Z130" i="53" s="1"/>
  <c r="Z162" i="53" s="1"/>
  <c r="AB95" i="53"/>
  <c r="AD20" i="53"/>
  <c r="CN16" i="53"/>
  <c r="CN112" i="53"/>
  <c r="CL112" i="53"/>
  <c r="CL16" i="53"/>
  <c r="CR8" i="53"/>
  <c r="CH16" i="53"/>
  <c r="CF112" i="53"/>
  <c r="CF16" i="53"/>
  <c r="BX16" i="53"/>
  <c r="BX112" i="53"/>
  <c r="BV16" i="53"/>
  <c r="BV112" i="53"/>
  <c r="BR16" i="53"/>
  <c r="BR112" i="53"/>
  <c r="BP112" i="53"/>
  <c r="BP16" i="53"/>
  <c r="BH112" i="53"/>
  <c r="BH16" i="53"/>
  <c r="BF16" i="53"/>
  <c r="BF112" i="53"/>
  <c r="BB112" i="53"/>
  <c r="BB16" i="53"/>
  <c r="AZ16" i="53"/>
  <c r="AZ112" i="53"/>
  <c r="AP112" i="53"/>
  <c r="AP16" i="53"/>
  <c r="AB112" i="53"/>
  <c r="AB16" i="53"/>
  <c r="Z16" i="53"/>
  <c r="Z112" i="53"/>
  <c r="AP161" i="53" l="1"/>
  <c r="AP163" i="53" s="1"/>
  <c r="AP131" i="53"/>
  <c r="CL131" i="53"/>
  <c r="CL143" i="53" s="1"/>
  <c r="CL145" i="53" s="1"/>
  <c r="CL150" i="53" s="1"/>
  <c r="CL152" i="53" s="1"/>
  <c r="CL172" i="53" s="1"/>
  <c r="CL161" i="53"/>
  <c r="CL163" i="53" s="1"/>
  <c r="CL171" i="53" s="1"/>
  <c r="BA73" i="53"/>
  <c r="AZ130" i="53"/>
  <c r="AZ162" i="53" s="1"/>
  <c r="BV161" i="53"/>
  <c r="BV163" i="53" s="1"/>
  <c r="BV131" i="53"/>
  <c r="Z131" i="53"/>
  <c r="Z161" i="53"/>
  <c r="Z163" i="53" s="1"/>
  <c r="BF161" i="53"/>
  <c r="BF163" i="53" s="1"/>
  <c r="BF171" i="53" s="1"/>
  <c r="BF173" i="53" s="1"/>
  <c r="BF174" i="53" s="1"/>
  <c r="BF179" i="53" s="1"/>
  <c r="BF180" i="53" s="1"/>
  <c r="BF131" i="53"/>
  <c r="BF143" i="53" s="1"/>
  <c r="BF145" i="53" s="1"/>
  <c r="BF150" i="53" s="1"/>
  <c r="BF152" i="53" s="1"/>
  <c r="BF172" i="53" s="1"/>
  <c r="T161" i="53"/>
  <c r="T163" i="53" s="1"/>
  <c r="T131" i="53"/>
  <c r="AZ161" i="53"/>
  <c r="BP161" i="53"/>
  <c r="BP163" i="53" s="1"/>
  <c r="BP131" i="53"/>
  <c r="CF161" i="53"/>
  <c r="CF163" i="53" s="1"/>
  <c r="CF171" i="53" s="1"/>
  <c r="CF131" i="53"/>
  <c r="CF143" i="53" s="1"/>
  <c r="CF145" i="53" s="1"/>
  <c r="CF150" i="53" s="1"/>
  <c r="CF152" i="53" s="1"/>
  <c r="V96" i="53"/>
  <c r="V101" i="53" s="1"/>
  <c r="V102" i="53" s="1"/>
  <c r="AR120" i="53"/>
  <c r="X16" i="53"/>
  <c r="X122" i="53" s="1"/>
  <c r="DJ160" i="53" s="1"/>
  <c r="CL118" i="53"/>
  <c r="BB118" i="53"/>
  <c r="AZ96" i="53"/>
  <c r="BA96" i="53" s="1"/>
  <c r="BA95" i="53"/>
  <c r="BB96" i="53"/>
  <c r="BC96" i="53" s="1"/>
  <c r="BC95" i="53"/>
  <c r="BD16" i="53"/>
  <c r="CN96" i="53"/>
  <c r="CN101" i="53" s="1"/>
  <c r="CN102" i="53" s="1"/>
  <c r="BT73" i="53"/>
  <c r="BT16" i="53"/>
  <c r="AR118" i="53"/>
  <c r="AR122" i="53"/>
  <c r="X112" i="53"/>
  <c r="Y67" i="53"/>
  <c r="Y70" i="53"/>
  <c r="Y72" i="53"/>
  <c r="Y66" i="53"/>
  <c r="Y68" i="53"/>
  <c r="Y69" i="53"/>
  <c r="Y71" i="53"/>
  <c r="AD112" i="53"/>
  <c r="AD16" i="53"/>
  <c r="CF96" i="53"/>
  <c r="CF101" i="53" s="1"/>
  <c r="CF102" i="53" s="1"/>
  <c r="X61" i="53"/>
  <c r="X63" i="53" s="1"/>
  <c r="BP96" i="53"/>
  <c r="BP101" i="53" s="1"/>
  <c r="BP102" i="53" s="1"/>
  <c r="BP135" i="53" s="1"/>
  <c r="BP122" i="53"/>
  <c r="BJ95" i="53"/>
  <c r="BD112" i="53"/>
  <c r="AP96" i="53"/>
  <c r="AP101" i="53" s="1"/>
  <c r="AP102" i="53" s="1"/>
  <c r="AP135" i="53" s="1"/>
  <c r="X95" i="53"/>
  <c r="CJ61" i="53"/>
  <c r="CJ63" i="53" s="1"/>
  <c r="CH96" i="53"/>
  <c r="CH101" i="53" s="1"/>
  <c r="CH102" i="53" s="1"/>
  <c r="CH114" i="53" s="1"/>
  <c r="CP16" i="53"/>
  <c r="CJ73" i="53"/>
  <c r="BV96" i="53"/>
  <c r="BV101" i="53" s="1"/>
  <c r="BV102" i="53" s="1"/>
  <c r="BV135" i="53" s="1"/>
  <c r="BT61" i="53"/>
  <c r="BT63" i="53" s="1"/>
  <c r="BD73" i="53"/>
  <c r="BH118" i="53"/>
  <c r="BH122" i="53"/>
  <c r="AZ118" i="53"/>
  <c r="BJ16" i="53"/>
  <c r="AT95" i="53"/>
  <c r="AT16" i="53"/>
  <c r="AB122" i="53"/>
  <c r="CP73" i="53"/>
  <c r="CL122" i="53"/>
  <c r="CJ95" i="53"/>
  <c r="BZ61" i="53"/>
  <c r="BZ63" i="53" s="1"/>
  <c r="BT95" i="53"/>
  <c r="BD95" i="53"/>
  <c r="BH96" i="53"/>
  <c r="BH101" i="53" s="1"/>
  <c r="BH102" i="53" s="1"/>
  <c r="AP118" i="53"/>
  <c r="AT73" i="53"/>
  <c r="AB96" i="53"/>
  <c r="AD73" i="53"/>
  <c r="AD95" i="53"/>
  <c r="T96" i="53"/>
  <c r="T101" i="53" s="1"/>
  <c r="T102" i="53" s="1"/>
  <c r="T135" i="53" s="1"/>
  <c r="AB118" i="53"/>
  <c r="BP118" i="53"/>
  <c r="BJ61" i="53"/>
  <c r="BJ63" i="53" s="1"/>
  <c r="BJ73" i="53"/>
  <c r="CL120" i="53"/>
  <c r="BR96" i="53"/>
  <c r="BR101" i="53" s="1"/>
  <c r="BR102" i="53" s="1"/>
  <c r="CP61" i="53"/>
  <c r="CP63" i="53" s="1"/>
  <c r="AD61" i="53"/>
  <c r="AD63" i="53" s="1"/>
  <c r="Z118" i="53"/>
  <c r="BF96" i="53"/>
  <c r="BF101" i="53" s="1"/>
  <c r="BF102" i="53" s="1"/>
  <c r="BZ73" i="53"/>
  <c r="BD61" i="53"/>
  <c r="BD63" i="53" s="1"/>
  <c r="CJ16" i="53"/>
  <c r="AB120" i="53"/>
  <c r="CP95" i="53"/>
  <c r="BV122" i="53"/>
  <c r="BZ95" i="53"/>
  <c r="CT8" i="53"/>
  <c r="BV118" i="53"/>
  <c r="BZ16" i="53"/>
  <c r="BX96" i="53"/>
  <c r="BX101" i="53" s="1"/>
  <c r="BX102" i="53" s="1"/>
  <c r="AT61" i="53"/>
  <c r="AT63" i="53" s="1"/>
  <c r="Z96" i="53"/>
  <c r="Z101" i="53" s="1"/>
  <c r="Z120" i="53"/>
  <c r="CJ112" i="53"/>
  <c r="BR120" i="53"/>
  <c r="BP120" i="53"/>
  <c r="AZ120" i="53"/>
  <c r="CL96" i="53"/>
  <c r="CL101" i="53" s="1"/>
  <c r="CL102" i="53" s="1"/>
  <c r="BX118" i="53"/>
  <c r="BV120" i="53"/>
  <c r="BX122" i="53"/>
  <c r="BF120" i="53"/>
  <c r="AR96" i="53"/>
  <c r="AR101" i="53" s="1"/>
  <c r="AR102" i="53" s="1"/>
  <c r="AR116" i="53" s="1"/>
  <c r="CN118" i="53"/>
  <c r="CN120" i="53"/>
  <c r="CN122" i="53"/>
  <c r="CH122" i="53"/>
  <c r="CH118" i="53"/>
  <c r="CH120" i="53"/>
  <c r="CF118" i="53"/>
  <c r="CF122" i="53"/>
  <c r="CF120" i="53"/>
  <c r="BX120" i="53"/>
  <c r="BR118" i="53"/>
  <c r="BR122" i="53"/>
  <c r="BH120" i="53"/>
  <c r="BF118" i="53"/>
  <c r="BF122" i="53"/>
  <c r="BB122" i="53"/>
  <c r="BB120" i="53"/>
  <c r="AZ122" i="53"/>
  <c r="AP120" i="53"/>
  <c r="AP122" i="53"/>
  <c r="Z122" i="53"/>
  <c r="CF172" i="53" l="1"/>
  <c r="CF173" i="53"/>
  <c r="CF174" i="53" s="1"/>
  <c r="CF179" i="53" s="1"/>
  <c r="CF180" i="53" s="1"/>
  <c r="BV136" i="53"/>
  <c r="BV151" i="53" s="1"/>
  <c r="BV157" i="53"/>
  <c r="BV158" i="53" s="1"/>
  <c r="BV171" i="53" s="1"/>
  <c r="T157" i="53"/>
  <c r="T158" i="53" s="1"/>
  <c r="T171" i="53" s="1"/>
  <c r="T136" i="53"/>
  <c r="T151" i="53" s="1"/>
  <c r="BP157" i="53"/>
  <c r="BP158" i="53" s="1"/>
  <c r="BP171" i="53" s="1"/>
  <c r="BP136" i="53"/>
  <c r="BP151" i="53" s="1"/>
  <c r="BP143" i="53"/>
  <c r="BP145" i="53" s="1"/>
  <c r="BP150" i="53" s="1"/>
  <c r="BP152" i="53" s="1"/>
  <c r="BP172" i="53" s="1"/>
  <c r="CL173" i="53"/>
  <c r="CL174" i="53" s="1"/>
  <c r="CL179" i="53" s="1"/>
  <c r="CL180" i="53" s="1"/>
  <c r="AZ131" i="53"/>
  <c r="AZ143" i="53" s="1"/>
  <c r="AZ145" i="53" s="1"/>
  <c r="AZ150" i="53" s="1"/>
  <c r="AZ152" i="53" s="1"/>
  <c r="AZ172" i="53" s="1"/>
  <c r="AP136" i="53"/>
  <c r="AP151" i="53" s="1"/>
  <c r="AP157" i="53"/>
  <c r="AP158" i="53" s="1"/>
  <c r="AP171" i="53" s="1"/>
  <c r="AZ163" i="53"/>
  <c r="AZ171" i="53" s="1"/>
  <c r="AB101" i="53"/>
  <c r="AB102" i="53" s="1"/>
  <c r="X118" i="53"/>
  <c r="DJ144" i="53" s="1"/>
  <c r="BB101" i="53"/>
  <c r="BB102" i="53" s="1"/>
  <c r="BC102" i="53" s="1"/>
  <c r="BD118" i="53"/>
  <c r="DJ146" i="53" s="1"/>
  <c r="X120" i="53"/>
  <c r="DJ152" i="53" s="1"/>
  <c r="AZ101" i="53"/>
  <c r="AZ102" i="53" s="1"/>
  <c r="Z102" i="53"/>
  <c r="Z135" i="53" s="1"/>
  <c r="BT122" i="53"/>
  <c r="DJ163" i="53" s="1"/>
  <c r="BT118" i="53"/>
  <c r="DJ147" i="53" s="1"/>
  <c r="BD122" i="53"/>
  <c r="DJ162" i="53" s="1"/>
  <c r="AD118" i="53"/>
  <c r="DK144" i="53" s="1"/>
  <c r="AD120" i="53"/>
  <c r="DK152" i="53" s="1"/>
  <c r="AD122" i="53"/>
  <c r="DK160" i="53" s="1"/>
  <c r="CP122" i="53"/>
  <c r="DK164" i="53" s="1"/>
  <c r="CJ96" i="53"/>
  <c r="CJ101" i="53" s="1"/>
  <c r="CJ102" i="53" s="1"/>
  <c r="BT96" i="53"/>
  <c r="BT101" i="53" s="1"/>
  <c r="BT102" i="53" s="1"/>
  <c r="BT114" i="53" s="1"/>
  <c r="DJ131" i="53" s="1"/>
  <c r="BJ96" i="53"/>
  <c r="BJ101" i="53" s="1"/>
  <c r="BJ102" i="53" s="1"/>
  <c r="BJ116" i="53" s="1"/>
  <c r="DK138" i="53" s="1"/>
  <c r="BD96" i="53"/>
  <c r="BD101" i="53" s="1"/>
  <c r="BD102" i="53" s="1"/>
  <c r="BD116" i="53" s="1"/>
  <c r="DJ138" i="53" s="1"/>
  <c r="X96" i="53"/>
  <c r="CP96" i="53"/>
  <c r="CP101" i="53" s="1"/>
  <c r="CP102" i="53" s="1"/>
  <c r="CP116" i="53" s="1"/>
  <c r="DK140" i="53" s="1"/>
  <c r="BJ120" i="53"/>
  <c r="DK154" i="53" s="1"/>
  <c r="BT120" i="53"/>
  <c r="DJ155" i="53" s="1"/>
  <c r="CJ118" i="53"/>
  <c r="DJ148" i="53" s="1"/>
  <c r="BD120" i="53"/>
  <c r="DJ154" i="53" s="1"/>
  <c r="AT96" i="53"/>
  <c r="AT101" i="53" s="1"/>
  <c r="AT102" i="53" s="1"/>
  <c r="AT116" i="53" s="1"/>
  <c r="DK137" i="53" s="1"/>
  <c r="AT120" i="53"/>
  <c r="DK153" i="53" s="1"/>
  <c r="CJ122" i="53"/>
  <c r="DJ164" i="53" s="1"/>
  <c r="AT122" i="53"/>
  <c r="DK161" i="53" s="1"/>
  <c r="AD96" i="53"/>
  <c r="CJ120" i="53"/>
  <c r="DJ156" i="53" s="1"/>
  <c r="BZ122" i="53"/>
  <c r="DK163" i="53" s="1"/>
  <c r="AT118" i="53"/>
  <c r="DK145" i="53" s="1"/>
  <c r="CP120" i="53"/>
  <c r="DK156" i="53" s="1"/>
  <c r="CP118" i="53"/>
  <c r="DK148" i="53" s="1"/>
  <c r="BJ122" i="53"/>
  <c r="DK162" i="53" s="1"/>
  <c r="BZ96" i="53"/>
  <c r="BZ101" i="53" s="1"/>
  <c r="BZ102" i="53" s="1"/>
  <c r="BJ118" i="53"/>
  <c r="DK146" i="53" s="1"/>
  <c r="BZ120" i="53"/>
  <c r="DK155" i="53" s="1"/>
  <c r="BZ118" i="53"/>
  <c r="DK147" i="53" s="1"/>
  <c r="CH116" i="53"/>
  <c r="AR114" i="53"/>
  <c r="CN116" i="53"/>
  <c r="CN114" i="53"/>
  <c r="CL116" i="53"/>
  <c r="CL114" i="53"/>
  <c r="CF116" i="53"/>
  <c r="CF114" i="53"/>
  <c r="BX116" i="53"/>
  <c r="BX114" i="53"/>
  <c r="BV116" i="53"/>
  <c r="BV114" i="53"/>
  <c r="BR116" i="53"/>
  <c r="BR114" i="53"/>
  <c r="BP116" i="53"/>
  <c r="BP114" i="53"/>
  <c r="BH116" i="53"/>
  <c r="BH114" i="53"/>
  <c r="BF116" i="53"/>
  <c r="BF114" i="53"/>
  <c r="AP116" i="53"/>
  <c r="AP114" i="53"/>
  <c r="BP173" i="53" l="1"/>
  <c r="BP174" i="53" s="1"/>
  <c r="BP179" i="53" s="1"/>
  <c r="BP180" i="53" s="1"/>
  <c r="AP143" i="53"/>
  <c r="AP145" i="53" s="1"/>
  <c r="AP150" i="53" s="1"/>
  <c r="AP152" i="53" s="1"/>
  <c r="AP172" i="53" s="1"/>
  <c r="AP173" i="53" s="1"/>
  <c r="AP174" i="53" s="1"/>
  <c r="AP179" i="53" s="1"/>
  <c r="AP180" i="53" s="1"/>
  <c r="Z157" i="53"/>
  <c r="Z158" i="53" s="1"/>
  <c r="Z171" i="53" s="1"/>
  <c r="Z136" i="53"/>
  <c r="BV143" i="53"/>
  <c r="BV145" i="53" s="1"/>
  <c r="BV150" i="53" s="1"/>
  <c r="BV152" i="53" s="1"/>
  <c r="BV172" i="53" s="1"/>
  <c r="BV173" i="53" s="1"/>
  <c r="BV174" i="53" s="1"/>
  <c r="BV179" i="53" s="1"/>
  <c r="BV180" i="53" s="1"/>
  <c r="DL131" i="53"/>
  <c r="AZ173" i="53"/>
  <c r="AZ174" i="53" s="1"/>
  <c r="AZ179" i="53" s="1"/>
  <c r="AZ180" i="53" s="1"/>
  <c r="T143" i="53"/>
  <c r="T145" i="53" s="1"/>
  <c r="T150" i="53" s="1"/>
  <c r="T152" i="53" s="1"/>
  <c r="T172" i="53" s="1"/>
  <c r="T173" i="53" s="1"/>
  <c r="T174" i="53" s="1"/>
  <c r="T179" i="53" s="1"/>
  <c r="T180" i="53" s="1"/>
  <c r="AB114" i="53"/>
  <c r="AB116" i="53"/>
  <c r="BA102" i="53"/>
  <c r="X101" i="53"/>
  <c r="X102" i="53" s="1"/>
  <c r="AD101" i="53"/>
  <c r="AD102" i="53" s="1"/>
  <c r="AD114" i="53" s="1"/>
  <c r="DK128" i="53" s="1"/>
  <c r="BC101" i="53"/>
  <c r="BA101" i="53"/>
  <c r="Z116" i="53"/>
  <c r="Z114" i="53"/>
  <c r="BB114" i="53"/>
  <c r="BB116" i="53"/>
  <c r="AZ114" i="53"/>
  <c r="AZ116" i="53"/>
  <c r="CJ114" i="53"/>
  <c r="DJ132" i="53" s="1"/>
  <c r="DL132" i="53" s="1"/>
  <c r="CJ116" i="53"/>
  <c r="DJ140" i="53" s="1"/>
  <c r="BT116" i="53"/>
  <c r="DJ139" i="53" s="1"/>
  <c r="AT114" i="53"/>
  <c r="DK129" i="53" s="1"/>
  <c r="CP114" i="53"/>
  <c r="DK132" i="53" s="1"/>
  <c r="BZ116" i="53"/>
  <c r="DK139" i="53" s="1"/>
  <c r="BZ114" i="53"/>
  <c r="DK131" i="53" s="1"/>
  <c r="BD114" i="53"/>
  <c r="DJ130" i="53" s="1"/>
  <c r="BJ114" i="53"/>
  <c r="DK130" i="53" s="1"/>
  <c r="DL130" i="53" l="1"/>
  <c r="Z151" i="53"/>
  <c r="Z143" i="53"/>
  <c r="Z145" i="53" s="1"/>
  <c r="Z150" i="53" s="1"/>
  <c r="Z152" i="53" s="1"/>
  <c r="Z172" i="53" s="1"/>
  <c r="Z173" i="53" s="1"/>
  <c r="Z174" i="53" s="1"/>
  <c r="Z179" i="53" s="1"/>
  <c r="Z180" i="53" s="1"/>
  <c r="X116" i="53"/>
  <c r="DJ136" i="53" s="1"/>
  <c r="X114" i="53"/>
  <c r="DJ128" i="53" s="1"/>
  <c r="DL128" i="53" s="1"/>
  <c r="AD116" i="53"/>
  <c r="DK136" i="53" s="1"/>
  <c r="D10" i="53"/>
  <c r="D134" i="53" s="1"/>
  <c r="DK125" i="52"/>
  <c r="DJ125" i="52"/>
  <c r="DK9" i="52"/>
  <c r="DN102" i="52"/>
  <c r="DD111" i="52"/>
  <c r="DB111" i="52"/>
  <c r="DD110" i="52"/>
  <c r="DB110" i="52"/>
  <c r="DD107" i="52"/>
  <c r="DB107" i="52"/>
  <c r="DD106" i="52"/>
  <c r="DB106" i="52"/>
  <c r="DD105" i="52"/>
  <c r="DB105" i="52"/>
  <c r="DD100" i="52"/>
  <c r="DB100" i="52"/>
  <c r="DD99" i="52"/>
  <c r="DB99" i="52"/>
  <c r="DD98" i="52"/>
  <c r="DB98" i="52"/>
  <c r="DD94" i="52"/>
  <c r="DB94" i="52"/>
  <c r="DC94" i="52" s="1"/>
  <c r="DD93" i="52"/>
  <c r="DB93" i="52"/>
  <c r="DD92" i="52"/>
  <c r="DB92" i="52"/>
  <c r="DD91" i="52"/>
  <c r="DB91" i="52"/>
  <c r="DD90" i="52"/>
  <c r="DB90" i="52"/>
  <c r="DC90" i="52" s="1"/>
  <c r="DD89" i="52"/>
  <c r="DB89" i="52"/>
  <c r="DD88" i="52"/>
  <c r="DB88" i="52"/>
  <c r="DD87" i="52"/>
  <c r="DB87" i="52"/>
  <c r="DD86" i="52"/>
  <c r="DB86" i="52"/>
  <c r="DD85" i="52"/>
  <c r="DB85" i="52"/>
  <c r="DD84" i="52"/>
  <c r="DB84" i="52"/>
  <c r="DD83" i="52"/>
  <c r="DB83" i="52"/>
  <c r="DD82" i="52"/>
  <c r="DB82" i="52"/>
  <c r="DC82" i="52" s="1"/>
  <c r="DD81" i="52"/>
  <c r="DB81" i="52"/>
  <c r="DD80" i="52"/>
  <c r="DB80" i="52"/>
  <c r="DD79" i="52"/>
  <c r="DB79" i="52"/>
  <c r="DD78" i="52"/>
  <c r="DB78" i="52"/>
  <c r="DC78" i="52" s="1"/>
  <c r="DD77" i="52"/>
  <c r="DB77" i="52"/>
  <c r="DD76" i="52"/>
  <c r="DB76" i="52"/>
  <c r="DD75" i="52"/>
  <c r="DB75" i="52"/>
  <c r="DD72" i="52"/>
  <c r="DB72" i="52"/>
  <c r="DD71" i="52"/>
  <c r="DB71" i="52"/>
  <c r="DD70" i="52"/>
  <c r="DB70" i="52"/>
  <c r="DD69" i="52"/>
  <c r="DB69" i="52"/>
  <c r="DD68" i="52"/>
  <c r="DB68" i="52"/>
  <c r="DD67" i="52"/>
  <c r="DB67" i="52"/>
  <c r="DD66" i="52"/>
  <c r="DB66" i="52"/>
  <c r="DD62" i="52"/>
  <c r="DB62" i="52"/>
  <c r="DD60" i="52"/>
  <c r="DB60" i="52"/>
  <c r="DC60" i="52" s="1"/>
  <c r="DD59" i="52"/>
  <c r="DB59" i="52"/>
  <c r="DD58" i="52"/>
  <c r="DB58" i="52"/>
  <c r="DD57" i="52"/>
  <c r="DB57" i="52"/>
  <c r="DD56" i="52"/>
  <c r="DB56" i="52"/>
  <c r="DD55" i="52"/>
  <c r="DB55" i="52"/>
  <c r="DD54" i="52"/>
  <c r="DB54" i="52"/>
  <c r="DD53" i="52"/>
  <c r="DB53" i="52"/>
  <c r="DD52" i="52"/>
  <c r="DB52" i="52"/>
  <c r="DD51" i="52"/>
  <c r="DB51" i="52"/>
  <c r="DD50" i="52"/>
  <c r="DB50" i="52"/>
  <c r="DD49" i="52"/>
  <c r="DB49" i="52"/>
  <c r="DD48" i="52"/>
  <c r="DB48" i="52"/>
  <c r="DD47" i="52"/>
  <c r="DB47" i="52"/>
  <c r="DD46" i="52"/>
  <c r="DB46" i="52"/>
  <c r="DD45" i="52"/>
  <c r="DB45" i="52"/>
  <c r="DD44" i="52"/>
  <c r="DB44" i="52"/>
  <c r="DD43" i="52"/>
  <c r="DB43" i="52"/>
  <c r="DD42" i="52"/>
  <c r="DB42" i="52"/>
  <c r="DD41" i="52"/>
  <c r="DB41" i="52"/>
  <c r="DD40" i="52"/>
  <c r="DB40" i="52"/>
  <c r="DD39" i="52"/>
  <c r="DB39" i="52"/>
  <c r="DD38" i="52"/>
  <c r="DB38" i="52"/>
  <c r="DD37" i="52"/>
  <c r="DB37" i="52"/>
  <c r="DD36" i="52"/>
  <c r="DB36" i="52"/>
  <c r="DD35" i="52"/>
  <c r="DB35" i="52"/>
  <c r="DD34" i="52"/>
  <c r="DB34" i="52"/>
  <c r="DD33" i="52"/>
  <c r="DB33" i="52"/>
  <c r="DD32" i="52"/>
  <c r="DE32" i="52" s="1"/>
  <c r="DB32" i="52"/>
  <c r="DD31" i="52"/>
  <c r="DB31" i="52"/>
  <c r="DD30" i="52"/>
  <c r="DB30" i="52"/>
  <c r="DD29" i="52"/>
  <c r="DB29" i="52"/>
  <c r="DD28" i="52"/>
  <c r="DB28" i="52"/>
  <c r="DD27" i="52"/>
  <c r="DB27" i="52"/>
  <c r="DD26" i="52"/>
  <c r="DB26" i="52"/>
  <c r="DD25" i="52"/>
  <c r="DB25" i="52"/>
  <c r="DD24" i="52"/>
  <c r="DB24" i="52"/>
  <c r="DD23" i="52"/>
  <c r="DB23" i="52"/>
  <c r="DD22" i="52"/>
  <c r="DB22" i="52"/>
  <c r="DD21" i="52"/>
  <c r="DB21" i="52"/>
  <c r="DD20" i="52"/>
  <c r="DB20" i="52"/>
  <c r="DD15" i="52"/>
  <c r="DB15" i="52"/>
  <c r="DD14" i="52"/>
  <c r="DB14" i="52"/>
  <c r="DD13" i="52"/>
  <c r="DB13" i="52"/>
  <c r="DD12" i="52"/>
  <c r="DB12" i="52"/>
  <c r="DD11" i="52"/>
  <c r="DB11" i="52"/>
  <c r="DD8" i="52"/>
  <c r="DD10" i="52" s="1"/>
  <c r="DB8" i="52"/>
  <c r="DB10" i="52" s="1"/>
  <c r="CX111" i="52"/>
  <c r="CV111" i="52"/>
  <c r="CX110" i="52"/>
  <c r="CV110" i="52"/>
  <c r="CX107" i="52"/>
  <c r="CV107" i="52"/>
  <c r="CX106" i="52"/>
  <c r="CV106" i="52"/>
  <c r="CX105" i="52"/>
  <c r="CV105" i="52"/>
  <c r="CX100" i="52"/>
  <c r="CV100" i="52"/>
  <c r="CX99" i="52"/>
  <c r="CV99" i="52"/>
  <c r="CX98" i="52"/>
  <c r="CV98" i="52"/>
  <c r="CX94" i="52"/>
  <c r="CV94" i="52"/>
  <c r="CW94" i="52" s="1"/>
  <c r="CX93" i="52"/>
  <c r="CV93" i="52"/>
  <c r="CX92" i="52"/>
  <c r="CV92" i="52"/>
  <c r="CX91" i="52"/>
  <c r="CV91" i="52"/>
  <c r="CX90" i="52"/>
  <c r="CV90" i="52"/>
  <c r="CW90" i="52" s="1"/>
  <c r="CX89" i="52"/>
  <c r="CV89" i="52"/>
  <c r="CX88" i="52"/>
  <c r="CV88" i="52"/>
  <c r="CX87" i="52"/>
  <c r="CV87" i="52"/>
  <c r="CX86" i="52"/>
  <c r="CV86" i="52"/>
  <c r="CW86" i="52" s="1"/>
  <c r="CX85" i="52"/>
  <c r="CV85" i="52"/>
  <c r="CX84" i="52"/>
  <c r="CV84" i="52"/>
  <c r="CX83" i="52"/>
  <c r="CV83" i="52"/>
  <c r="CX82" i="52"/>
  <c r="CV82" i="52"/>
  <c r="CW82" i="52" s="1"/>
  <c r="CX81" i="52"/>
  <c r="CV81" i="52"/>
  <c r="CX80" i="52"/>
  <c r="CV80" i="52"/>
  <c r="CX79" i="52"/>
  <c r="CV79" i="52"/>
  <c r="CX78" i="52"/>
  <c r="CV78" i="52"/>
  <c r="CW78" i="52" s="1"/>
  <c r="CX77" i="52"/>
  <c r="CV77" i="52"/>
  <c r="CX76" i="52"/>
  <c r="CV76" i="52"/>
  <c r="CX75" i="52"/>
  <c r="CV75" i="52"/>
  <c r="CX72" i="52"/>
  <c r="CV72" i="52"/>
  <c r="CX71" i="52"/>
  <c r="CV71" i="52"/>
  <c r="CX70" i="52"/>
  <c r="CV70" i="52"/>
  <c r="CX69" i="52"/>
  <c r="CV69" i="52"/>
  <c r="CX68" i="52"/>
  <c r="CV68" i="52"/>
  <c r="CX67" i="52"/>
  <c r="CV67" i="52"/>
  <c r="CX66" i="52"/>
  <c r="CV66" i="52"/>
  <c r="CX62" i="52"/>
  <c r="CV62" i="52"/>
  <c r="CX60" i="52"/>
  <c r="CY60" i="52" s="1"/>
  <c r="CV60" i="52"/>
  <c r="CX59" i="52"/>
  <c r="CV59" i="52"/>
  <c r="CX58" i="52"/>
  <c r="CV58" i="52"/>
  <c r="CX57" i="52"/>
  <c r="CV57" i="52"/>
  <c r="CX56" i="52"/>
  <c r="CV56" i="52"/>
  <c r="CX55" i="52"/>
  <c r="CV55" i="52"/>
  <c r="CX54" i="52"/>
  <c r="CV54" i="52"/>
  <c r="CX53" i="52"/>
  <c r="CV53" i="52"/>
  <c r="CX52" i="52"/>
  <c r="CY52" i="52" s="1"/>
  <c r="CV52" i="52"/>
  <c r="CX51" i="52"/>
  <c r="CV51" i="52"/>
  <c r="CX50" i="52"/>
  <c r="CV50" i="52"/>
  <c r="CX49" i="52"/>
  <c r="CV49" i="52"/>
  <c r="CX48" i="52"/>
  <c r="CY48" i="52" s="1"/>
  <c r="CV48" i="52"/>
  <c r="CX47" i="52"/>
  <c r="CV47" i="52"/>
  <c r="CX46" i="52"/>
  <c r="CV46" i="52"/>
  <c r="CX45" i="52"/>
  <c r="CV45" i="52"/>
  <c r="CX44" i="52"/>
  <c r="CY44" i="52" s="1"/>
  <c r="CV44" i="52"/>
  <c r="CX43" i="52"/>
  <c r="CV43" i="52"/>
  <c r="CX42" i="52"/>
  <c r="CY42" i="52" s="1"/>
  <c r="CV42" i="52"/>
  <c r="CX41" i="52"/>
  <c r="CY41" i="52" s="1"/>
  <c r="CV41" i="52"/>
  <c r="CX40" i="52"/>
  <c r="CY40" i="52" s="1"/>
  <c r="CV40" i="52"/>
  <c r="CX39" i="52"/>
  <c r="CV39" i="52"/>
  <c r="CX38" i="52"/>
  <c r="CY38" i="52" s="1"/>
  <c r="CV38" i="52"/>
  <c r="CX37" i="52"/>
  <c r="CY37" i="52" s="1"/>
  <c r="CV37" i="52"/>
  <c r="CX36" i="52"/>
  <c r="CY36" i="52" s="1"/>
  <c r="CV36" i="52"/>
  <c r="CX35" i="52"/>
  <c r="CV35" i="52"/>
  <c r="CX34" i="52"/>
  <c r="CY34" i="52" s="1"/>
  <c r="CV34" i="52"/>
  <c r="CX33" i="52"/>
  <c r="CY33" i="52" s="1"/>
  <c r="CV33" i="52"/>
  <c r="CX32" i="52"/>
  <c r="CY32" i="52" s="1"/>
  <c r="CV32" i="52"/>
  <c r="CX31" i="52"/>
  <c r="CV31" i="52"/>
  <c r="CX30" i="52"/>
  <c r="CY30" i="52" s="1"/>
  <c r="CV30" i="52"/>
  <c r="CX29" i="52"/>
  <c r="CY29" i="52" s="1"/>
  <c r="CV29" i="52"/>
  <c r="CX28" i="52"/>
  <c r="CV28" i="52"/>
  <c r="CX27" i="52"/>
  <c r="CV27" i="52"/>
  <c r="CX26" i="52"/>
  <c r="CY26" i="52" s="1"/>
  <c r="CV26" i="52"/>
  <c r="CX25" i="52"/>
  <c r="CY25" i="52" s="1"/>
  <c r="CV25" i="52"/>
  <c r="CX24" i="52"/>
  <c r="CY24" i="52" s="1"/>
  <c r="CV24" i="52"/>
  <c r="CX23" i="52"/>
  <c r="CV23" i="52"/>
  <c r="CX22" i="52"/>
  <c r="CY22" i="52" s="1"/>
  <c r="CV22" i="52"/>
  <c r="CX21" i="52"/>
  <c r="CY21" i="52" s="1"/>
  <c r="CV21" i="52"/>
  <c r="CX20" i="52"/>
  <c r="CV20" i="52"/>
  <c r="CX15" i="52"/>
  <c r="CV15" i="52"/>
  <c r="CX14" i="52"/>
  <c r="CV14" i="52"/>
  <c r="CX13" i="52"/>
  <c r="CV13" i="52"/>
  <c r="CX12" i="52"/>
  <c r="CV12" i="52"/>
  <c r="CX11" i="52"/>
  <c r="CV11" i="52"/>
  <c r="CX10" i="52"/>
  <c r="CX112" i="52" s="1"/>
  <c r="CV10" i="52"/>
  <c r="CX9" i="52"/>
  <c r="CV9" i="52"/>
  <c r="CX8" i="52"/>
  <c r="CV8" i="52"/>
  <c r="CS111" i="52"/>
  <c r="CR111" i="52"/>
  <c r="CS110" i="52"/>
  <c r="CR110" i="52"/>
  <c r="CS107" i="52"/>
  <c r="CR107" i="52"/>
  <c r="CS106" i="52"/>
  <c r="CR106" i="52"/>
  <c r="CS105" i="52"/>
  <c r="CR105" i="52"/>
  <c r="CS102" i="52"/>
  <c r="CR102" i="52"/>
  <c r="CS101" i="52"/>
  <c r="CR101" i="52"/>
  <c r="CS100" i="52"/>
  <c r="CR100" i="52"/>
  <c r="CS99" i="52"/>
  <c r="CR99" i="52"/>
  <c r="CS98" i="52"/>
  <c r="CR98" i="52"/>
  <c r="CS96" i="52"/>
  <c r="CR96" i="52"/>
  <c r="CS95" i="52"/>
  <c r="CR95" i="52"/>
  <c r="CS94" i="52"/>
  <c r="CR94" i="52"/>
  <c r="CS93" i="52"/>
  <c r="CR93" i="52"/>
  <c r="CS92" i="52"/>
  <c r="CR92" i="52"/>
  <c r="CS91" i="52"/>
  <c r="CR91" i="52"/>
  <c r="CS90" i="52"/>
  <c r="CR90" i="52"/>
  <c r="CS89" i="52"/>
  <c r="CR89" i="52"/>
  <c r="CS88" i="52"/>
  <c r="CR88" i="52"/>
  <c r="CS87" i="52"/>
  <c r="CR87" i="52"/>
  <c r="CS86" i="52"/>
  <c r="CR86" i="52"/>
  <c r="CS85" i="52"/>
  <c r="CR85" i="52"/>
  <c r="CS84" i="52"/>
  <c r="CR84" i="52"/>
  <c r="CS83" i="52"/>
  <c r="CR83" i="52"/>
  <c r="CS82" i="52"/>
  <c r="CR82" i="52"/>
  <c r="CS81" i="52"/>
  <c r="CR81" i="52"/>
  <c r="CS80" i="52"/>
  <c r="CR80" i="52"/>
  <c r="CS79" i="52"/>
  <c r="CR79" i="52"/>
  <c r="CS78" i="52"/>
  <c r="CR78" i="52"/>
  <c r="CS77" i="52"/>
  <c r="CR77" i="52"/>
  <c r="CS76" i="52"/>
  <c r="CR76" i="52"/>
  <c r="CS75" i="52"/>
  <c r="CR75" i="52"/>
  <c r="CS73" i="52"/>
  <c r="CR73" i="52"/>
  <c r="CS72" i="52"/>
  <c r="CR72" i="52"/>
  <c r="CS71" i="52"/>
  <c r="CR71" i="52"/>
  <c r="CS70" i="52"/>
  <c r="CR70" i="52"/>
  <c r="CS69" i="52"/>
  <c r="CR69" i="52"/>
  <c r="CS68" i="52"/>
  <c r="CR68" i="52"/>
  <c r="CS67" i="52"/>
  <c r="CR67" i="52"/>
  <c r="CS66" i="52"/>
  <c r="CR66" i="52"/>
  <c r="CS63" i="52"/>
  <c r="CR63" i="52"/>
  <c r="CS62" i="52"/>
  <c r="CR62" i="52"/>
  <c r="CS61" i="52"/>
  <c r="CR61" i="52"/>
  <c r="CS60" i="52"/>
  <c r="CR60" i="52"/>
  <c r="CS59" i="52"/>
  <c r="CR59" i="52"/>
  <c r="CS58" i="52"/>
  <c r="CR58" i="52"/>
  <c r="CS57" i="52"/>
  <c r="CR57" i="52"/>
  <c r="CS56" i="52"/>
  <c r="CR56" i="52"/>
  <c r="CS55" i="52"/>
  <c r="CR55" i="52"/>
  <c r="CS54" i="52"/>
  <c r="CR54" i="52"/>
  <c r="CS53" i="52"/>
  <c r="CR53" i="52"/>
  <c r="CS52" i="52"/>
  <c r="CR52" i="52"/>
  <c r="CS51" i="52"/>
  <c r="CR51" i="52"/>
  <c r="CS50" i="52"/>
  <c r="CR50" i="52"/>
  <c r="CS49" i="52"/>
  <c r="CR49" i="52"/>
  <c r="CS48" i="52"/>
  <c r="CR48" i="52"/>
  <c r="CS47" i="52"/>
  <c r="CR47" i="52"/>
  <c r="CS46" i="52"/>
  <c r="CR46" i="52"/>
  <c r="CS45" i="52"/>
  <c r="CR45" i="52"/>
  <c r="CS44" i="52"/>
  <c r="CR44" i="52"/>
  <c r="CS43" i="52"/>
  <c r="CR43" i="52"/>
  <c r="CS42" i="52"/>
  <c r="CR42" i="52"/>
  <c r="CS41" i="52"/>
  <c r="CR41" i="52"/>
  <c r="CS40" i="52"/>
  <c r="CR40" i="52"/>
  <c r="CS39" i="52"/>
  <c r="CR39" i="52"/>
  <c r="CS38" i="52"/>
  <c r="CR38" i="52"/>
  <c r="CS37" i="52"/>
  <c r="CR37" i="52"/>
  <c r="CS36" i="52"/>
  <c r="CR36" i="52"/>
  <c r="CS35" i="52"/>
  <c r="CR35" i="52"/>
  <c r="CS34" i="52"/>
  <c r="CR34" i="52"/>
  <c r="CS33" i="52"/>
  <c r="CR33" i="52"/>
  <c r="CS32" i="52"/>
  <c r="CR32" i="52"/>
  <c r="CS31" i="52"/>
  <c r="CR31" i="52"/>
  <c r="CS30" i="52"/>
  <c r="CR30" i="52"/>
  <c r="CS29" i="52"/>
  <c r="CR29" i="52"/>
  <c r="CS28" i="52"/>
  <c r="CR28" i="52"/>
  <c r="CS27" i="52"/>
  <c r="CR27" i="52"/>
  <c r="CS26" i="52"/>
  <c r="CR26" i="52"/>
  <c r="CS25" i="52"/>
  <c r="CR25" i="52"/>
  <c r="CS24" i="52"/>
  <c r="CR24" i="52"/>
  <c r="CS23" i="52"/>
  <c r="CR23" i="52"/>
  <c r="CS22" i="52"/>
  <c r="CR22" i="52"/>
  <c r="CS21" i="52"/>
  <c r="CR21" i="52"/>
  <c r="CS20" i="52"/>
  <c r="CR20" i="52"/>
  <c r="CS16" i="52"/>
  <c r="CR16" i="52"/>
  <c r="CS15" i="52"/>
  <c r="CR15" i="52"/>
  <c r="CS14" i="52"/>
  <c r="CR14" i="52"/>
  <c r="CS13" i="52"/>
  <c r="CR13" i="52"/>
  <c r="CS12" i="52"/>
  <c r="CR12" i="52"/>
  <c r="CS11" i="52"/>
  <c r="CR11" i="52"/>
  <c r="CS10" i="52"/>
  <c r="CR10" i="52"/>
  <c r="CS9" i="52"/>
  <c r="CR9" i="52"/>
  <c r="CS8" i="52"/>
  <c r="CR8" i="52"/>
  <c r="CC111" i="52"/>
  <c r="CB111" i="52"/>
  <c r="CC110" i="52"/>
  <c r="CB110" i="52"/>
  <c r="CC107" i="52"/>
  <c r="CB107" i="52"/>
  <c r="CC106" i="52"/>
  <c r="CB106" i="52"/>
  <c r="CC105" i="52"/>
  <c r="CB105" i="52"/>
  <c r="CC102" i="52"/>
  <c r="CB102" i="52"/>
  <c r="CC101" i="52"/>
  <c r="CB101" i="52"/>
  <c r="CC100" i="52"/>
  <c r="CB100" i="52"/>
  <c r="CC99" i="52"/>
  <c r="CB99" i="52"/>
  <c r="CC98" i="52"/>
  <c r="CB98" i="52"/>
  <c r="CC96" i="52"/>
  <c r="CB96" i="52"/>
  <c r="CC95" i="52"/>
  <c r="CB95" i="52"/>
  <c r="CC94" i="52"/>
  <c r="CB94" i="52"/>
  <c r="CC93" i="52"/>
  <c r="CB93" i="52"/>
  <c r="CC92" i="52"/>
  <c r="CB92" i="52"/>
  <c r="CC91" i="52"/>
  <c r="CB91" i="52"/>
  <c r="CC90" i="52"/>
  <c r="CB90" i="52"/>
  <c r="CC89" i="52"/>
  <c r="CB89" i="52"/>
  <c r="CC88" i="52"/>
  <c r="CB88" i="52"/>
  <c r="CC87" i="52"/>
  <c r="CB87" i="52"/>
  <c r="CC86" i="52"/>
  <c r="CB86" i="52"/>
  <c r="CC85" i="52"/>
  <c r="CB85" i="52"/>
  <c r="CC84" i="52"/>
  <c r="CB84" i="52"/>
  <c r="CC83" i="52"/>
  <c r="CB83" i="52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5" i="52"/>
  <c r="CB75" i="52"/>
  <c r="CC73" i="52"/>
  <c r="CB73" i="52"/>
  <c r="CC72" i="52"/>
  <c r="CB72" i="52"/>
  <c r="CC71" i="52"/>
  <c r="CB71" i="52"/>
  <c r="CC70" i="52"/>
  <c r="CB70" i="52"/>
  <c r="CC69" i="52"/>
  <c r="CB69" i="52"/>
  <c r="CC68" i="52"/>
  <c r="CB68" i="52"/>
  <c r="CC67" i="52"/>
  <c r="CB67" i="52"/>
  <c r="CC66" i="52"/>
  <c r="CB66" i="52"/>
  <c r="CC63" i="52"/>
  <c r="CB63" i="52"/>
  <c r="CC62" i="52"/>
  <c r="CB62" i="52"/>
  <c r="CC61" i="52"/>
  <c r="CB61" i="52"/>
  <c r="CC60" i="52"/>
  <c r="CB60" i="52"/>
  <c r="CC59" i="52"/>
  <c r="CB59" i="52"/>
  <c r="CC58" i="52"/>
  <c r="CB58" i="52"/>
  <c r="CC57" i="52"/>
  <c r="CB57" i="52"/>
  <c r="CC56" i="52"/>
  <c r="CB56" i="52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B37" i="52"/>
  <c r="CC36" i="52"/>
  <c r="CB36" i="52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B27" i="52"/>
  <c r="CC26" i="52"/>
  <c r="CB26" i="52"/>
  <c r="CC25" i="52"/>
  <c r="CB25" i="52"/>
  <c r="CC24" i="52"/>
  <c r="CB24" i="52"/>
  <c r="CC23" i="52"/>
  <c r="CB23" i="52"/>
  <c r="CC22" i="52"/>
  <c r="CB22" i="52"/>
  <c r="CC21" i="52"/>
  <c r="CB21" i="52"/>
  <c r="CC20" i="52"/>
  <c r="CB20" i="52"/>
  <c r="CC16" i="52"/>
  <c r="CB16" i="52"/>
  <c r="CB118" i="52" s="1"/>
  <c r="CC15" i="52"/>
  <c r="CB15" i="52"/>
  <c r="CC14" i="52"/>
  <c r="CB14" i="52"/>
  <c r="CC13" i="52"/>
  <c r="CB13" i="52"/>
  <c r="CC12" i="52"/>
  <c r="CB12" i="52"/>
  <c r="CC11" i="52"/>
  <c r="CB11" i="52"/>
  <c r="CC10" i="52"/>
  <c r="CB10" i="52"/>
  <c r="CC9" i="52"/>
  <c r="CB9" i="52"/>
  <c r="CC8" i="52"/>
  <c r="CB8" i="52"/>
  <c r="BM111" i="52"/>
  <c r="BL111" i="52"/>
  <c r="BM110" i="52"/>
  <c r="BL110" i="52"/>
  <c r="BM107" i="52"/>
  <c r="BL107" i="52"/>
  <c r="BM106" i="52"/>
  <c r="BL106" i="52"/>
  <c r="BM105" i="52"/>
  <c r="BL105" i="52"/>
  <c r="BM102" i="52"/>
  <c r="BL102" i="52"/>
  <c r="BM101" i="52"/>
  <c r="BL101" i="52"/>
  <c r="BM100" i="52"/>
  <c r="BL100" i="52"/>
  <c r="BM99" i="52"/>
  <c r="BL99" i="52"/>
  <c r="BM98" i="52"/>
  <c r="BL98" i="52"/>
  <c r="BM96" i="52"/>
  <c r="BL96" i="52"/>
  <c r="BM95" i="52"/>
  <c r="BL95" i="52"/>
  <c r="BM94" i="52"/>
  <c r="BL94" i="52"/>
  <c r="BM93" i="52"/>
  <c r="BL93" i="52"/>
  <c r="BM92" i="52"/>
  <c r="BL92" i="52"/>
  <c r="BM91" i="52"/>
  <c r="BL91" i="52"/>
  <c r="BM90" i="52"/>
  <c r="BL90" i="52"/>
  <c r="BM89" i="52"/>
  <c r="BL89" i="52"/>
  <c r="BM88" i="52"/>
  <c r="BL88" i="52"/>
  <c r="BM87" i="52"/>
  <c r="BL87" i="52"/>
  <c r="BM86" i="52"/>
  <c r="BL86" i="52"/>
  <c r="BM85" i="52"/>
  <c r="BL85" i="52"/>
  <c r="BM84" i="52"/>
  <c r="BL84" i="52"/>
  <c r="BM83" i="52"/>
  <c r="BL83" i="52"/>
  <c r="BM82" i="52"/>
  <c r="BL82" i="52"/>
  <c r="BM81" i="52"/>
  <c r="BL81" i="52"/>
  <c r="BM80" i="52"/>
  <c r="BL80" i="52"/>
  <c r="BM79" i="52"/>
  <c r="BL79" i="52"/>
  <c r="BM78" i="52"/>
  <c r="BL78" i="52"/>
  <c r="BM77" i="52"/>
  <c r="BL77" i="52"/>
  <c r="BM76" i="52"/>
  <c r="BL76" i="52"/>
  <c r="BM75" i="52"/>
  <c r="BL75" i="52"/>
  <c r="BM73" i="52"/>
  <c r="BL73" i="52"/>
  <c r="BM72" i="52"/>
  <c r="BL72" i="52"/>
  <c r="BM71" i="52"/>
  <c r="BL71" i="52"/>
  <c r="BM70" i="52"/>
  <c r="BL70" i="52"/>
  <c r="BM69" i="52"/>
  <c r="BL69" i="52"/>
  <c r="BM68" i="52"/>
  <c r="BL68" i="52"/>
  <c r="BM67" i="52"/>
  <c r="BL67" i="52"/>
  <c r="BM66" i="52"/>
  <c r="BL66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M57" i="52"/>
  <c r="BL57" i="52"/>
  <c r="BM56" i="52"/>
  <c r="BL56" i="52"/>
  <c r="BM55" i="52"/>
  <c r="BL55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M42" i="52"/>
  <c r="BL42" i="52"/>
  <c r="BM41" i="52"/>
  <c r="BL41" i="52"/>
  <c r="BM40" i="52"/>
  <c r="BL40" i="52"/>
  <c r="BM39" i="52"/>
  <c r="BL39" i="52"/>
  <c r="BM38" i="52"/>
  <c r="BL38" i="52"/>
  <c r="BM37" i="52"/>
  <c r="BL37" i="52"/>
  <c r="BM36" i="52"/>
  <c r="BL36" i="52"/>
  <c r="BM35" i="52"/>
  <c r="BL35" i="52"/>
  <c r="BM34" i="52"/>
  <c r="BL34" i="52"/>
  <c r="BM33" i="52"/>
  <c r="BL33" i="52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M24" i="52"/>
  <c r="BL24" i="52"/>
  <c r="BM23" i="52"/>
  <c r="BL23" i="52"/>
  <c r="BM22" i="52"/>
  <c r="BL22" i="52"/>
  <c r="BM21" i="52"/>
  <c r="BL21" i="52"/>
  <c r="BM20" i="52"/>
  <c r="BL20" i="52"/>
  <c r="BM16" i="52"/>
  <c r="BL16" i="52"/>
  <c r="BL118" i="52" s="1"/>
  <c r="BM15" i="52"/>
  <c r="BL15" i="52"/>
  <c r="BM14" i="52"/>
  <c r="BL14" i="52"/>
  <c r="BM13" i="52"/>
  <c r="BL13" i="52"/>
  <c r="BM12" i="52"/>
  <c r="BL12" i="52"/>
  <c r="BM11" i="52"/>
  <c r="BL11" i="52"/>
  <c r="BM10" i="52"/>
  <c r="BL10" i="52"/>
  <c r="BM9" i="52"/>
  <c r="BL9" i="52"/>
  <c r="BM8" i="52"/>
  <c r="BL8" i="52"/>
  <c r="AW111" i="52"/>
  <c r="AV111" i="52"/>
  <c r="AW110" i="52"/>
  <c r="AV110" i="52"/>
  <c r="AW107" i="52"/>
  <c r="AV107" i="52"/>
  <c r="AW106" i="52"/>
  <c r="AV106" i="52"/>
  <c r="AW105" i="52"/>
  <c r="AV105" i="52"/>
  <c r="AW102" i="52"/>
  <c r="AV102" i="52"/>
  <c r="AW101" i="52"/>
  <c r="AV101" i="52"/>
  <c r="AW100" i="52"/>
  <c r="AV100" i="52"/>
  <c r="AW99" i="52"/>
  <c r="AV99" i="52"/>
  <c r="AW98" i="52"/>
  <c r="AV98" i="52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W89" i="52"/>
  <c r="AV89" i="52"/>
  <c r="AW88" i="52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W81" i="52"/>
  <c r="AV81" i="52"/>
  <c r="AW80" i="52"/>
  <c r="AV80" i="52"/>
  <c r="AW79" i="52"/>
  <c r="AV79" i="52"/>
  <c r="AW78" i="52"/>
  <c r="AV78" i="52"/>
  <c r="AW77" i="52"/>
  <c r="AV77" i="52"/>
  <c r="AW76" i="52"/>
  <c r="AV76" i="52"/>
  <c r="AW75" i="52"/>
  <c r="AV75" i="52"/>
  <c r="AW73" i="52"/>
  <c r="AV73" i="52"/>
  <c r="AW72" i="52"/>
  <c r="AV72" i="52"/>
  <c r="AW71" i="52"/>
  <c r="AV71" i="52"/>
  <c r="AW70" i="52"/>
  <c r="AV70" i="52"/>
  <c r="AW69" i="52"/>
  <c r="AV69" i="52"/>
  <c r="AW68" i="52"/>
  <c r="AV68" i="52"/>
  <c r="AW67" i="52"/>
  <c r="AV67" i="52"/>
  <c r="AW66" i="52"/>
  <c r="AV66" i="52"/>
  <c r="AW63" i="52"/>
  <c r="AV63" i="52"/>
  <c r="AW62" i="52"/>
  <c r="AV62" i="52"/>
  <c r="AW61" i="52"/>
  <c r="AV61" i="52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W54" i="52"/>
  <c r="AV54" i="52"/>
  <c r="AW53" i="52"/>
  <c r="AV53" i="52"/>
  <c r="AW52" i="52"/>
  <c r="AV52" i="52"/>
  <c r="AW51" i="52"/>
  <c r="AV51" i="52"/>
  <c r="AW50" i="52"/>
  <c r="AV50" i="52"/>
  <c r="AW49" i="52"/>
  <c r="AV49" i="52"/>
  <c r="AW48" i="52"/>
  <c r="AV48" i="52"/>
  <c r="AW47" i="52"/>
  <c r="AV47" i="52"/>
  <c r="AW46" i="52"/>
  <c r="AV46" i="52"/>
  <c r="AW45" i="52"/>
  <c r="AV45" i="52"/>
  <c r="AW44" i="52"/>
  <c r="AV44" i="52"/>
  <c r="AW43" i="52"/>
  <c r="AV43" i="52"/>
  <c r="AW42" i="52"/>
  <c r="AV42" i="52"/>
  <c r="AW41" i="52"/>
  <c r="AV41" i="52"/>
  <c r="AW40" i="52"/>
  <c r="AV40" i="52"/>
  <c r="AW39" i="52"/>
  <c r="AV39" i="52"/>
  <c r="AW38" i="52"/>
  <c r="AV38" i="52"/>
  <c r="AW37" i="52"/>
  <c r="AV37" i="52"/>
  <c r="AW36" i="52"/>
  <c r="AV36" i="52"/>
  <c r="AW35" i="52"/>
  <c r="AV35" i="52"/>
  <c r="AW34" i="52"/>
  <c r="AV34" i="52"/>
  <c r="AW33" i="52"/>
  <c r="AV33" i="52"/>
  <c r="AW32" i="52"/>
  <c r="AV32" i="52"/>
  <c r="AW31" i="52"/>
  <c r="AV31" i="52"/>
  <c r="AW30" i="52"/>
  <c r="AV30" i="52"/>
  <c r="AW29" i="52"/>
  <c r="AV29" i="52"/>
  <c r="AW28" i="52"/>
  <c r="AV28" i="52"/>
  <c r="AW27" i="52"/>
  <c r="AV27" i="52"/>
  <c r="AW26" i="52"/>
  <c r="AV26" i="52"/>
  <c r="AW25" i="52"/>
  <c r="AV25" i="52"/>
  <c r="AW24" i="52"/>
  <c r="AV24" i="52"/>
  <c r="AW23" i="52"/>
  <c r="AV23" i="52"/>
  <c r="AW22" i="52"/>
  <c r="AV22" i="52"/>
  <c r="AW21" i="52"/>
  <c r="AV21" i="52"/>
  <c r="AW20" i="52"/>
  <c r="AV20" i="52"/>
  <c r="AW16" i="52"/>
  <c r="AV16" i="52"/>
  <c r="AW15" i="52"/>
  <c r="AV15" i="52"/>
  <c r="AW14" i="52"/>
  <c r="AV14" i="52"/>
  <c r="AW13" i="52"/>
  <c r="AV13" i="52"/>
  <c r="AW12" i="52"/>
  <c r="AV12" i="52"/>
  <c r="AW11" i="52"/>
  <c r="AV11" i="52"/>
  <c r="AW10" i="52"/>
  <c r="AW112" i="52" s="1"/>
  <c r="AV10" i="52"/>
  <c r="AW9" i="52"/>
  <c r="AV9" i="52"/>
  <c r="AW8" i="52"/>
  <c r="AV8" i="52"/>
  <c r="AG111" i="52"/>
  <c r="AF111" i="52"/>
  <c r="AG110" i="52"/>
  <c r="AF110" i="52"/>
  <c r="AG107" i="52"/>
  <c r="AF107" i="52"/>
  <c r="AG106" i="52"/>
  <c r="AF106" i="52"/>
  <c r="AG105" i="52"/>
  <c r="AF105" i="52"/>
  <c r="AG102" i="52"/>
  <c r="AF102" i="52"/>
  <c r="AG101" i="52"/>
  <c r="AF101" i="52"/>
  <c r="AG100" i="52"/>
  <c r="AF100" i="52"/>
  <c r="AG99" i="52"/>
  <c r="AF99" i="52"/>
  <c r="AG98" i="52"/>
  <c r="AF98" i="52"/>
  <c r="AG96" i="52"/>
  <c r="AF96" i="52"/>
  <c r="AG95" i="52"/>
  <c r="AF95" i="52"/>
  <c r="AG94" i="52"/>
  <c r="AF94" i="52"/>
  <c r="AG93" i="52"/>
  <c r="AF93" i="52"/>
  <c r="AG92" i="52"/>
  <c r="AF92" i="52"/>
  <c r="AG91" i="52"/>
  <c r="AF91" i="52"/>
  <c r="AG90" i="52"/>
  <c r="AF90" i="52"/>
  <c r="AG89" i="52"/>
  <c r="AF89" i="52"/>
  <c r="AG88" i="52"/>
  <c r="AF88" i="52"/>
  <c r="AG87" i="52"/>
  <c r="AF87" i="52"/>
  <c r="AG86" i="52"/>
  <c r="AF86" i="52"/>
  <c r="AG85" i="52"/>
  <c r="AF85" i="52"/>
  <c r="AG84" i="52"/>
  <c r="AF84" i="52"/>
  <c r="AG83" i="52"/>
  <c r="AF83" i="52"/>
  <c r="AG82" i="52"/>
  <c r="AF82" i="52"/>
  <c r="AG81" i="52"/>
  <c r="AF81" i="52"/>
  <c r="AG80" i="52"/>
  <c r="AF80" i="52"/>
  <c r="AG79" i="52"/>
  <c r="AF79" i="52"/>
  <c r="AG78" i="52"/>
  <c r="AF78" i="52"/>
  <c r="AG77" i="52"/>
  <c r="AF77" i="52"/>
  <c r="AG76" i="52"/>
  <c r="AF76" i="52"/>
  <c r="AG75" i="52"/>
  <c r="AF75" i="52"/>
  <c r="AG73" i="52"/>
  <c r="AF73" i="52"/>
  <c r="AG72" i="52"/>
  <c r="AF72" i="52"/>
  <c r="AG71" i="52"/>
  <c r="AF71" i="52"/>
  <c r="AG70" i="52"/>
  <c r="AF70" i="52"/>
  <c r="AG69" i="52"/>
  <c r="AF69" i="52"/>
  <c r="AG68" i="52"/>
  <c r="AF68" i="52"/>
  <c r="AG67" i="52"/>
  <c r="AF67" i="52"/>
  <c r="AG66" i="52"/>
  <c r="AF66" i="52"/>
  <c r="AF63" i="52"/>
  <c r="AH63" i="52" s="1"/>
  <c r="AF62" i="52"/>
  <c r="AG61" i="52"/>
  <c r="AF61" i="52"/>
  <c r="AG60" i="52"/>
  <c r="AF60" i="52"/>
  <c r="AG59" i="52"/>
  <c r="AF59" i="52"/>
  <c r="AG58" i="52"/>
  <c r="AF58" i="52"/>
  <c r="AG57" i="52"/>
  <c r="AF57" i="52"/>
  <c r="AG56" i="52"/>
  <c r="AF56" i="52"/>
  <c r="AG55" i="52"/>
  <c r="AF55" i="52"/>
  <c r="AG54" i="52"/>
  <c r="AF54" i="52"/>
  <c r="AG53" i="52"/>
  <c r="AF53" i="52"/>
  <c r="AG52" i="52"/>
  <c r="AF52" i="52"/>
  <c r="AG51" i="52"/>
  <c r="AF51" i="52"/>
  <c r="AG50" i="52"/>
  <c r="AF50" i="52"/>
  <c r="AG49" i="52"/>
  <c r="AF49" i="52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F42" i="52"/>
  <c r="AG41" i="52"/>
  <c r="AF41" i="52"/>
  <c r="AG40" i="52"/>
  <c r="AF40" i="52"/>
  <c r="AG39" i="52"/>
  <c r="AF39" i="52"/>
  <c r="AG38" i="52"/>
  <c r="AF38" i="52"/>
  <c r="AG37" i="52"/>
  <c r="AF37" i="52"/>
  <c r="AG36" i="52"/>
  <c r="AF36" i="52"/>
  <c r="AG35" i="52"/>
  <c r="AF35" i="52"/>
  <c r="AG34" i="52"/>
  <c r="AF34" i="52"/>
  <c r="AG33" i="52"/>
  <c r="AF33" i="52"/>
  <c r="AG32" i="52"/>
  <c r="AF32" i="52"/>
  <c r="AG31" i="52"/>
  <c r="AF31" i="52"/>
  <c r="AG30" i="52"/>
  <c r="AF30" i="52"/>
  <c r="AG29" i="52"/>
  <c r="AF29" i="52"/>
  <c r="AG28" i="52"/>
  <c r="AF28" i="52"/>
  <c r="AG27" i="52"/>
  <c r="AF27" i="52"/>
  <c r="AG26" i="52"/>
  <c r="AF26" i="52"/>
  <c r="AG25" i="52"/>
  <c r="AF25" i="52"/>
  <c r="AG24" i="52"/>
  <c r="AF24" i="52"/>
  <c r="AG23" i="52"/>
  <c r="AF23" i="52"/>
  <c r="AG22" i="52"/>
  <c r="AF22" i="52"/>
  <c r="AG21" i="52"/>
  <c r="AF21" i="52"/>
  <c r="AG20" i="52"/>
  <c r="AF20" i="52"/>
  <c r="AG16" i="52"/>
  <c r="AF16" i="52"/>
  <c r="AG15" i="52"/>
  <c r="AF15" i="52"/>
  <c r="AG14" i="52"/>
  <c r="AF14" i="52"/>
  <c r="AG13" i="52"/>
  <c r="AF13" i="52"/>
  <c r="AG12" i="52"/>
  <c r="AF12" i="52"/>
  <c r="AG11" i="52"/>
  <c r="AF11" i="52"/>
  <c r="AG10" i="52"/>
  <c r="AF10" i="52"/>
  <c r="AF112" i="52" s="1"/>
  <c r="AG9" i="52"/>
  <c r="AF9" i="52"/>
  <c r="AG8" i="52"/>
  <c r="AF8" i="52"/>
  <c r="Q111" i="52"/>
  <c r="P111" i="52"/>
  <c r="Q110" i="52"/>
  <c r="P110" i="52"/>
  <c r="Q107" i="52"/>
  <c r="P107" i="52"/>
  <c r="Q106" i="52"/>
  <c r="P106" i="52"/>
  <c r="Q105" i="52"/>
  <c r="P105" i="52"/>
  <c r="Q102" i="52"/>
  <c r="P102" i="52"/>
  <c r="Q101" i="52"/>
  <c r="P101" i="52"/>
  <c r="Q100" i="52"/>
  <c r="P100" i="52"/>
  <c r="Q99" i="52"/>
  <c r="P99" i="52"/>
  <c r="Q98" i="52"/>
  <c r="P98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Q89" i="52"/>
  <c r="P89" i="52"/>
  <c r="Q88" i="52"/>
  <c r="P88" i="52"/>
  <c r="Q87" i="52"/>
  <c r="P87" i="52"/>
  <c r="Q86" i="52"/>
  <c r="P86" i="52"/>
  <c r="Q85" i="52"/>
  <c r="P85" i="52"/>
  <c r="Q84" i="52"/>
  <c r="P84" i="52"/>
  <c r="Q83" i="52"/>
  <c r="P83" i="52"/>
  <c r="Q82" i="52"/>
  <c r="P82" i="52"/>
  <c r="Q81" i="52"/>
  <c r="P81" i="52"/>
  <c r="Q80" i="52"/>
  <c r="P80" i="52"/>
  <c r="Q79" i="52"/>
  <c r="P79" i="52"/>
  <c r="Q78" i="52"/>
  <c r="P78" i="52"/>
  <c r="Q77" i="52"/>
  <c r="P77" i="52"/>
  <c r="Q76" i="52"/>
  <c r="P76" i="52"/>
  <c r="Q75" i="52"/>
  <c r="P75" i="52"/>
  <c r="Q73" i="52"/>
  <c r="P73" i="52"/>
  <c r="Q72" i="52"/>
  <c r="P72" i="52"/>
  <c r="Q71" i="52"/>
  <c r="P71" i="52"/>
  <c r="Q70" i="52"/>
  <c r="P70" i="52"/>
  <c r="Q69" i="52"/>
  <c r="P69" i="52"/>
  <c r="Q68" i="52"/>
  <c r="P68" i="52"/>
  <c r="Q67" i="52"/>
  <c r="P67" i="52"/>
  <c r="Q66" i="52"/>
  <c r="P66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20" i="52"/>
  <c r="P20" i="52"/>
  <c r="Q16" i="52"/>
  <c r="P16" i="52"/>
  <c r="Q15" i="52"/>
  <c r="P15" i="52"/>
  <c r="Q14" i="52"/>
  <c r="P14" i="52"/>
  <c r="Q13" i="52"/>
  <c r="P13" i="52"/>
  <c r="Q12" i="52"/>
  <c r="P12" i="52"/>
  <c r="Q11" i="52"/>
  <c r="P11" i="52"/>
  <c r="Q10" i="52"/>
  <c r="P10" i="52"/>
  <c r="Q9" i="52"/>
  <c r="P9" i="52"/>
  <c r="Q8" i="52"/>
  <c r="P8" i="52"/>
  <c r="AG114" i="52" l="1"/>
  <c r="AH13" i="52"/>
  <c r="AH24" i="52"/>
  <c r="AH84" i="52"/>
  <c r="AH92" i="52"/>
  <c r="AX9" i="52"/>
  <c r="AX13" i="52"/>
  <c r="AX36" i="52"/>
  <c r="AX70" i="52"/>
  <c r="AX75" i="52"/>
  <c r="AX106" i="52"/>
  <c r="BN94" i="52"/>
  <c r="BN99" i="52"/>
  <c r="BN105" i="52"/>
  <c r="BN111" i="52"/>
  <c r="CT10" i="52"/>
  <c r="CT25" i="52"/>
  <c r="CT29" i="52"/>
  <c r="CT33" i="52"/>
  <c r="D156" i="53"/>
  <c r="CR114" i="52"/>
  <c r="CT37" i="52"/>
  <c r="CT45" i="52"/>
  <c r="CT49" i="52"/>
  <c r="CT53" i="52"/>
  <c r="CT57" i="52"/>
  <c r="AH91" i="52"/>
  <c r="AH100" i="52"/>
  <c r="AX55" i="52"/>
  <c r="AX82" i="52"/>
  <c r="AX90" i="52"/>
  <c r="CD57" i="52"/>
  <c r="CD61" i="52"/>
  <c r="CD71" i="52"/>
  <c r="DC86" i="52"/>
  <c r="AH101" i="52"/>
  <c r="CD80" i="52"/>
  <c r="AH67" i="52"/>
  <c r="AX20" i="52"/>
  <c r="AX28" i="52"/>
  <c r="AX40" i="52"/>
  <c r="AX48" i="52"/>
  <c r="AX52" i="52"/>
  <c r="AX79" i="52"/>
  <c r="AX87" i="52"/>
  <c r="CD11" i="52"/>
  <c r="CD22" i="52"/>
  <c r="CD54" i="52"/>
  <c r="CD62" i="52"/>
  <c r="CD68" i="52"/>
  <c r="CD72" i="52"/>
  <c r="CD81" i="52"/>
  <c r="CD89" i="52"/>
  <c r="CD93" i="52"/>
  <c r="CT61" i="52"/>
  <c r="CT99" i="52"/>
  <c r="CT67" i="52"/>
  <c r="AH32" i="52"/>
  <c r="AH56" i="52"/>
  <c r="AH66" i="52"/>
  <c r="AH75" i="52"/>
  <c r="AX12" i="52"/>
  <c r="AX47" i="52"/>
  <c r="CD84" i="52"/>
  <c r="BN8" i="52"/>
  <c r="CT111" i="52"/>
  <c r="CY71" i="52"/>
  <c r="AV114" i="52"/>
  <c r="CD88" i="52"/>
  <c r="CD96" i="52"/>
  <c r="CT24" i="52"/>
  <c r="CT32" i="52"/>
  <c r="CT40" i="52"/>
  <c r="CZ60" i="52"/>
  <c r="DJ60" i="52" s="1"/>
  <c r="CZ72" i="52"/>
  <c r="CY45" i="52"/>
  <c r="CY49" i="52"/>
  <c r="CY53" i="52"/>
  <c r="CY57" i="52"/>
  <c r="CT85" i="52"/>
  <c r="CT93" i="52"/>
  <c r="CY46" i="52"/>
  <c r="CY50" i="52"/>
  <c r="CY54" i="52"/>
  <c r="CY66" i="52"/>
  <c r="CY70" i="52"/>
  <c r="BN26" i="52"/>
  <c r="BN93" i="52"/>
  <c r="CT75" i="52"/>
  <c r="AG112" i="52"/>
  <c r="CT92" i="52"/>
  <c r="R8" i="52"/>
  <c r="R16" i="52"/>
  <c r="R23" i="52"/>
  <c r="R27" i="52"/>
  <c r="R39" i="52"/>
  <c r="R78" i="52"/>
  <c r="R82" i="52"/>
  <c r="R86" i="52"/>
  <c r="R90" i="52"/>
  <c r="R111" i="52"/>
  <c r="AH34" i="52"/>
  <c r="AH50" i="52"/>
  <c r="AH68" i="52"/>
  <c r="AH72" i="52"/>
  <c r="AH77" i="52"/>
  <c r="AH110" i="52"/>
  <c r="BN9" i="52"/>
  <c r="BN20" i="52"/>
  <c r="BN24" i="52"/>
  <c r="BN40" i="52"/>
  <c r="BN48" i="52"/>
  <c r="BN60" i="52"/>
  <c r="CT22" i="52"/>
  <c r="CT30" i="52"/>
  <c r="CT38" i="52"/>
  <c r="CT50" i="52"/>
  <c r="CT54" i="52"/>
  <c r="CT81" i="52"/>
  <c r="BN107" i="52"/>
  <c r="CD9" i="52"/>
  <c r="CD20" i="52"/>
  <c r="CD24" i="52"/>
  <c r="CD28" i="52"/>
  <c r="CD36" i="52"/>
  <c r="CD40" i="52"/>
  <c r="CD52" i="52"/>
  <c r="CD56" i="52"/>
  <c r="CD60" i="52"/>
  <c r="CD70" i="52"/>
  <c r="CD79" i="52"/>
  <c r="CD83" i="52"/>
  <c r="CD87" i="52"/>
  <c r="CD100" i="52"/>
  <c r="CT12" i="52"/>
  <c r="CT27" i="52"/>
  <c r="CT31" i="52"/>
  <c r="CT39" i="52"/>
  <c r="CT47" i="52"/>
  <c r="CT59" i="52"/>
  <c r="CT78" i="52"/>
  <c r="CT82" i="52"/>
  <c r="BN59" i="52"/>
  <c r="AX27" i="52"/>
  <c r="BN42" i="52"/>
  <c r="BN46" i="52"/>
  <c r="BN62" i="52"/>
  <c r="BN72" i="52"/>
  <c r="BN81" i="52"/>
  <c r="CT83" i="52"/>
  <c r="CZ12" i="52"/>
  <c r="DJ12" i="52" s="1"/>
  <c r="BN23" i="52"/>
  <c r="BN27" i="52"/>
  <c r="BN31" i="52"/>
  <c r="BN35" i="52"/>
  <c r="R62" i="52"/>
  <c r="R72" i="52"/>
  <c r="R89" i="52"/>
  <c r="R98" i="52"/>
  <c r="R110" i="52"/>
  <c r="BN63" i="52"/>
  <c r="AH93" i="52"/>
  <c r="AX84" i="52"/>
  <c r="AX101" i="52"/>
  <c r="CD51" i="52"/>
  <c r="CD59" i="52"/>
  <c r="CD63" i="52"/>
  <c r="R28" i="52"/>
  <c r="R32" i="52"/>
  <c r="R36" i="52"/>
  <c r="R40" i="52"/>
  <c r="R44" i="52"/>
  <c r="R48" i="52"/>
  <c r="R56" i="52"/>
  <c r="R60" i="52"/>
  <c r="R66" i="52"/>
  <c r="R70" i="52"/>
  <c r="R75" i="52"/>
  <c r="R79" i="52"/>
  <c r="R83" i="52"/>
  <c r="R91" i="52"/>
  <c r="R95" i="52"/>
  <c r="R100" i="52"/>
  <c r="R106" i="52"/>
  <c r="AH23" i="52"/>
  <c r="AH27" i="52"/>
  <c r="AH35" i="52"/>
  <c r="AH39" i="52"/>
  <c r="AH51" i="52"/>
  <c r="AH55" i="52"/>
  <c r="AH59" i="52"/>
  <c r="AH86" i="52"/>
  <c r="AH90" i="52"/>
  <c r="AH94" i="52"/>
  <c r="AH105" i="52"/>
  <c r="AH111" i="52"/>
  <c r="BN41" i="52"/>
  <c r="BN45" i="52"/>
  <c r="BN57" i="52"/>
  <c r="BN67" i="52"/>
  <c r="BN76" i="52"/>
  <c r="BN80" i="52"/>
  <c r="CD102" i="52"/>
  <c r="BN86" i="52"/>
  <c r="AH85" i="52"/>
  <c r="AH58" i="52"/>
  <c r="R43" i="52"/>
  <c r="Q114" i="52"/>
  <c r="R10" i="52"/>
  <c r="R14" i="52"/>
  <c r="R21" i="52"/>
  <c r="R29" i="52"/>
  <c r="R33" i="52"/>
  <c r="R37" i="52"/>
  <c r="R45" i="52"/>
  <c r="R57" i="52"/>
  <c r="R61" i="52"/>
  <c r="R67" i="52"/>
  <c r="R71" i="52"/>
  <c r="R76" i="52"/>
  <c r="R92" i="52"/>
  <c r="R96" i="52"/>
  <c r="R101" i="52"/>
  <c r="R107" i="52"/>
  <c r="CY93" i="52"/>
  <c r="CY100" i="52"/>
  <c r="CT95" i="52"/>
  <c r="CT100" i="52"/>
  <c r="CY79" i="52"/>
  <c r="CY83" i="52"/>
  <c r="CY87" i="52"/>
  <c r="CY91" i="52"/>
  <c r="CT15" i="52"/>
  <c r="CR118" i="52"/>
  <c r="CY76" i="52"/>
  <c r="CY80" i="52"/>
  <c r="CY84" i="52"/>
  <c r="CY88" i="52"/>
  <c r="CY92" i="52"/>
  <c r="CT23" i="52"/>
  <c r="CD30" i="52"/>
  <c r="CD45" i="52"/>
  <c r="CD8" i="52"/>
  <c r="CD21" i="52"/>
  <c r="CD25" i="52"/>
  <c r="CD29" i="52"/>
  <c r="CD37" i="52"/>
  <c r="CD44" i="52"/>
  <c r="CD106" i="52"/>
  <c r="BN10" i="52"/>
  <c r="BN112" i="52" s="1"/>
  <c r="BN29" i="52"/>
  <c r="BN33" i="52"/>
  <c r="BN87" i="52"/>
  <c r="BN90" i="52"/>
  <c r="BN58" i="52"/>
  <c r="BN68" i="52"/>
  <c r="BM112" i="52"/>
  <c r="BN39" i="52"/>
  <c r="BN47" i="52"/>
  <c r="BN51" i="52"/>
  <c r="BN55" i="52"/>
  <c r="BN73" i="52"/>
  <c r="BN78" i="52"/>
  <c r="BN82" i="52"/>
  <c r="AX14" i="52"/>
  <c r="AX25" i="52"/>
  <c r="AX33" i="52"/>
  <c r="AX37" i="52"/>
  <c r="AX41" i="52"/>
  <c r="AX61" i="52"/>
  <c r="AX67" i="52"/>
  <c r="AX71" i="52"/>
  <c r="AX76" i="52"/>
  <c r="AX107" i="52"/>
  <c r="AX15" i="52"/>
  <c r="AX22" i="52"/>
  <c r="AX30" i="52"/>
  <c r="AX42" i="52"/>
  <c r="AX50" i="52"/>
  <c r="AX77" i="52"/>
  <c r="AX85" i="52"/>
  <c r="AX89" i="52"/>
  <c r="AX98" i="52"/>
  <c r="AX86" i="52"/>
  <c r="AX94" i="52"/>
  <c r="AH26" i="52"/>
  <c r="AH42" i="52"/>
  <c r="AH89" i="52"/>
  <c r="AF114" i="52"/>
  <c r="AH14" i="52"/>
  <c r="AH25" i="52"/>
  <c r="AH33" i="52"/>
  <c r="AH41" i="52"/>
  <c r="AH49" i="52"/>
  <c r="AH57" i="52"/>
  <c r="AH80" i="52"/>
  <c r="R105" i="52"/>
  <c r="R34" i="52"/>
  <c r="R50" i="52"/>
  <c r="CZ76" i="52"/>
  <c r="DJ76" i="52" s="1"/>
  <c r="CZ80" i="52"/>
  <c r="DJ80" i="52" s="1"/>
  <c r="R94" i="52"/>
  <c r="CT41" i="52"/>
  <c r="CT91" i="52"/>
  <c r="CT8" i="52"/>
  <c r="CT76" i="52"/>
  <c r="CT42" i="52"/>
  <c r="CT58" i="52"/>
  <c r="CT72" i="52"/>
  <c r="CT84" i="52"/>
  <c r="CT88" i="52"/>
  <c r="CT96" i="52"/>
  <c r="CT101" i="52"/>
  <c r="CT107" i="52"/>
  <c r="CZ83" i="52"/>
  <c r="DJ83" i="52" s="1"/>
  <c r="CZ87" i="52"/>
  <c r="DJ87" i="52" s="1"/>
  <c r="CZ91" i="52"/>
  <c r="DJ91" i="52" s="1"/>
  <c r="CZ98" i="52"/>
  <c r="DJ98" i="52" s="1"/>
  <c r="CS122" i="52"/>
  <c r="CT9" i="52"/>
  <c r="CT55" i="52"/>
  <c r="CT69" i="52"/>
  <c r="CT73" i="52"/>
  <c r="CT110" i="52"/>
  <c r="CT14" i="52"/>
  <c r="CT28" i="52"/>
  <c r="CT44" i="52"/>
  <c r="CT86" i="52"/>
  <c r="CT90" i="52"/>
  <c r="CD13" i="52"/>
  <c r="CD32" i="52"/>
  <c r="CD48" i="52"/>
  <c r="CC122" i="52"/>
  <c r="CD90" i="52"/>
  <c r="CD99" i="52"/>
  <c r="CZ55" i="52"/>
  <c r="DJ55" i="52" s="1"/>
  <c r="CC112" i="52"/>
  <c r="CD41" i="52"/>
  <c r="CD49" i="52"/>
  <c r="CD66" i="52"/>
  <c r="CD75" i="52"/>
  <c r="CD91" i="52"/>
  <c r="CC120" i="52"/>
  <c r="CW69" i="52"/>
  <c r="CD42" i="52"/>
  <c r="CD27" i="52"/>
  <c r="CD31" i="52"/>
  <c r="CD39" i="52"/>
  <c r="CZ99" i="52"/>
  <c r="DJ99" i="52" s="1"/>
  <c r="CZ107" i="52"/>
  <c r="DJ107" i="52" s="1"/>
  <c r="CZ67" i="52"/>
  <c r="DJ67" i="52" s="1"/>
  <c r="BN66" i="52"/>
  <c r="BN70" i="52"/>
  <c r="BN75" i="52"/>
  <c r="BN79" i="52"/>
  <c r="CZ48" i="52"/>
  <c r="DJ48" i="52" s="1"/>
  <c r="BN11" i="52"/>
  <c r="BN15" i="52"/>
  <c r="BN22" i="52"/>
  <c r="BN30" i="52"/>
  <c r="BN12" i="52"/>
  <c r="BN50" i="52"/>
  <c r="BN84" i="52"/>
  <c r="BN77" i="52"/>
  <c r="BN88" i="52"/>
  <c r="CZ46" i="52"/>
  <c r="DJ46" i="52" s="1"/>
  <c r="BN36" i="52"/>
  <c r="BN43" i="52"/>
  <c r="BN85" i="52"/>
  <c r="CZ92" i="52"/>
  <c r="DJ92" i="52" s="1"/>
  <c r="BN56" i="52"/>
  <c r="BN69" i="52"/>
  <c r="BM114" i="52"/>
  <c r="BM122" i="52"/>
  <c r="BN89" i="52"/>
  <c r="AX44" i="52"/>
  <c r="AX59" i="52"/>
  <c r="AW118" i="52"/>
  <c r="CW75" i="52"/>
  <c r="CW79" i="52"/>
  <c r="CZ105" i="52"/>
  <c r="DJ105" i="52" s="1"/>
  <c r="DE62" i="52"/>
  <c r="AX29" i="52"/>
  <c r="AX60" i="52"/>
  <c r="CW23" i="52"/>
  <c r="CW27" i="52"/>
  <c r="CW31" i="52"/>
  <c r="CW35" i="52"/>
  <c r="CW39" i="52"/>
  <c r="CW43" i="52"/>
  <c r="CW47" i="52"/>
  <c r="CW51" i="52"/>
  <c r="CW55" i="52"/>
  <c r="CV73" i="52"/>
  <c r="CW91" i="52"/>
  <c r="AX83" i="52"/>
  <c r="CX16" i="52"/>
  <c r="CY16" i="52" s="1"/>
  <c r="CZ47" i="52"/>
  <c r="DJ47" i="52" s="1"/>
  <c r="CW59" i="52"/>
  <c r="CW70" i="52"/>
  <c r="AX51" i="52"/>
  <c r="AX49" i="52"/>
  <c r="AX57" i="52"/>
  <c r="AV120" i="52"/>
  <c r="CW20" i="52"/>
  <c r="CW24" i="52"/>
  <c r="CW28" i="52"/>
  <c r="CW32" i="52"/>
  <c r="CW36" i="52"/>
  <c r="CW40" i="52"/>
  <c r="CW44" i="52"/>
  <c r="CW52" i="52"/>
  <c r="CW56" i="52"/>
  <c r="CW99" i="52"/>
  <c r="CZ78" i="52"/>
  <c r="DJ78" i="52" s="1"/>
  <c r="CZ28" i="52"/>
  <c r="DJ28" i="52" s="1"/>
  <c r="CZ81" i="52"/>
  <c r="DJ81" i="52" s="1"/>
  <c r="CZ85" i="52"/>
  <c r="DJ85" i="52" s="1"/>
  <c r="AW114" i="52"/>
  <c r="AX23" i="52"/>
  <c r="AX54" i="52"/>
  <c r="AX62" i="52"/>
  <c r="AX92" i="52"/>
  <c r="AX96" i="52"/>
  <c r="CZ9" i="52"/>
  <c r="DJ9" i="52" s="1"/>
  <c r="DL9" i="52" s="1"/>
  <c r="CZ33" i="52"/>
  <c r="DJ33" i="52" s="1"/>
  <c r="CZ41" i="52"/>
  <c r="DJ41" i="52" s="1"/>
  <c r="CZ49" i="52"/>
  <c r="DJ49" i="52" s="1"/>
  <c r="CZ53" i="52"/>
  <c r="DJ53" i="52" s="1"/>
  <c r="CZ57" i="52"/>
  <c r="DJ57" i="52" s="1"/>
  <c r="CW100" i="52"/>
  <c r="CZ110" i="52"/>
  <c r="DJ110" i="52" s="1"/>
  <c r="AH31" i="52"/>
  <c r="AH54" i="52"/>
  <c r="AH62" i="52"/>
  <c r="CZ31" i="52"/>
  <c r="DJ31" i="52" s="1"/>
  <c r="CZ42" i="52"/>
  <c r="DJ42" i="52" s="1"/>
  <c r="CW48" i="52"/>
  <c r="CZ75" i="52"/>
  <c r="DJ75" i="52" s="1"/>
  <c r="AH43" i="52"/>
  <c r="AH47" i="52"/>
  <c r="AH81" i="52"/>
  <c r="CY28" i="52"/>
  <c r="CZ35" i="52"/>
  <c r="DJ35" i="52" s="1"/>
  <c r="CW87" i="52"/>
  <c r="AH98" i="52"/>
  <c r="CW66" i="52"/>
  <c r="CY67" i="52"/>
  <c r="AH40" i="52"/>
  <c r="AH48" i="52"/>
  <c r="AH69" i="52"/>
  <c r="AH78" i="52"/>
  <c r="AH82" i="52"/>
  <c r="CZ26" i="52"/>
  <c r="DJ26" i="52" s="1"/>
  <c r="CZ52" i="52"/>
  <c r="DJ52" i="52" s="1"/>
  <c r="CZ59" i="52"/>
  <c r="DJ59" i="52" s="1"/>
  <c r="AG122" i="52"/>
  <c r="AH99" i="52"/>
  <c r="CZ36" i="52"/>
  <c r="DJ36" i="52" s="1"/>
  <c r="CX73" i="52"/>
  <c r="CY73" i="52" s="1"/>
  <c r="AH11" i="52"/>
  <c r="AH83" i="52"/>
  <c r="CZ15" i="52"/>
  <c r="DJ15" i="52" s="1"/>
  <c r="CZ37" i="52"/>
  <c r="DJ37" i="52" s="1"/>
  <c r="CZ66" i="52"/>
  <c r="DJ66" i="52" s="1"/>
  <c r="AH15" i="52"/>
  <c r="AH22" i="52"/>
  <c r="AH30" i="52"/>
  <c r="CZ27" i="52"/>
  <c r="DJ27" i="52" s="1"/>
  <c r="AH12" i="52"/>
  <c r="AH38" i="52"/>
  <c r="AH46" i="52"/>
  <c r="AH76" i="52"/>
  <c r="CZ44" i="52"/>
  <c r="DJ44" i="52" s="1"/>
  <c r="CZ58" i="52"/>
  <c r="DJ58" i="52" s="1"/>
  <c r="CZ70" i="52"/>
  <c r="DJ70" i="52" s="1"/>
  <c r="CZ82" i="52"/>
  <c r="DJ82" i="52" s="1"/>
  <c r="DF72" i="52"/>
  <c r="DK72" i="52" s="1"/>
  <c r="DF105" i="52"/>
  <c r="DK105" i="52" s="1"/>
  <c r="R38" i="52"/>
  <c r="CZ20" i="52"/>
  <c r="CZ54" i="52"/>
  <c r="CY56" i="52"/>
  <c r="CY62" i="52"/>
  <c r="CV95" i="52"/>
  <c r="CW95" i="52" s="1"/>
  <c r="CZ77" i="52"/>
  <c r="CY89" i="52"/>
  <c r="CZ94" i="52"/>
  <c r="R47" i="52"/>
  <c r="R58" i="52"/>
  <c r="R68" i="52"/>
  <c r="R85" i="52"/>
  <c r="CZ14" i="52"/>
  <c r="DJ14" i="52" s="1"/>
  <c r="CZ21" i="52"/>
  <c r="CZ30" i="52"/>
  <c r="CZ32" i="52"/>
  <c r="CZ56" i="52"/>
  <c r="CZ68" i="52"/>
  <c r="CY77" i="52"/>
  <c r="CZ79" i="52"/>
  <c r="R20" i="52"/>
  <c r="R24" i="52"/>
  <c r="R35" i="52"/>
  <c r="R51" i="52"/>
  <c r="R55" i="52"/>
  <c r="R93" i="52"/>
  <c r="R102" i="52"/>
  <c r="R116" i="52" s="1"/>
  <c r="P116" i="52"/>
  <c r="CY68" i="52"/>
  <c r="CX95" i="52"/>
  <c r="CY95" i="52" s="1"/>
  <c r="CY98" i="52"/>
  <c r="CZ100" i="52"/>
  <c r="P122" i="52"/>
  <c r="CZ11" i="52"/>
  <c r="DJ11" i="52" s="1"/>
  <c r="CZ22" i="52"/>
  <c r="CZ24" i="52"/>
  <c r="CZ39" i="52"/>
  <c r="CZ45" i="52"/>
  <c r="CZ50" i="52"/>
  <c r="CW60" i="52"/>
  <c r="CZ71" i="52"/>
  <c r="CY75" i="52"/>
  <c r="CW83" i="52"/>
  <c r="CY85" i="52"/>
  <c r="CZ90" i="52"/>
  <c r="CZ111" i="52"/>
  <c r="DJ111" i="52" s="1"/>
  <c r="DL125" i="52"/>
  <c r="R25" i="52"/>
  <c r="R52" i="52"/>
  <c r="R59" i="52"/>
  <c r="R69" i="52"/>
  <c r="Q122" i="52"/>
  <c r="R99" i="52"/>
  <c r="CZ25" i="52"/>
  <c r="CZ34" i="52"/>
  <c r="CZ88" i="52"/>
  <c r="DJ88" i="52" s="1"/>
  <c r="CZ93" i="52"/>
  <c r="DJ93" i="52" s="1"/>
  <c r="R87" i="52"/>
  <c r="R15" i="52"/>
  <c r="R53" i="52"/>
  <c r="CZ8" i="52"/>
  <c r="DJ8" i="52" s="1"/>
  <c r="DJ10" i="52" s="1"/>
  <c r="CX61" i="52"/>
  <c r="CY61" i="52" s="1"/>
  <c r="CZ43" i="52"/>
  <c r="CY58" i="52"/>
  <c r="CY81" i="52"/>
  <c r="CZ86" i="52"/>
  <c r="CZ106" i="52"/>
  <c r="DJ106" i="52" s="1"/>
  <c r="DJ72" i="52"/>
  <c r="R88" i="52"/>
  <c r="Q120" i="52"/>
  <c r="CZ13" i="52"/>
  <c r="DJ13" i="52" s="1"/>
  <c r="CY20" i="52"/>
  <c r="CZ23" i="52"/>
  <c r="CZ29" i="52"/>
  <c r="CZ38" i="52"/>
  <c r="CZ40" i="52"/>
  <c r="CZ51" i="52"/>
  <c r="CZ62" i="52"/>
  <c r="CY72" i="52"/>
  <c r="CZ84" i="52"/>
  <c r="CZ89" i="52"/>
  <c r="R11" i="52"/>
  <c r="CV16" i="52"/>
  <c r="CT20" i="52"/>
  <c r="CT34" i="52"/>
  <c r="CT79" i="52"/>
  <c r="CT11" i="52"/>
  <c r="CT21" i="52"/>
  <c r="CT35" i="52"/>
  <c r="CT46" i="52"/>
  <c r="CT52" i="52"/>
  <c r="CT56" i="52"/>
  <c r="CT68" i="52"/>
  <c r="CT80" i="52"/>
  <c r="CT98" i="52"/>
  <c r="CT106" i="52"/>
  <c r="CR122" i="52"/>
  <c r="DF13" i="52"/>
  <c r="DK13" i="52" s="1"/>
  <c r="DC37" i="52"/>
  <c r="DC57" i="52"/>
  <c r="CT43" i="52"/>
  <c r="CT60" i="52"/>
  <c r="CT66" i="52"/>
  <c r="CT87" i="52"/>
  <c r="CT94" i="52"/>
  <c r="DB112" i="52"/>
  <c r="CS112" i="52"/>
  <c r="CT36" i="52"/>
  <c r="CT77" i="52"/>
  <c r="CR116" i="52"/>
  <c r="DD112" i="52"/>
  <c r="DE22" i="52"/>
  <c r="DE26" i="52"/>
  <c r="DE30" i="52"/>
  <c r="DE34" i="52"/>
  <c r="DE38" i="52"/>
  <c r="DE42" i="52"/>
  <c r="DE46" i="52"/>
  <c r="DE54" i="52"/>
  <c r="CT63" i="52"/>
  <c r="CT70" i="52"/>
  <c r="CR120" i="52"/>
  <c r="CT102" i="52"/>
  <c r="DC23" i="52"/>
  <c r="DC27" i="52"/>
  <c r="DC31" i="52"/>
  <c r="DC35" i="52"/>
  <c r="DC39" i="52"/>
  <c r="DC43" i="52"/>
  <c r="DC47" i="52"/>
  <c r="DC59" i="52"/>
  <c r="CT13" i="52"/>
  <c r="CT26" i="52"/>
  <c r="CT48" i="52"/>
  <c r="CT51" i="52"/>
  <c r="CT62" i="52"/>
  <c r="CT71" i="52"/>
  <c r="CT89" i="52"/>
  <c r="CT105" i="52"/>
  <c r="CD14" i="52"/>
  <c r="CD38" i="52"/>
  <c r="CD76" i="52"/>
  <c r="CD86" i="52"/>
  <c r="CD98" i="52"/>
  <c r="CD107" i="52"/>
  <c r="DC51" i="52"/>
  <c r="DC55" i="52"/>
  <c r="DF99" i="52"/>
  <c r="DK99" i="52" s="1"/>
  <c r="CD15" i="52"/>
  <c r="CD35" i="52"/>
  <c r="CD46" i="52"/>
  <c r="CD53" i="52"/>
  <c r="CD69" i="52"/>
  <c r="CD77" i="52"/>
  <c r="CD94" i="52"/>
  <c r="CC116" i="52"/>
  <c r="CD110" i="52"/>
  <c r="DC20" i="52"/>
  <c r="DF24" i="52"/>
  <c r="DK24" i="52" s="1"/>
  <c r="DC32" i="52"/>
  <c r="DC40" i="52"/>
  <c r="DC44" i="52"/>
  <c r="DC52" i="52"/>
  <c r="DF59" i="52"/>
  <c r="DK59" i="52" s="1"/>
  <c r="DE77" i="52"/>
  <c r="DE81" i="52"/>
  <c r="DE85" i="52"/>
  <c r="CB120" i="52"/>
  <c r="CD43" i="52"/>
  <c r="CD105" i="52"/>
  <c r="CD12" i="52"/>
  <c r="CD50" i="52"/>
  <c r="CC118" i="52"/>
  <c r="CD26" i="52"/>
  <c r="CD33" i="52"/>
  <c r="CD47" i="52"/>
  <c r="CD58" i="52"/>
  <c r="CD67" i="52"/>
  <c r="CD78" i="52"/>
  <c r="CD85" i="52"/>
  <c r="CD92" i="52"/>
  <c r="CD95" i="52"/>
  <c r="CD111" i="52"/>
  <c r="DE21" i="52"/>
  <c r="DE25" i="52"/>
  <c r="DE29" i="52"/>
  <c r="DE33" i="52"/>
  <c r="DE37" i="52"/>
  <c r="DE41" i="52"/>
  <c r="DE45" i="52"/>
  <c r="DE49" i="52"/>
  <c r="DC69" i="52"/>
  <c r="DC91" i="52"/>
  <c r="DF106" i="52"/>
  <c r="DK106" i="52" s="1"/>
  <c r="CD10" i="52"/>
  <c r="CD23" i="52"/>
  <c r="CD34" i="52"/>
  <c r="CD55" i="52"/>
  <c r="CD82" i="52"/>
  <c r="CD101" i="52"/>
  <c r="DC99" i="52"/>
  <c r="BL116" i="52"/>
  <c r="BL122" i="52"/>
  <c r="BN13" i="52"/>
  <c r="BN16" i="52"/>
  <c r="BN37" i="52"/>
  <c r="BN44" i="52"/>
  <c r="BN54" i="52"/>
  <c r="BN61" i="52"/>
  <c r="BN91" i="52"/>
  <c r="BM116" i="52"/>
  <c r="BN14" i="52"/>
  <c r="BN34" i="52"/>
  <c r="BN92" i="52"/>
  <c r="BN95" i="52"/>
  <c r="BN110" i="52"/>
  <c r="DF12" i="52"/>
  <c r="DK12" i="52" s="1"/>
  <c r="DF51" i="52"/>
  <c r="DK51" i="52" s="1"/>
  <c r="BN98" i="52"/>
  <c r="BN102" i="52"/>
  <c r="BN21" i="52"/>
  <c r="BN38" i="52"/>
  <c r="BN49" i="52"/>
  <c r="BN52" i="52"/>
  <c r="BN71" i="52"/>
  <c r="BM120" i="52"/>
  <c r="BN100" i="52"/>
  <c r="BN25" i="52"/>
  <c r="BN28" i="52"/>
  <c r="BN96" i="52"/>
  <c r="DF52" i="52"/>
  <c r="DK52" i="52" s="1"/>
  <c r="BL114" i="52"/>
  <c r="BN32" i="52"/>
  <c r="BN53" i="52"/>
  <c r="BM118" i="52"/>
  <c r="BN83" i="52"/>
  <c r="BN101" i="52"/>
  <c r="BN106" i="52"/>
  <c r="DF53" i="52"/>
  <c r="DK53" i="52" s="1"/>
  <c r="AW122" i="52"/>
  <c r="AX26" i="52"/>
  <c r="AX58" i="52"/>
  <c r="AX93" i="52"/>
  <c r="DF33" i="52"/>
  <c r="DK33" i="52" s="1"/>
  <c r="DF110" i="52"/>
  <c r="DK110" i="52" s="1"/>
  <c r="AX34" i="52"/>
  <c r="AX68" i="52"/>
  <c r="AV116" i="52"/>
  <c r="AX10" i="52"/>
  <c r="AX24" i="52"/>
  <c r="AX31" i="52"/>
  <c r="AX38" i="52"/>
  <c r="AX45" i="52"/>
  <c r="AX56" i="52"/>
  <c r="AV118" i="52"/>
  <c r="AX72" i="52"/>
  <c r="AX80" i="52"/>
  <c r="AX91" i="52"/>
  <c r="AX99" i="52"/>
  <c r="AW116" i="52"/>
  <c r="AX110" i="52"/>
  <c r="DF11" i="52"/>
  <c r="DK11" i="52" s="1"/>
  <c r="DF98" i="52"/>
  <c r="DK98" i="52" s="1"/>
  <c r="DE57" i="52"/>
  <c r="AX11" i="52"/>
  <c r="AX21" i="52"/>
  <c r="AX32" i="52"/>
  <c r="AX35" i="52"/>
  <c r="AX39" i="52"/>
  <c r="AX46" i="52"/>
  <c r="AX53" i="52"/>
  <c r="AX66" i="52"/>
  <c r="AX69" i="52"/>
  <c r="AV122" i="52"/>
  <c r="AX81" i="52"/>
  <c r="AX88" i="52"/>
  <c r="AW120" i="52"/>
  <c r="AX100" i="52"/>
  <c r="AX105" i="52"/>
  <c r="AX111" i="52"/>
  <c r="DF58" i="52"/>
  <c r="DK58" i="52" s="1"/>
  <c r="DF70" i="52"/>
  <c r="DK70" i="52" s="1"/>
  <c r="DF76" i="52"/>
  <c r="DK76" i="52" s="1"/>
  <c r="DF84" i="52"/>
  <c r="DK84" i="52" s="1"/>
  <c r="DF88" i="52"/>
  <c r="DK88" i="52" s="1"/>
  <c r="DF92" i="52"/>
  <c r="DK92" i="52" s="1"/>
  <c r="AX95" i="52"/>
  <c r="AX8" i="52"/>
  <c r="AX43" i="52"/>
  <c r="AX78" i="52"/>
  <c r="AV112" i="52"/>
  <c r="DF48" i="52"/>
  <c r="DK48" i="52" s="1"/>
  <c r="DF89" i="52"/>
  <c r="DK89" i="52" s="1"/>
  <c r="DF100" i="52"/>
  <c r="DK100" i="52" s="1"/>
  <c r="DF20" i="52"/>
  <c r="DK20" i="52" s="1"/>
  <c r="DC24" i="52"/>
  <c r="DF28" i="52"/>
  <c r="DK28" i="52" s="1"/>
  <c r="DF50" i="52"/>
  <c r="DK50" i="52" s="1"/>
  <c r="DE89" i="52"/>
  <c r="DE93" i="52"/>
  <c r="AH9" i="52"/>
  <c r="AH37" i="52"/>
  <c r="AH71" i="52"/>
  <c r="AH79" i="52"/>
  <c r="AH107" i="52"/>
  <c r="AG116" i="52"/>
  <c r="DF21" i="52"/>
  <c r="DK21" i="52" s="1"/>
  <c r="DE50" i="52"/>
  <c r="DF54" i="52"/>
  <c r="DK54" i="52" s="1"/>
  <c r="DE68" i="52"/>
  <c r="DE72" i="52"/>
  <c r="DF86" i="52"/>
  <c r="DK86" i="52" s="1"/>
  <c r="AH44" i="52"/>
  <c r="AF116" i="52"/>
  <c r="AH20" i="52"/>
  <c r="AH45" i="52"/>
  <c r="AH52" i="52"/>
  <c r="AG118" i="52"/>
  <c r="AH87" i="52"/>
  <c r="AH102" i="52"/>
  <c r="DF14" i="52"/>
  <c r="DK14" i="52" s="1"/>
  <c r="DF25" i="52"/>
  <c r="DK25" i="52" s="1"/>
  <c r="DF29" i="52"/>
  <c r="DK29" i="52" s="1"/>
  <c r="DF36" i="52"/>
  <c r="DK36" i="52" s="1"/>
  <c r="DF62" i="52"/>
  <c r="DK62" i="52" s="1"/>
  <c r="DF79" i="52"/>
  <c r="DK79" i="52" s="1"/>
  <c r="DF83" i="52"/>
  <c r="DK83" i="52" s="1"/>
  <c r="DF87" i="52"/>
  <c r="DK87" i="52" s="1"/>
  <c r="AF122" i="52"/>
  <c r="AH21" i="52"/>
  <c r="AH28" i="52"/>
  <c r="AH53" i="52"/>
  <c r="AH60" i="52"/>
  <c r="AH88" i="52"/>
  <c r="AH95" i="52"/>
  <c r="DF15" i="52"/>
  <c r="DK15" i="52" s="1"/>
  <c r="DE58" i="52"/>
  <c r="DF91" i="52"/>
  <c r="DK91" i="52" s="1"/>
  <c r="DE98" i="52"/>
  <c r="AF120" i="52"/>
  <c r="DF41" i="52"/>
  <c r="DK41" i="52" s="1"/>
  <c r="DF44" i="52"/>
  <c r="DK44" i="52" s="1"/>
  <c r="DE66" i="52"/>
  <c r="DC88" i="52"/>
  <c r="AH29" i="52"/>
  <c r="AH36" i="52"/>
  <c r="AH61" i="52"/>
  <c r="AH70" i="52"/>
  <c r="AH96" i="52"/>
  <c r="AH106" i="52"/>
  <c r="DF45" i="52"/>
  <c r="DK45" i="52" s="1"/>
  <c r="DF56" i="52"/>
  <c r="DK56" i="52" s="1"/>
  <c r="DF67" i="52"/>
  <c r="DK67" i="52" s="1"/>
  <c r="DF77" i="52"/>
  <c r="DK77" i="52" s="1"/>
  <c r="DF85" i="52"/>
  <c r="DK85" i="52" s="1"/>
  <c r="DF107" i="52"/>
  <c r="DK107" i="52" s="1"/>
  <c r="DC25" i="52"/>
  <c r="DE60" i="52"/>
  <c r="DC76" i="52"/>
  <c r="DC79" i="52"/>
  <c r="DC84" i="52"/>
  <c r="Q112" i="52"/>
  <c r="P114" i="52"/>
  <c r="DF8" i="52"/>
  <c r="DC28" i="52"/>
  <c r="DE40" i="52"/>
  <c r="DC45" i="52"/>
  <c r="DF55" i="52"/>
  <c r="DF60" i="52"/>
  <c r="DE79" i="52"/>
  <c r="DC87" i="52"/>
  <c r="DF94" i="52"/>
  <c r="DC100" i="52"/>
  <c r="DF32" i="52"/>
  <c r="R54" i="52"/>
  <c r="DE28" i="52"/>
  <c r="DC33" i="52"/>
  <c r="DF40" i="52"/>
  <c r="DC48" i="52"/>
  <c r="DC67" i="52"/>
  <c r="DC70" i="52"/>
  <c r="DF82" i="52"/>
  <c r="DC92" i="52"/>
  <c r="R26" i="52"/>
  <c r="DC21" i="52"/>
  <c r="DC36" i="52"/>
  <c r="DE48" i="52"/>
  <c r="DC53" i="52"/>
  <c r="DC56" i="52"/>
  <c r="DE70" i="52"/>
  <c r="DB95" i="52"/>
  <c r="DC95" i="52" s="1"/>
  <c r="DF80" i="52"/>
  <c r="DK80" i="52" s="1"/>
  <c r="R12" i="52"/>
  <c r="R22" i="52"/>
  <c r="R41" i="52"/>
  <c r="DE36" i="52"/>
  <c r="DC41" i="52"/>
  <c r="DE56" i="52"/>
  <c r="DF68" i="52"/>
  <c r="DC75" i="52"/>
  <c r="DC80" i="52"/>
  <c r="DC83" i="52"/>
  <c r="DF90" i="52"/>
  <c r="DF93" i="52"/>
  <c r="DF69" i="52"/>
  <c r="R30" i="52"/>
  <c r="P118" i="52"/>
  <c r="R80" i="52"/>
  <c r="Q116" i="52"/>
  <c r="DE24" i="52"/>
  <c r="DC29" i="52"/>
  <c r="DF49" i="52"/>
  <c r="DB73" i="52"/>
  <c r="DC73" i="52" s="1"/>
  <c r="DF71" i="52"/>
  <c r="DD95" i="52"/>
  <c r="DE95" i="52" s="1"/>
  <c r="R120" i="52"/>
  <c r="R46" i="52"/>
  <c r="R81" i="52"/>
  <c r="DE52" i="52"/>
  <c r="DF66" i="52"/>
  <c r="DK66" i="52" s="1"/>
  <c r="R9" i="52"/>
  <c r="R13" i="52"/>
  <c r="R31" i="52"/>
  <c r="R42" i="52"/>
  <c r="R49" i="52"/>
  <c r="Q118" i="52"/>
  <c r="R77" i="52"/>
  <c r="R84" i="52"/>
  <c r="DF37" i="52"/>
  <c r="DE44" i="52"/>
  <c r="DC49" i="52"/>
  <c r="DF57" i="52"/>
  <c r="DK57" i="52" s="1"/>
  <c r="DC66" i="52"/>
  <c r="DC71" i="52"/>
  <c r="DF75" i="52"/>
  <c r="DK75" i="52" s="1"/>
  <c r="DF78" i="52"/>
  <c r="DF81" i="52"/>
  <c r="DF111" i="52"/>
  <c r="DK111" i="52" s="1"/>
  <c r="AH8" i="52"/>
  <c r="DF43" i="52"/>
  <c r="DE43" i="52"/>
  <c r="DF23" i="52"/>
  <c r="DE23" i="52"/>
  <c r="DF30" i="52"/>
  <c r="DC30" i="52"/>
  <c r="DF39" i="52"/>
  <c r="DE39" i="52"/>
  <c r="DF46" i="52"/>
  <c r="DC46" i="52"/>
  <c r="DF35" i="52"/>
  <c r="DE35" i="52"/>
  <c r="DD16" i="52"/>
  <c r="DB61" i="52"/>
  <c r="DF22" i="52"/>
  <c r="DC22" i="52"/>
  <c r="DF31" i="52"/>
  <c r="DE31" i="52"/>
  <c r="DF38" i="52"/>
  <c r="DC38" i="52"/>
  <c r="DB16" i="52"/>
  <c r="DF47" i="52"/>
  <c r="DE47" i="52"/>
  <c r="DF26" i="52"/>
  <c r="DC26" i="52"/>
  <c r="DF42" i="52"/>
  <c r="DC42" i="52"/>
  <c r="DD61" i="52"/>
  <c r="DF27" i="52"/>
  <c r="DE27" i="52"/>
  <c r="DF34" i="52"/>
  <c r="DC34" i="52"/>
  <c r="DE67" i="52"/>
  <c r="DE71" i="52"/>
  <c r="DE76" i="52"/>
  <c r="DE80" i="52"/>
  <c r="DE84" i="52"/>
  <c r="DE88" i="52"/>
  <c r="DE92" i="52"/>
  <c r="DE20" i="52"/>
  <c r="DE75" i="52"/>
  <c r="DE83" i="52"/>
  <c r="DE87" i="52"/>
  <c r="DE91" i="52"/>
  <c r="DE100" i="52"/>
  <c r="DD73" i="52"/>
  <c r="DC50" i="52"/>
  <c r="DE51" i="52"/>
  <c r="DC54" i="52"/>
  <c r="DE55" i="52"/>
  <c r="DC58" i="52"/>
  <c r="DE59" i="52"/>
  <c r="DC62" i="52"/>
  <c r="DC68" i="52"/>
  <c r="DE69" i="52"/>
  <c r="DC72" i="52"/>
  <c r="DC77" i="52"/>
  <c r="DE78" i="52"/>
  <c r="DC81" i="52"/>
  <c r="DE82" i="52"/>
  <c r="DC85" i="52"/>
  <c r="DE86" i="52"/>
  <c r="DC89" i="52"/>
  <c r="DE90" i="52"/>
  <c r="DC93" i="52"/>
  <c r="DE94" i="52"/>
  <c r="DC98" i="52"/>
  <c r="DE99" i="52"/>
  <c r="DE53" i="52"/>
  <c r="CW73" i="52"/>
  <c r="CW22" i="52"/>
  <c r="CY23" i="52"/>
  <c r="CW26" i="52"/>
  <c r="CY27" i="52"/>
  <c r="CW30" i="52"/>
  <c r="CY31" i="52"/>
  <c r="CW34" i="52"/>
  <c r="CY35" i="52"/>
  <c r="CW38" i="52"/>
  <c r="CY39" i="52"/>
  <c r="CW42" i="52"/>
  <c r="CY43" i="52"/>
  <c r="CW46" i="52"/>
  <c r="CY47" i="52"/>
  <c r="CW50" i="52"/>
  <c r="CY51" i="52"/>
  <c r="CW54" i="52"/>
  <c r="CY55" i="52"/>
  <c r="CW58" i="52"/>
  <c r="CY59" i="52"/>
  <c r="CW62" i="52"/>
  <c r="CW68" i="52"/>
  <c r="CY69" i="52"/>
  <c r="CW72" i="52"/>
  <c r="CW77" i="52"/>
  <c r="CY78" i="52"/>
  <c r="CW81" i="52"/>
  <c r="CY82" i="52"/>
  <c r="CW85" i="52"/>
  <c r="CY86" i="52"/>
  <c r="CW89" i="52"/>
  <c r="CY90" i="52"/>
  <c r="CW93" i="52"/>
  <c r="CY94" i="52"/>
  <c r="CW98" i="52"/>
  <c r="CY99" i="52"/>
  <c r="CV61" i="52"/>
  <c r="CZ69" i="52"/>
  <c r="CW21" i="52"/>
  <c r="CW25" i="52"/>
  <c r="CW29" i="52"/>
  <c r="CW33" i="52"/>
  <c r="CW37" i="52"/>
  <c r="CW41" i="52"/>
  <c r="CW45" i="52"/>
  <c r="CW49" i="52"/>
  <c r="CW53" i="52"/>
  <c r="CW57" i="52"/>
  <c r="CW67" i="52"/>
  <c r="CW71" i="52"/>
  <c r="CW76" i="52"/>
  <c r="CW80" i="52"/>
  <c r="CW84" i="52"/>
  <c r="CW88" i="52"/>
  <c r="CW92" i="52"/>
  <c r="CV112" i="52"/>
  <c r="CZ10" i="52"/>
  <c r="CS118" i="52"/>
  <c r="CT16" i="52"/>
  <c r="CT114" i="52" s="1"/>
  <c r="CS114" i="52"/>
  <c r="CS120" i="52"/>
  <c r="CS116" i="52"/>
  <c r="CR112" i="52"/>
  <c r="CD16" i="52"/>
  <c r="CC114" i="52"/>
  <c r="CB114" i="52"/>
  <c r="CB116" i="52"/>
  <c r="CD73" i="52"/>
  <c r="CB122" i="52"/>
  <c r="CB112" i="52"/>
  <c r="BL112" i="52"/>
  <c r="BL120" i="52"/>
  <c r="AX16" i="52"/>
  <c r="AX114" i="52" s="1"/>
  <c r="AX102" i="52"/>
  <c r="AX63" i="52"/>
  <c r="AX73" i="52"/>
  <c r="AH16" i="52"/>
  <c r="AH114" i="52" s="1"/>
  <c r="AH10" i="52"/>
  <c r="AF118" i="52"/>
  <c r="AG120" i="52"/>
  <c r="AH73" i="52"/>
  <c r="P120" i="52"/>
  <c r="R63" i="52"/>
  <c r="R118" i="52" s="1"/>
  <c r="R73" i="52"/>
  <c r="R122" i="52" s="1"/>
  <c r="P112" i="52"/>
  <c r="CT112" i="52" l="1"/>
  <c r="R112" i="52"/>
  <c r="BN116" i="52"/>
  <c r="DL12" i="52"/>
  <c r="DL85" i="52"/>
  <c r="DL92" i="52"/>
  <c r="R114" i="52"/>
  <c r="AH112" i="52"/>
  <c r="DL107" i="52"/>
  <c r="BN118" i="52"/>
  <c r="AH122" i="52"/>
  <c r="AH118" i="52"/>
  <c r="CD120" i="52"/>
  <c r="CD122" i="52"/>
  <c r="CD112" i="52"/>
  <c r="DL99" i="52"/>
  <c r="DL67" i="52"/>
  <c r="DL98" i="52"/>
  <c r="CZ16" i="52"/>
  <c r="DA16" i="52" s="1"/>
  <c r="CV122" i="52"/>
  <c r="DL87" i="52"/>
  <c r="DL105" i="52"/>
  <c r="DJ112" i="52"/>
  <c r="CZ95" i="52"/>
  <c r="DA95" i="52" s="1"/>
  <c r="CX122" i="52"/>
  <c r="CX63" i="52"/>
  <c r="CY63" i="52" s="1"/>
  <c r="DN101" i="52"/>
  <c r="CW16" i="52"/>
  <c r="DL11" i="52"/>
  <c r="DJ16" i="52"/>
  <c r="BN120" i="52"/>
  <c r="DL14" i="52"/>
  <c r="CV120" i="52"/>
  <c r="DL91" i="52"/>
  <c r="CZ73" i="52"/>
  <c r="CZ122" i="52" s="1"/>
  <c r="DL48" i="52"/>
  <c r="DL106" i="52"/>
  <c r="DL111" i="52"/>
  <c r="DL80" i="52"/>
  <c r="DL70" i="52"/>
  <c r="CX96" i="52"/>
  <c r="CY96" i="52" s="1"/>
  <c r="CV96" i="52"/>
  <c r="DL75" i="52"/>
  <c r="DL15" i="52"/>
  <c r="DL28" i="52"/>
  <c r="DL58" i="52"/>
  <c r="AX112" i="52"/>
  <c r="DA78" i="52"/>
  <c r="DA46" i="52"/>
  <c r="DA52" i="52"/>
  <c r="CX120" i="52"/>
  <c r="DL57" i="52"/>
  <c r="DL41" i="52"/>
  <c r="DL52" i="52"/>
  <c r="CZ112" i="52"/>
  <c r="DL88" i="52"/>
  <c r="DL110" i="52"/>
  <c r="DL72" i="52"/>
  <c r="DL33" i="52"/>
  <c r="DL13" i="52"/>
  <c r="DL36" i="52"/>
  <c r="DA58" i="52"/>
  <c r="DA53" i="52"/>
  <c r="DA88" i="52"/>
  <c r="DA98" i="52"/>
  <c r="DA86" i="52"/>
  <c r="DJ86" i="52"/>
  <c r="DL86" i="52" s="1"/>
  <c r="DA99" i="52"/>
  <c r="DA25" i="52"/>
  <c r="DJ25" i="52"/>
  <c r="DA30" i="52"/>
  <c r="DJ30" i="52"/>
  <c r="DA35" i="52"/>
  <c r="DA91" i="52"/>
  <c r="DA69" i="52"/>
  <c r="DJ69" i="52"/>
  <c r="DA92" i="52"/>
  <c r="DA62" i="52"/>
  <c r="DJ62" i="52"/>
  <c r="DL62" i="52" s="1"/>
  <c r="DA81" i="52"/>
  <c r="DA71" i="52"/>
  <c r="DJ71" i="52"/>
  <c r="DA57" i="52"/>
  <c r="DA82" i="52"/>
  <c r="DA21" i="52"/>
  <c r="DJ21" i="52"/>
  <c r="DL21" i="52" s="1"/>
  <c r="DA77" i="52"/>
  <c r="DJ77" i="52"/>
  <c r="DL77" i="52" s="1"/>
  <c r="DA20" i="52"/>
  <c r="DJ20" i="52"/>
  <c r="DL20" i="52" s="1"/>
  <c r="DA75" i="52"/>
  <c r="DL83" i="52"/>
  <c r="DL44" i="52"/>
  <c r="DL53" i="52"/>
  <c r="DA51" i="52"/>
  <c r="DJ51" i="52"/>
  <c r="DL51" i="52" s="1"/>
  <c r="DA72" i="52"/>
  <c r="DA76" i="52"/>
  <c r="DA100" i="52"/>
  <c r="DJ100" i="52"/>
  <c r="DL100" i="52" s="1"/>
  <c r="DA47" i="52"/>
  <c r="DA79" i="52"/>
  <c r="DJ79" i="52"/>
  <c r="DL79" i="52" s="1"/>
  <c r="DA55" i="52"/>
  <c r="DA40" i="52"/>
  <c r="DJ40" i="52"/>
  <c r="DA67" i="52"/>
  <c r="DA66" i="52"/>
  <c r="DA50" i="52"/>
  <c r="DJ50" i="52"/>
  <c r="DL50" i="52" s="1"/>
  <c r="DA44" i="52"/>
  <c r="DA87" i="52"/>
  <c r="DA38" i="52"/>
  <c r="DJ38" i="52"/>
  <c r="DA45" i="52"/>
  <c r="DJ45" i="52"/>
  <c r="DL45" i="52" s="1"/>
  <c r="DA85" i="52"/>
  <c r="DA42" i="52"/>
  <c r="DA68" i="52"/>
  <c r="DJ68" i="52"/>
  <c r="DA48" i="52"/>
  <c r="DA29" i="52"/>
  <c r="DJ29" i="52"/>
  <c r="DL29" i="52" s="1"/>
  <c r="DA90" i="52"/>
  <c r="DJ90" i="52"/>
  <c r="DA39" i="52"/>
  <c r="DJ39" i="52"/>
  <c r="DA80" i="52"/>
  <c r="DA33" i="52"/>
  <c r="DA59" i="52"/>
  <c r="DA54" i="52"/>
  <c r="DJ54" i="52"/>
  <c r="DL54" i="52" s="1"/>
  <c r="DA83" i="52"/>
  <c r="DA89" i="52"/>
  <c r="DJ89" i="52"/>
  <c r="DL89" i="52" s="1"/>
  <c r="DA23" i="52"/>
  <c r="DJ23" i="52"/>
  <c r="DA43" i="52"/>
  <c r="DJ43" i="52"/>
  <c r="DA37" i="52"/>
  <c r="DA36" i="52"/>
  <c r="DA24" i="52"/>
  <c r="DJ24" i="52"/>
  <c r="DL24" i="52" s="1"/>
  <c r="DA27" i="52"/>
  <c r="DA56" i="52"/>
  <c r="DJ56" i="52"/>
  <c r="DL56" i="52" s="1"/>
  <c r="DA49" i="52"/>
  <c r="DA60" i="52"/>
  <c r="DA93" i="52"/>
  <c r="DL25" i="52"/>
  <c r="DL59" i="52"/>
  <c r="DA84" i="52"/>
  <c r="DJ84" i="52"/>
  <c r="DL84" i="52" s="1"/>
  <c r="DA26" i="52"/>
  <c r="DA31" i="52"/>
  <c r="DA34" i="52"/>
  <c r="DJ34" i="52"/>
  <c r="DA22" i="52"/>
  <c r="DJ22" i="52"/>
  <c r="DA70" i="52"/>
  <c r="DA32" i="52"/>
  <c r="DJ32" i="52"/>
  <c r="DA94" i="52"/>
  <c r="DJ94" i="52"/>
  <c r="DA41" i="52"/>
  <c r="DA28" i="52"/>
  <c r="CT116" i="52"/>
  <c r="CD114" i="52"/>
  <c r="BN114" i="52"/>
  <c r="BN122" i="52"/>
  <c r="DF73" i="52"/>
  <c r="DG73" i="52" s="1"/>
  <c r="DG67" i="52"/>
  <c r="DG24" i="52"/>
  <c r="DG80" i="52"/>
  <c r="DG45" i="52"/>
  <c r="DG85" i="52"/>
  <c r="DG91" i="52"/>
  <c r="DB96" i="52"/>
  <c r="DC96" i="52" s="1"/>
  <c r="DG72" i="52"/>
  <c r="DG83" i="52"/>
  <c r="DG34" i="52"/>
  <c r="DK34" i="52"/>
  <c r="DB120" i="52"/>
  <c r="DG90" i="52"/>
  <c r="DK90" i="52"/>
  <c r="DG60" i="52"/>
  <c r="DK60" i="52"/>
  <c r="DL60" i="52" s="1"/>
  <c r="DG42" i="52"/>
  <c r="DK42" i="52"/>
  <c r="DL42" i="52" s="1"/>
  <c r="DD120" i="52"/>
  <c r="DG39" i="52"/>
  <c r="DK39" i="52"/>
  <c r="DG54" i="52"/>
  <c r="DG41" i="52"/>
  <c r="DG62" i="52"/>
  <c r="DG92" i="52"/>
  <c r="DG70" i="52"/>
  <c r="DG36" i="52"/>
  <c r="DG57" i="52"/>
  <c r="DG31" i="52"/>
  <c r="DK31" i="52"/>
  <c r="DL31" i="52" s="1"/>
  <c r="DL76" i="52"/>
  <c r="DG81" i="52"/>
  <c r="DK81" i="52"/>
  <c r="DL81" i="52" s="1"/>
  <c r="DG37" i="52"/>
  <c r="DK37" i="52"/>
  <c r="DL37" i="52" s="1"/>
  <c r="DG51" i="52"/>
  <c r="DG68" i="52"/>
  <c r="DK68" i="52"/>
  <c r="DG98" i="52"/>
  <c r="DG53" i="52"/>
  <c r="DG32" i="52"/>
  <c r="DK32" i="52"/>
  <c r="DG28" i="52"/>
  <c r="DG66" i="52"/>
  <c r="DG26" i="52"/>
  <c r="DK26" i="52"/>
  <c r="DL26" i="52" s="1"/>
  <c r="DF95" i="52"/>
  <c r="DG46" i="52"/>
  <c r="DK46" i="52"/>
  <c r="DL46" i="52" s="1"/>
  <c r="DG30" i="52"/>
  <c r="DK30" i="52"/>
  <c r="DG78" i="52"/>
  <c r="DK78" i="52"/>
  <c r="DL78" i="52" s="1"/>
  <c r="DG49" i="52"/>
  <c r="DK49" i="52"/>
  <c r="DL49" i="52" s="1"/>
  <c r="DG69" i="52"/>
  <c r="DK69" i="52"/>
  <c r="DL66" i="52"/>
  <c r="DG33" i="52"/>
  <c r="DG48" i="52"/>
  <c r="DG22" i="52"/>
  <c r="DK22" i="52"/>
  <c r="DG93" i="52"/>
  <c r="DK93" i="52"/>
  <c r="DL93" i="52" s="1"/>
  <c r="DG40" i="52"/>
  <c r="DK40" i="52"/>
  <c r="DG47" i="52"/>
  <c r="DK47" i="52"/>
  <c r="DL47" i="52" s="1"/>
  <c r="DG23" i="52"/>
  <c r="DK23" i="52"/>
  <c r="DL23" i="52" s="1"/>
  <c r="DG82" i="52"/>
  <c r="DK82" i="52"/>
  <c r="DL82" i="52" s="1"/>
  <c r="DF10" i="52"/>
  <c r="DK8" i="52"/>
  <c r="DG27" i="52"/>
  <c r="DK27" i="52"/>
  <c r="DL27" i="52" s="1"/>
  <c r="DG35" i="52"/>
  <c r="DK35" i="52"/>
  <c r="DL35" i="52" s="1"/>
  <c r="DG71" i="52"/>
  <c r="DK71" i="52"/>
  <c r="DG99" i="52"/>
  <c r="DG88" i="52"/>
  <c r="DG29" i="52"/>
  <c r="DG86" i="52"/>
  <c r="DG77" i="52"/>
  <c r="DG58" i="52"/>
  <c r="DG56" i="52"/>
  <c r="DG75" i="52"/>
  <c r="DG100" i="52"/>
  <c r="DG43" i="52"/>
  <c r="DK43" i="52"/>
  <c r="DG89" i="52"/>
  <c r="DG84" i="52"/>
  <c r="DG44" i="52"/>
  <c r="DG25" i="52"/>
  <c r="DG21" i="52"/>
  <c r="DG55" i="52"/>
  <c r="DK55" i="52"/>
  <c r="DL55" i="52" s="1"/>
  <c r="DG76" i="52"/>
  <c r="DG79" i="52"/>
  <c r="DG38" i="52"/>
  <c r="DK38" i="52"/>
  <c r="DG87" i="52"/>
  <c r="DG20" i="52"/>
  <c r="DG59" i="52"/>
  <c r="DG94" i="52"/>
  <c r="DK94" i="52"/>
  <c r="DG50" i="52"/>
  <c r="DG52" i="52"/>
  <c r="DD122" i="52"/>
  <c r="DD96" i="52"/>
  <c r="DE96" i="52" s="1"/>
  <c r="DE73" i="52"/>
  <c r="DC16" i="52"/>
  <c r="DD63" i="52"/>
  <c r="DE61" i="52"/>
  <c r="DB122" i="52"/>
  <c r="DB63" i="52"/>
  <c r="DC61" i="52"/>
  <c r="DE16" i="52"/>
  <c r="DF61" i="52"/>
  <c r="CV63" i="52"/>
  <c r="CZ61" i="52"/>
  <c r="DA61" i="52" s="1"/>
  <c r="CW61" i="52"/>
  <c r="CT122" i="52"/>
  <c r="CT118" i="52"/>
  <c r="CT120" i="52"/>
  <c r="CD116" i="52"/>
  <c r="CD118" i="52"/>
  <c r="AX122" i="52"/>
  <c r="AX118" i="52"/>
  <c r="AX116" i="52"/>
  <c r="AX120" i="52"/>
  <c r="AH120" i="52"/>
  <c r="AH116" i="52"/>
  <c r="DA73" i="52" l="1"/>
  <c r="CZ120" i="52"/>
  <c r="CX101" i="52"/>
  <c r="CY101" i="52" s="1"/>
  <c r="CZ96" i="52"/>
  <c r="DA96" i="52" s="1"/>
  <c r="CX118" i="52"/>
  <c r="DL71" i="52"/>
  <c r="CW96" i="52"/>
  <c r="DL94" i="52"/>
  <c r="DL38" i="52"/>
  <c r="DL69" i="52"/>
  <c r="DL68" i="52"/>
  <c r="DL90" i="52"/>
  <c r="DJ73" i="52"/>
  <c r="DL34" i="52"/>
  <c r="DJ61" i="52"/>
  <c r="DJ63" i="52" s="1"/>
  <c r="DL43" i="52"/>
  <c r="DL30" i="52"/>
  <c r="DL40" i="52"/>
  <c r="DL32" i="52"/>
  <c r="DJ95" i="52"/>
  <c r="DL39" i="52"/>
  <c r="DK73" i="52"/>
  <c r="DK95" i="52"/>
  <c r="DL22" i="52"/>
  <c r="DK61" i="52"/>
  <c r="DG95" i="52"/>
  <c r="DF96" i="52"/>
  <c r="DG96" i="52" s="1"/>
  <c r="DL8" i="52"/>
  <c r="DL10" i="52" s="1"/>
  <c r="DK10" i="52"/>
  <c r="DF16" i="52"/>
  <c r="DF120" i="52" s="1"/>
  <c r="DF112" i="52"/>
  <c r="DB118" i="52"/>
  <c r="DB101" i="52"/>
  <c r="DC63" i="52"/>
  <c r="DF63" i="52"/>
  <c r="DG61" i="52"/>
  <c r="DD101" i="52"/>
  <c r="DE63" i="52"/>
  <c r="DD118" i="52"/>
  <c r="CV118" i="52"/>
  <c r="CV101" i="52"/>
  <c r="CZ63" i="52"/>
  <c r="CW63" i="52"/>
  <c r="DL95" i="52" l="1"/>
  <c r="CX102" i="52"/>
  <c r="CX116" i="52" s="1"/>
  <c r="DL73" i="52"/>
  <c r="DJ122" i="52"/>
  <c r="DJ120" i="52"/>
  <c r="DJ96" i="52"/>
  <c r="DJ101" i="52" s="1"/>
  <c r="DJ102" i="52" s="1"/>
  <c r="DJ118" i="52"/>
  <c r="DK96" i="52"/>
  <c r="DK63" i="52"/>
  <c r="DL61" i="52"/>
  <c r="DL63" i="52" s="1"/>
  <c r="DL112" i="52"/>
  <c r="DL16" i="52"/>
  <c r="DF122" i="52"/>
  <c r="DG16" i="52"/>
  <c r="DK16" i="52"/>
  <c r="DK112" i="52"/>
  <c r="DE101" i="52"/>
  <c r="DD102" i="52"/>
  <c r="DF101" i="52"/>
  <c r="DF118" i="52"/>
  <c r="DG63" i="52"/>
  <c r="DC101" i="52"/>
  <c r="DB102" i="52"/>
  <c r="CZ101" i="52"/>
  <c r="DA63" i="52"/>
  <c r="CZ118" i="52"/>
  <c r="CW101" i="52"/>
  <c r="CV102" i="52"/>
  <c r="CY102" i="52" l="1"/>
  <c r="DL96" i="52"/>
  <c r="DL101" i="52" s="1"/>
  <c r="DL102" i="52" s="1"/>
  <c r="CX114" i="52"/>
  <c r="DJ116" i="52"/>
  <c r="DJ124" i="52"/>
  <c r="DJ114" i="52"/>
  <c r="DL120" i="52"/>
  <c r="DL122" i="52"/>
  <c r="DL118" i="52"/>
  <c r="DK101" i="52"/>
  <c r="DK102" i="52" s="1"/>
  <c r="DK118" i="52"/>
  <c r="DK122" i="52"/>
  <c r="DK120" i="52"/>
  <c r="DB116" i="52"/>
  <c r="DB114" i="52"/>
  <c r="DC102" i="52"/>
  <c r="DG101" i="52"/>
  <c r="DF102" i="52"/>
  <c r="DD116" i="52"/>
  <c r="DE102" i="52"/>
  <c r="DD114" i="52"/>
  <c r="CV116" i="52"/>
  <c r="CW102" i="52"/>
  <c r="CV114" i="52"/>
  <c r="DA101" i="52"/>
  <c r="CZ102" i="52"/>
  <c r="DL114" i="52" l="1"/>
  <c r="DL116" i="52"/>
  <c r="DL124" i="52"/>
  <c r="DK116" i="52"/>
  <c r="DK114" i="52"/>
  <c r="DK124" i="52"/>
  <c r="DG102" i="52"/>
  <c r="DF114" i="52"/>
  <c r="DF116" i="52"/>
  <c r="CZ116" i="52"/>
  <c r="DA102" i="52"/>
  <c r="CZ114" i="52"/>
  <c r="BU55" i="53" l="1"/>
  <c r="BS55" i="53"/>
  <c r="BQ55" i="53"/>
  <c r="AK100" i="53" l="1"/>
  <c r="AK99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5" i="53"/>
  <c r="AK72" i="53"/>
  <c r="AK71" i="53"/>
  <c r="AK70" i="53"/>
  <c r="AK69" i="53"/>
  <c r="AK67" i="53"/>
  <c r="AK66" i="53"/>
  <c r="AK60" i="53"/>
  <c r="AK59" i="53"/>
  <c r="AK58" i="53"/>
  <c r="AK57" i="53"/>
  <c r="AK56" i="53"/>
  <c r="AK55" i="53"/>
  <c r="AK52" i="53"/>
  <c r="AK51" i="53"/>
  <c r="AK50" i="53"/>
  <c r="AK49" i="53"/>
  <c r="AK48" i="53"/>
  <c r="AK47" i="53"/>
  <c r="AK44" i="53"/>
  <c r="AK43" i="53"/>
  <c r="AK42" i="53"/>
  <c r="AK41" i="53"/>
  <c r="AK40" i="53"/>
  <c r="AK39" i="53"/>
  <c r="AK36" i="53"/>
  <c r="AK35" i="53"/>
  <c r="AK34" i="53"/>
  <c r="AK33" i="53"/>
  <c r="AK32" i="53"/>
  <c r="AK31" i="53"/>
  <c r="AK28" i="53"/>
  <c r="AK27" i="53"/>
  <c r="AK26" i="53"/>
  <c r="AK25" i="53"/>
  <c r="AK24" i="53"/>
  <c r="AK23" i="53"/>
  <c r="AN12" i="53"/>
  <c r="AL10" i="53"/>
  <c r="AK20" i="53"/>
  <c r="AN29" i="53" l="1"/>
  <c r="AK29" i="53"/>
  <c r="AN68" i="53"/>
  <c r="AK68" i="53"/>
  <c r="AN45" i="53"/>
  <c r="AK45" i="53"/>
  <c r="AN30" i="53"/>
  <c r="AK30" i="53"/>
  <c r="AN53" i="53"/>
  <c r="AK53" i="53"/>
  <c r="AN38" i="53"/>
  <c r="AK38" i="53"/>
  <c r="AN37" i="53"/>
  <c r="AK37" i="53"/>
  <c r="AN54" i="53"/>
  <c r="AK54" i="53"/>
  <c r="AN62" i="53"/>
  <c r="AK62" i="53"/>
  <c r="AN22" i="53"/>
  <c r="AK22" i="53"/>
  <c r="AN46" i="53"/>
  <c r="AK46" i="53"/>
  <c r="AN98" i="53"/>
  <c r="AK98" i="53"/>
  <c r="AN21" i="53"/>
  <c r="AK21" i="53"/>
  <c r="AJ10" i="53"/>
  <c r="CV8" i="53"/>
  <c r="AN11" i="53"/>
  <c r="AN76" i="53"/>
  <c r="AN84" i="53"/>
  <c r="AN92" i="53"/>
  <c r="AN27" i="53"/>
  <c r="AN35" i="53"/>
  <c r="AN43" i="53"/>
  <c r="AN51" i="53"/>
  <c r="AN59" i="53"/>
  <c r="AN31" i="53"/>
  <c r="AN47" i="53"/>
  <c r="AN24" i="53"/>
  <c r="AN32" i="53"/>
  <c r="AN40" i="53"/>
  <c r="AN48" i="53"/>
  <c r="AN56" i="53"/>
  <c r="AN66" i="53"/>
  <c r="AN23" i="53"/>
  <c r="AN39" i="53"/>
  <c r="AN20" i="53"/>
  <c r="AN8" i="53"/>
  <c r="AN10" i="53" s="1"/>
  <c r="AN25" i="53"/>
  <c r="AN33" i="53"/>
  <c r="AN41" i="53"/>
  <c r="AN49" i="53"/>
  <c r="AN57" i="53"/>
  <c r="AN67" i="53"/>
  <c r="AN99" i="53"/>
  <c r="AN28" i="53"/>
  <c r="AN36" i="53"/>
  <c r="AN44" i="53"/>
  <c r="AN52" i="53"/>
  <c r="AN60" i="53"/>
  <c r="AN70" i="53"/>
  <c r="AN81" i="53"/>
  <c r="AN89" i="53"/>
  <c r="AN100" i="53"/>
  <c r="AN80" i="53"/>
  <c r="AN13" i="53"/>
  <c r="AN71" i="53"/>
  <c r="AN82" i="53"/>
  <c r="AN90" i="53"/>
  <c r="AN69" i="53"/>
  <c r="AN88" i="53"/>
  <c r="AN14" i="53"/>
  <c r="AN15" i="53"/>
  <c r="AN72" i="53"/>
  <c r="AJ95" i="53"/>
  <c r="AJ166" i="53" s="1"/>
  <c r="AJ168" i="53" s="1"/>
  <c r="AL16" i="53"/>
  <c r="AL73" i="53"/>
  <c r="AL61" i="53"/>
  <c r="AL63" i="53" s="1"/>
  <c r="AN26" i="53"/>
  <c r="AN34" i="53"/>
  <c r="AN42" i="53"/>
  <c r="AN50" i="53"/>
  <c r="AN58" i="53"/>
  <c r="AN75" i="53"/>
  <c r="AN83" i="53"/>
  <c r="AN91" i="53"/>
  <c r="AN77" i="53"/>
  <c r="AN85" i="53"/>
  <c r="AN93" i="53"/>
  <c r="AJ73" i="53"/>
  <c r="AN78" i="53"/>
  <c r="AN86" i="53"/>
  <c r="AN94" i="53"/>
  <c r="AN79" i="53"/>
  <c r="AN87" i="53"/>
  <c r="AL95" i="53"/>
  <c r="AN55" i="53"/>
  <c r="AJ61" i="53"/>
  <c r="AK73" i="53" l="1"/>
  <c r="AJ130" i="53"/>
  <c r="AJ162" i="53" s="1"/>
  <c r="AJ112" i="53"/>
  <c r="AJ134" i="53"/>
  <c r="AK95" i="53"/>
  <c r="AJ16" i="53"/>
  <c r="AK16" i="53" s="1"/>
  <c r="AJ63" i="53"/>
  <c r="AK61" i="53"/>
  <c r="AL96" i="53"/>
  <c r="AL101" i="53" s="1"/>
  <c r="AL102" i="53" s="1"/>
  <c r="AN73" i="53"/>
  <c r="AN16" i="53"/>
  <c r="AN61" i="53"/>
  <c r="AN63" i="53" s="1"/>
  <c r="AJ96" i="53"/>
  <c r="AN95" i="53"/>
  <c r="AK63" i="53" l="1"/>
  <c r="AJ129" i="53"/>
  <c r="AJ156" i="53"/>
  <c r="AN96" i="53"/>
  <c r="AN101" i="53" s="1"/>
  <c r="AN102" i="53" s="1"/>
  <c r="AJ101" i="53"/>
  <c r="AK96" i="53"/>
  <c r="AJ161" i="53" l="1"/>
  <c r="AJ163" i="53" s="1"/>
  <c r="AJ131" i="53"/>
  <c r="AJ102" i="53"/>
  <c r="AJ135" i="53" s="1"/>
  <c r="AK101" i="53"/>
  <c r="N110" i="53"/>
  <c r="Q111" i="53"/>
  <c r="N88" i="53"/>
  <c r="N80" i="53"/>
  <c r="N77" i="53"/>
  <c r="N71" i="53"/>
  <c r="N50" i="53"/>
  <c r="N36" i="53"/>
  <c r="H100" i="53"/>
  <c r="H89" i="53"/>
  <c r="H81" i="53"/>
  <c r="H71" i="53"/>
  <c r="H58" i="53"/>
  <c r="H50" i="53"/>
  <c r="H42" i="53"/>
  <c r="H34" i="53"/>
  <c r="H26" i="53"/>
  <c r="H14" i="53"/>
  <c r="H128" i="55"/>
  <c r="AJ157" i="53" l="1"/>
  <c r="AJ158" i="53" s="1"/>
  <c r="AJ171" i="53" s="1"/>
  <c r="AJ136" i="53"/>
  <c r="AJ151" i="53" s="1"/>
  <c r="AK102" i="53"/>
  <c r="N28" i="53"/>
  <c r="N44" i="53"/>
  <c r="CV111" i="53"/>
  <c r="P111" i="53"/>
  <c r="R111" i="53" s="1"/>
  <c r="N15" i="53"/>
  <c r="CX8" i="53"/>
  <c r="CZ8" i="53" s="1"/>
  <c r="DJ8" i="53" s="1"/>
  <c r="F10" i="53"/>
  <c r="H10" i="53" s="1"/>
  <c r="N12" i="53"/>
  <c r="J10" i="53"/>
  <c r="DB8" i="53"/>
  <c r="N14" i="53"/>
  <c r="L10" i="53"/>
  <c r="L16" i="53" s="1"/>
  <c r="M16" i="53" s="1"/>
  <c r="DD8" i="53"/>
  <c r="N111" i="53"/>
  <c r="O36" i="53" s="1"/>
  <c r="H31" i="53"/>
  <c r="H39" i="53"/>
  <c r="H47" i="53"/>
  <c r="H68" i="53"/>
  <c r="H78" i="53"/>
  <c r="H86" i="53"/>
  <c r="H94" i="53"/>
  <c r="N13" i="53"/>
  <c r="N106" i="53"/>
  <c r="H12" i="53"/>
  <c r="H24" i="53"/>
  <c r="H32" i="53"/>
  <c r="H40" i="53"/>
  <c r="H48" i="53"/>
  <c r="H56" i="53"/>
  <c r="F95" i="53"/>
  <c r="N107" i="53"/>
  <c r="H13" i="53"/>
  <c r="H25" i="53"/>
  <c r="H33" i="53"/>
  <c r="H41" i="53"/>
  <c r="H49" i="53"/>
  <c r="H57" i="53"/>
  <c r="H70" i="53"/>
  <c r="H80" i="53"/>
  <c r="H88" i="53"/>
  <c r="F73" i="53"/>
  <c r="H15" i="53"/>
  <c r="H27" i="53"/>
  <c r="H35" i="53"/>
  <c r="H43" i="53"/>
  <c r="H51" i="53"/>
  <c r="H59" i="53"/>
  <c r="H82" i="53"/>
  <c r="H90" i="53"/>
  <c r="N98" i="53"/>
  <c r="O98" i="53" s="1"/>
  <c r="D95" i="53"/>
  <c r="D166" i="53" s="1"/>
  <c r="D168" i="53" s="1"/>
  <c r="H60" i="53"/>
  <c r="H20" i="53"/>
  <c r="H36" i="53"/>
  <c r="H52" i="53"/>
  <c r="H91" i="53"/>
  <c r="H76" i="53"/>
  <c r="H92" i="53"/>
  <c r="H22" i="53"/>
  <c r="H30" i="53"/>
  <c r="H38" i="53"/>
  <c r="H46" i="53"/>
  <c r="H54" i="53"/>
  <c r="H67" i="53"/>
  <c r="H77" i="53"/>
  <c r="H85" i="53"/>
  <c r="H93" i="53"/>
  <c r="H111" i="53"/>
  <c r="N11" i="53"/>
  <c r="N105" i="53"/>
  <c r="H28" i="53"/>
  <c r="H44" i="53"/>
  <c r="H83" i="53"/>
  <c r="H66" i="53"/>
  <c r="H84" i="53"/>
  <c r="D16" i="53"/>
  <c r="H11" i="53"/>
  <c r="H23" i="53"/>
  <c r="F61" i="53"/>
  <c r="F63" i="53" s="1"/>
  <c r="H69" i="53"/>
  <c r="H79" i="53"/>
  <c r="H87" i="53"/>
  <c r="H98" i="53"/>
  <c r="H99" i="53"/>
  <c r="D73" i="53"/>
  <c r="D130" i="53" s="1"/>
  <c r="D162" i="53" s="1"/>
  <c r="D61" i="53"/>
  <c r="D63" i="53" s="1"/>
  <c r="D129" i="53" s="1"/>
  <c r="H75" i="53"/>
  <c r="H72" i="53"/>
  <c r="H105" i="53"/>
  <c r="N99" i="53"/>
  <c r="H106" i="53"/>
  <c r="N100" i="53"/>
  <c r="H21" i="53"/>
  <c r="H29" i="53"/>
  <c r="H37" i="53"/>
  <c r="H45" i="53"/>
  <c r="H53" i="53"/>
  <c r="H107" i="53"/>
  <c r="H55" i="53"/>
  <c r="M25" i="53"/>
  <c r="M48" i="53"/>
  <c r="N81" i="53"/>
  <c r="N29" i="53"/>
  <c r="M49" i="53"/>
  <c r="N72" i="53"/>
  <c r="N84" i="53"/>
  <c r="M32" i="53"/>
  <c r="N53" i="53"/>
  <c r="M68" i="53"/>
  <c r="N85" i="53"/>
  <c r="N93" i="53"/>
  <c r="M33" i="53"/>
  <c r="N69" i="53"/>
  <c r="N89" i="53"/>
  <c r="N37" i="53"/>
  <c r="N45" i="53"/>
  <c r="M57" i="53"/>
  <c r="N21" i="53"/>
  <c r="M41" i="53"/>
  <c r="N62" i="53"/>
  <c r="N76" i="53"/>
  <c r="M24" i="53"/>
  <c r="N67" i="53"/>
  <c r="N26" i="53"/>
  <c r="N87" i="53"/>
  <c r="N34" i="53"/>
  <c r="N58" i="53"/>
  <c r="N8" i="53"/>
  <c r="N70" i="53"/>
  <c r="N59" i="53"/>
  <c r="N22" i="53"/>
  <c r="M38" i="53"/>
  <c r="M66" i="53"/>
  <c r="M78" i="53"/>
  <c r="N42" i="53"/>
  <c r="N82" i="53"/>
  <c r="N90" i="53"/>
  <c r="N94" i="53"/>
  <c r="M23" i="53"/>
  <c r="M31" i="53"/>
  <c r="M39" i="53"/>
  <c r="M47" i="53"/>
  <c r="M55" i="53"/>
  <c r="N83" i="53"/>
  <c r="M79" i="53"/>
  <c r="N86" i="53"/>
  <c r="N60" i="53"/>
  <c r="M27" i="53"/>
  <c r="M35" i="53"/>
  <c r="M43" i="53"/>
  <c r="M51" i="53"/>
  <c r="M75" i="53"/>
  <c r="M91" i="53"/>
  <c r="M20" i="53"/>
  <c r="M52" i="53"/>
  <c r="H62" i="53"/>
  <c r="BU102" i="53"/>
  <c r="CQ102" i="53"/>
  <c r="CQ101" i="53"/>
  <c r="CQ100" i="53"/>
  <c r="CQ99" i="53"/>
  <c r="CQ98" i="53"/>
  <c r="CQ96" i="53"/>
  <c r="CQ95" i="53"/>
  <c r="CQ94" i="53"/>
  <c r="CQ93" i="53"/>
  <c r="CQ92" i="53"/>
  <c r="CQ91" i="53"/>
  <c r="CQ90" i="53"/>
  <c r="CQ89" i="53"/>
  <c r="CQ88" i="53"/>
  <c r="CQ87" i="53"/>
  <c r="CQ86" i="53"/>
  <c r="CQ85" i="53"/>
  <c r="CQ84" i="53"/>
  <c r="CQ83" i="53"/>
  <c r="CQ82" i="53"/>
  <c r="CQ81" i="53"/>
  <c r="CQ80" i="53"/>
  <c r="CQ79" i="53"/>
  <c r="CQ78" i="53"/>
  <c r="CQ77" i="53"/>
  <c r="CQ76" i="53"/>
  <c r="CQ75" i="53"/>
  <c r="CQ73" i="53"/>
  <c r="CQ72" i="53"/>
  <c r="CQ71" i="53"/>
  <c r="CQ70" i="53"/>
  <c r="CQ69" i="53"/>
  <c r="CQ68" i="53"/>
  <c r="CQ67" i="53"/>
  <c r="CQ66" i="53"/>
  <c r="CQ63" i="53"/>
  <c r="CQ62" i="53"/>
  <c r="CQ61" i="53"/>
  <c r="CQ60" i="53"/>
  <c r="CQ59" i="53"/>
  <c r="CQ58" i="53"/>
  <c r="CQ57" i="53"/>
  <c r="CQ56" i="53"/>
  <c r="CQ55" i="53"/>
  <c r="CQ54" i="53"/>
  <c r="CQ53" i="53"/>
  <c r="CQ52" i="53"/>
  <c r="CQ51" i="53"/>
  <c r="CQ50" i="53"/>
  <c r="CQ49" i="53"/>
  <c r="CQ48" i="53"/>
  <c r="CQ47" i="53"/>
  <c r="CQ46" i="53"/>
  <c r="CQ45" i="53"/>
  <c r="CQ44" i="53"/>
  <c r="CQ43" i="53"/>
  <c r="CQ42" i="53"/>
  <c r="CQ41" i="53"/>
  <c r="CQ40" i="53"/>
  <c r="CQ39" i="53"/>
  <c r="CQ38" i="53"/>
  <c r="CQ37" i="53"/>
  <c r="CQ36" i="53"/>
  <c r="CQ35" i="53"/>
  <c r="CQ34" i="53"/>
  <c r="CQ33" i="53"/>
  <c r="CQ32" i="53"/>
  <c r="CQ31" i="53"/>
  <c r="CQ30" i="53"/>
  <c r="CQ29" i="53"/>
  <c r="CQ28" i="53"/>
  <c r="CQ27" i="53"/>
  <c r="CQ26" i="53"/>
  <c r="CQ25" i="53"/>
  <c r="CQ24" i="53"/>
  <c r="CQ23" i="53"/>
  <c r="CQ22" i="53"/>
  <c r="CQ21" i="53"/>
  <c r="CQ20" i="53"/>
  <c r="CQ16" i="53"/>
  <c r="CO102" i="53"/>
  <c r="CO101" i="53"/>
  <c r="CO100" i="53"/>
  <c r="CO99" i="53"/>
  <c r="CO98" i="53"/>
  <c r="CO96" i="53"/>
  <c r="CO95" i="53"/>
  <c r="CO94" i="53"/>
  <c r="CO93" i="53"/>
  <c r="CO92" i="53"/>
  <c r="CO91" i="53"/>
  <c r="CO90" i="53"/>
  <c r="CO89" i="53"/>
  <c r="CO88" i="53"/>
  <c r="CO87" i="53"/>
  <c r="CO86" i="53"/>
  <c r="CO85" i="53"/>
  <c r="CO84" i="53"/>
  <c r="CO83" i="53"/>
  <c r="CO82" i="53"/>
  <c r="CO81" i="53"/>
  <c r="CO80" i="53"/>
  <c r="CO79" i="53"/>
  <c r="CO78" i="53"/>
  <c r="CO77" i="53"/>
  <c r="CO76" i="53"/>
  <c r="CO75" i="53"/>
  <c r="CO73" i="53"/>
  <c r="CO72" i="53"/>
  <c r="CO71" i="53"/>
  <c r="CO70" i="53"/>
  <c r="CO69" i="53"/>
  <c r="CO68" i="53"/>
  <c r="CO67" i="53"/>
  <c r="CO66" i="53"/>
  <c r="CO63" i="53"/>
  <c r="CO62" i="53"/>
  <c r="CO61" i="53"/>
  <c r="CO60" i="53"/>
  <c r="CO59" i="53"/>
  <c r="CO58" i="53"/>
  <c r="CO57" i="53"/>
  <c r="CO56" i="53"/>
  <c r="CO55" i="53"/>
  <c r="CO54" i="53"/>
  <c r="CO53" i="53"/>
  <c r="CO52" i="53"/>
  <c r="CO51" i="53"/>
  <c r="CO50" i="53"/>
  <c r="CO49" i="53"/>
  <c r="CO48" i="53"/>
  <c r="CO47" i="53"/>
  <c r="CO46" i="53"/>
  <c r="CO45" i="53"/>
  <c r="CO44" i="53"/>
  <c r="CO43" i="53"/>
  <c r="CO42" i="53"/>
  <c r="CO41" i="53"/>
  <c r="CO40" i="53"/>
  <c r="CO39" i="53"/>
  <c r="CO38" i="53"/>
  <c r="CO37" i="53"/>
  <c r="CO36" i="53"/>
  <c r="CO35" i="53"/>
  <c r="CO34" i="53"/>
  <c r="CO33" i="53"/>
  <c r="CO32" i="53"/>
  <c r="CO31" i="53"/>
  <c r="CO30" i="53"/>
  <c r="CO29" i="53"/>
  <c r="CO28" i="53"/>
  <c r="CO27" i="53"/>
  <c r="CO26" i="53"/>
  <c r="CO25" i="53"/>
  <c r="CO24" i="53"/>
  <c r="CO23" i="53"/>
  <c r="CO22" i="53"/>
  <c r="CO21" i="53"/>
  <c r="CO20" i="53"/>
  <c r="CO16" i="53"/>
  <c r="CM102" i="53"/>
  <c r="CM101" i="53"/>
  <c r="CM100" i="53"/>
  <c r="CM99" i="53"/>
  <c r="CM98" i="53"/>
  <c r="CM96" i="53"/>
  <c r="CM95" i="53"/>
  <c r="CM94" i="53"/>
  <c r="CM93" i="53"/>
  <c r="CM92" i="53"/>
  <c r="CM91" i="53"/>
  <c r="CM90" i="53"/>
  <c r="CM89" i="53"/>
  <c r="CM88" i="53"/>
  <c r="CM87" i="53"/>
  <c r="CM86" i="53"/>
  <c r="CM85" i="53"/>
  <c r="CM84" i="53"/>
  <c r="CM83" i="53"/>
  <c r="CM82" i="53"/>
  <c r="CM81" i="53"/>
  <c r="CM80" i="53"/>
  <c r="CM79" i="53"/>
  <c r="CM78" i="53"/>
  <c r="CM77" i="53"/>
  <c r="CM76" i="53"/>
  <c r="CM75" i="53"/>
  <c r="CM73" i="53"/>
  <c r="CM72" i="53"/>
  <c r="CM71" i="53"/>
  <c r="CM70" i="53"/>
  <c r="CM69" i="53"/>
  <c r="CM68" i="53"/>
  <c r="CM67" i="53"/>
  <c r="CM66" i="53"/>
  <c r="CM63" i="53"/>
  <c r="CM62" i="53"/>
  <c r="CM61" i="53"/>
  <c r="CM60" i="53"/>
  <c r="CM59" i="53"/>
  <c r="CM58" i="53"/>
  <c r="CM57" i="53"/>
  <c r="CM56" i="53"/>
  <c r="CM55" i="53"/>
  <c r="CM54" i="53"/>
  <c r="CM53" i="53"/>
  <c r="CM52" i="53"/>
  <c r="CM51" i="53"/>
  <c r="CM50" i="53"/>
  <c r="CM49" i="53"/>
  <c r="CM48" i="53"/>
  <c r="CM47" i="53"/>
  <c r="CM46" i="53"/>
  <c r="CM45" i="53"/>
  <c r="CM44" i="53"/>
  <c r="CM43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6" i="53"/>
  <c r="CK101" i="53"/>
  <c r="CK100" i="53"/>
  <c r="CK99" i="53"/>
  <c r="CK98" i="53"/>
  <c r="CK96" i="53"/>
  <c r="CK95" i="53"/>
  <c r="CK94" i="53"/>
  <c r="CK93" i="53"/>
  <c r="CK92" i="53"/>
  <c r="CK91" i="53"/>
  <c r="CK90" i="53"/>
  <c r="CK89" i="53"/>
  <c r="CK88" i="53"/>
  <c r="CK87" i="53"/>
  <c r="CK86" i="53"/>
  <c r="CK85" i="53"/>
  <c r="CK84" i="53"/>
  <c r="CK83" i="53"/>
  <c r="CK82" i="53"/>
  <c r="CK81" i="53"/>
  <c r="CK80" i="53"/>
  <c r="CK79" i="53"/>
  <c r="CK78" i="53"/>
  <c r="CK77" i="53"/>
  <c r="CK76" i="53"/>
  <c r="CK75" i="53"/>
  <c r="CK73" i="53"/>
  <c r="CK72" i="53"/>
  <c r="CK71" i="53"/>
  <c r="CK70" i="53"/>
  <c r="CK69" i="53"/>
  <c r="CK68" i="53"/>
  <c r="CK67" i="53"/>
  <c r="CK66" i="53"/>
  <c r="CK63" i="53"/>
  <c r="CK61" i="53"/>
  <c r="CK60" i="53"/>
  <c r="CK59" i="53"/>
  <c r="CK58" i="53"/>
  <c r="CK57" i="53"/>
  <c r="CK56" i="53"/>
  <c r="CK55" i="53"/>
  <c r="CK54" i="53"/>
  <c r="CK53" i="53"/>
  <c r="CK52" i="53"/>
  <c r="CK51" i="53"/>
  <c r="CK50" i="53"/>
  <c r="CK49" i="53"/>
  <c r="CK48" i="53"/>
  <c r="CK47" i="53"/>
  <c r="CK46" i="53"/>
  <c r="CK45" i="53"/>
  <c r="CK44" i="53"/>
  <c r="CK43" i="53"/>
  <c r="CK42" i="53"/>
  <c r="CK41" i="53"/>
  <c r="CK40" i="53"/>
  <c r="CK39" i="53"/>
  <c r="CK38" i="53"/>
  <c r="CK37" i="53"/>
  <c r="CK36" i="53"/>
  <c r="CK35" i="53"/>
  <c r="CK34" i="53"/>
  <c r="CK33" i="53"/>
  <c r="CK32" i="53"/>
  <c r="CK31" i="53"/>
  <c r="CK30" i="53"/>
  <c r="CK29" i="53"/>
  <c r="CK28" i="53"/>
  <c r="CK27" i="53"/>
  <c r="CK26" i="53"/>
  <c r="CK25" i="53"/>
  <c r="CK24" i="53"/>
  <c r="CK23" i="53"/>
  <c r="CK22" i="53"/>
  <c r="CK21" i="53"/>
  <c r="CK20" i="53"/>
  <c r="CK16" i="53"/>
  <c r="CI102" i="53"/>
  <c r="CI101" i="53"/>
  <c r="CI100" i="53"/>
  <c r="CI99" i="53"/>
  <c r="CI98" i="53"/>
  <c r="CI96" i="53"/>
  <c r="CI95" i="53"/>
  <c r="CI94" i="53"/>
  <c r="CI93" i="53"/>
  <c r="CI92" i="53"/>
  <c r="CI91" i="53"/>
  <c r="CI90" i="53"/>
  <c r="CI89" i="53"/>
  <c r="CI88" i="53"/>
  <c r="CI87" i="53"/>
  <c r="CI86" i="53"/>
  <c r="CI85" i="53"/>
  <c r="CI84" i="53"/>
  <c r="CI83" i="53"/>
  <c r="CI82" i="53"/>
  <c r="CI81" i="53"/>
  <c r="CI80" i="53"/>
  <c r="CI79" i="53"/>
  <c r="CI78" i="53"/>
  <c r="CI77" i="53"/>
  <c r="CI76" i="53"/>
  <c r="CI75" i="53"/>
  <c r="CI73" i="53"/>
  <c r="CI72" i="53"/>
  <c r="CI71" i="53"/>
  <c r="CI70" i="53"/>
  <c r="CI69" i="53"/>
  <c r="CI68" i="53"/>
  <c r="CI67" i="53"/>
  <c r="CI66" i="53"/>
  <c r="CI63" i="53"/>
  <c r="CI61" i="53"/>
  <c r="CI60" i="53"/>
  <c r="CI59" i="53"/>
  <c r="CI58" i="53"/>
  <c r="CI57" i="53"/>
  <c r="CI56" i="53"/>
  <c r="CI55" i="53"/>
  <c r="CI54" i="53"/>
  <c r="CI53" i="53"/>
  <c r="CI52" i="53"/>
  <c r="CI51" i="53"/>
  <c r="CI50" i="53"/>
  <c r="CI49" i="53"/>
  <c r="CI48" i="53"/>
  <c r="CI47" i="53"/>
  <c r="CI46" i="53"/>
  <c r="CI45" i="53"/>
  <c r="CI44" i="53"/>
  <c r="CI43" i="53"/>
  <c r="CI42" i="53"/>
  <c r="CI41" i="53"/>
  <c r="CI40" i="53"/>
  <c r="CI39" i="53"/>
  <c r="CI38" i="53"/>
  <c r="CI37" i="53"/>
  <c r="CI36" i="53"/>
  <c r="CI35" i="53"/>
  <c r="CI34" i="53"/>
  <c r="CI33" i="53"/>
  <c r="CI32" i="53"/>
  <c r="CI31" i="53"/>
  <c r="CI30" i="53"/>
  <c r="CI29" i="53"/>
  <c r="CI28" i="53"/>
  <c r="CI27" i="53"/>
  <c r="CI26" i="53"/>
  <c r="CI25" i="53"/>
  <c r="CI24" i="53"/>
  <c r="CI23" i="53"/>
  <c r="CI22" i="53"/>
  <c r="CI21" i="53"/>
  <c r="CI20" i="53"/>
  <c r="CI16" i="53"/>
  <c r="CG102" i="53"/>
  <c r="CG101" i="53"/>
  <c r="CG100" i="53"/>
  <c r="CG99" i="53"/>
  <c r="CG98" i="53"/>
  <c r="CG96" i="53"/>
  <c r="CG95" i="53"/>
  <c r="CG94" i="53"/>
  <c r="CG93" i="53"/>
  <c r="CG92" i="53"/>
  <c r="CG91" i="53"/>
  <c r="CG90" i="53"/>
  <c r="CG89" i="53"/>
  <c r="CG88" i="53"/>
  <c r="CG87" i="53"/>
  <c r="CG86" i="53"/>
  <c r="CG85" i="53"/>
  <c r="CG84" i="53"/>
  <c r="CG83" i="53"/>
  <c r="CG82" i="53"/>
  <c r="CG81" i="53"/>
  <c r="CG80" i="53"/>
  <c r="CG79" i="53"/>
  <c r="CG78" i="53"/>
  <c r="CG77" i="53"/>
  <c r="CG76" i="53"/>
  <c r="CG75" i="53"/>
  <c r="CG73" i="53"/>
  <c r="CG72" i="53"/>
  <c r="CG71" i="53"/>
  <c r="CG70" i="53"/>
  <c r="CG69" i="53"/>
  <c r="CG68" i="53"/>
  <c r="CG67" i="53"/>
  <c r="CG66" i="53"/>
  <c r="CG63" i="53"/>
  <c r="CG61" i="53"/>
  <c r="CG60" i="53"/>
  <c r="CG59" i="53"/>
  <c r="CG58" i="53"/>
  <c r="CG57" i="53"/>
  <c r="CG56" i="53"/>
  <c r="CG55" i="53"/>
  <c r="CG54" i="53"/>
  <c r="CG53" i="53"/>
  <c r="CG52" i="53"/>
  <c r="CG51" i="53"/>
  <c r="CG50" i="53"/>
  <c r="CG49" i="53"/>
  <c r="CG48" i="53"/>
  <c r="CG47" i="53"/>
  <c r="CG46" i="53"/>
  <c r="CG45" i="53"/>
  <c r="CG44" i="53"/>
  <c r="CG43" i="53"/>
  <c r="CG42" i="53"/>
  <c r="CG41" i="53"/>
  <c r="CG40" i="53"/>
  <c r="CG39" i="53"/>
  <c r="CG38" i="53"/>
  <c r="CG37" i="53"/>
  <c r="CG36" i="53"/>
  <c r="CG35" i="53"/>
  <c r="CG34" i="53"/>
  <c r="CG33" i="53"/>
  <c r="CG32" i="53"/>
  <c r="CG31" i="53"/>
  <c r="CG30" i="53"/>
  <c r="CG29" i="53"/>
  <c r="CG28" i="53"/>
  <c r="CG27" i="53"/>
  <c r="CG26" i="53"/>
  <c r="CG25" i="53"/>
  <c r="CG24" i="53"/>
  <c r="CG23" i="53"/>
  <c r="CG22" i="53"/>
  <c r="CG21" i="53"/>
  <c r="CG20" i="53"/>
  <c r="CG16" i="53"/>
  <c r="BY102" i="53"/>
  <c r="BY101" i="53"/>
  <c r="BY100" i="53"/>
  <c r="BY99" i="53"/>
  <c r="BY98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5" i="53"/>
  <c r="BY73" i="53"/>
  <c r="BY72" i="53"/>
  <c r="BY71" i="53"/>
  <c r="BY70" i="53"/>
  <c r="BY69" i="53"/>
  <c r="BY68" i="53"/>
  <c r="BY67" i="53"/>
  <c r="BY66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20" i="53"/>
  <c r="BY16" i="53"/>
  <c r="BW102" i="53"/>
  <c r="BW101" i="53"/>
  <c r="BW100" i="53"/>
  <c r="BW99" i="53"/>
  <c r="BW98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5" i="53"/>
  <c r="BW73" i="53"/>
  <c r="BW72" i="53"/>
  <c r="BW71" i="53"/>
  <c r="BW70" i="53"/>
  <c r="BW69" i="53"/>
  <c r="BW68" i="53"/>
  <c r="BW67" i="53"/>
  <c r="BW66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20" i="53"/>
  <c r="BW16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20" i="53"/>
  <c r="BU16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20" i="53"/>
  <c r="BS16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20" i="53"/>
  <c r="BQ16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20" i="53"/>
  <c r="BK16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20" i="53"/>
  <c r="BI16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20" i="53"/>
  <c r="BG16" i="53"/>
  <c r="BC16" i="53"/>
  <c r="BA63" i="53"/>
  <c r="BA62" i="53"/>
  <c r="BA61" i="53"/>
  <c r="BA16" i="53"/>
  <c r="AU102" i="53"/>
  <c r="AU101" i="53"/>
  <c r="AU100" i="53"/>
  <c r="AU99" i="53"/>
  <c r="AU98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5" i="53"/>
  <c r="AU73" i="53"/>
  <c r="AU72" i="53"/>
  <c r="AU71" i="53"/>
  <c r="AU70" i="53"/>
  <c r="AU69" i="53"/>
  <c r="AU68" i="53"/>
  <c r="AU67" i="53"/>
  <c r="AU66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20" i="53"/>
  <c r="AU16" i="53"/>
  <c r="AS102" i="53"/>
  <c r="AS101" i="53"/>
  <c r="AS100" i="53"/>
  <c r="AS99" i="53"/>
  <c r="AS98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5" i="53"/>
  <c r="AS73" i="53"/>
  <c r="AS72" i="53"/>
  <c r="AS71" i="53"/>
  <c r="AS70" i="53"/>
  <c r="AS69" i="53"/>
  <c r="AS68" i="53"/>
  <c r="AS67" i="53"/>
  <c r="AS66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20" i="53"/>
  <c r="AS16" i="53"/>
  <c r="AQ102" i="53"/>
  <c r="AQ101" i="53"/>
  <c r="AQ100" i="53"/>
  <c r="AQ99" i="53"/>
  <c r="AQ98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5" i="53"/>
  <c r="AQ73" i="53"/>
  <c r="AQ72" i="53"/>
  <c r="AQ71" i="53"/>
  <c r="AQ70" i="53"/>
  <c r="AQ69" i="53"/>
  <c r="AQ68" i="53"/>
  <c r="AQ67" i="53"/>
  <c r="AQ66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20" i="53"/>
  <c r="AQ16" i="53"/>
  <c r="AM102" i="53"/>
  <c r="AM101" i="53"/>
  <c r="AM100" i="53"/>
  <c r="AM99" i="53"/>
  <c r="AM98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5" i="53"/>
  <c r="AM73" i="53"/>
  <c r="AM72" i="53"/>
  <c r="AM71" i="53"/>
  <c r="AM70" i="53"/>
  <c r="AM69" i="53"/>
  <c r="AM68" i="53"/>
  <c r="AM67" i="53"/>
  <c r="AM66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20" i="53"/>
  <c r="AM16" i="53"/>
  <c r="AE102" i="53"/>
  <c r="AE101" i="53"/>
  <c r="AE100" i="53"/>
  <c r="AE99" i="53"/>
  <c r="AE98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5" i="53"/>
  <c r="AE73" i="53"/>
  <c r="AE72" i="53"/>
  <c r="AE71" i="53"/>
  <c r="AE70" i="53"/>
  <c r="AE69" i="53"/>
  <c r="AE68" i="53"/>
  <c r="AE67" i="53"/>
  <c r="AE66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20" i="53"/>
  <c r="AE16" i="53"/>
  <c r="AC102" i="53"/>
  <c r="AC101" i="53"/>
  <c r="AC100" i="53"/>
  <c r="AC99" i="53"/>
  <c r="AC98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3" i="53"/>
  <c r="AC72" i="53"/>
  <c r="AC71" i="53"/>
  <c r="AC70" i="53"/>
  <c r="AC69" i="53"/>
  <c r="AC68" i="53"/>
  <c r="AC67" i="53"/>
  <c r="AC66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20" i="53"/>
  <c r="AC16" i="53"/>
  <c r="AA102" i="53"/>
  <c r="AA101" i="53"/>
  <c r="AA100" i="53"/>
  <c r="AA99" i="53"/>
  <c r="AA98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3" i="53"/>
  <c r="AA72" i="53"/>
  <c r="AA71" i="53"/>
  <c r="AA70" i="53"/>
  <c r="AA69" i="53"/>
  <c r="AA68" i="53"/>
  <c r="AA67" i="53"/>
  <c r="AA66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6" i="53"/>
  <c r="W102" i="53"/>
  <c r="W101" i="53"/>
  <c r="W100" i="53"/>
  <c r="W99" i="53"/>
  <c r="W98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3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6" i="53"/>
  <c r="U102" i="53"/>
  <c r="U101" i="53"/>
  <c r="U100" i="53"/>
  <c r="U99" i="53"/>
  <c r="U98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5" i="53"/>
  <c r="U73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20" i="53"/>
  <c r="U16" i="53"/>
  <c r="AN122" i="53"/>
  <c r="DJ161" i="53" s="1"/>
  <c r="AN120" i="53"/>
  <c r="DJ153" i="53" s="1"/>
  <c r="AN118" i="53"/>
  <c r="DJ145" i="53" s="1"/>
  <c r="AN116" i="53"/>
  <c r="DJ137" i="53" s="1"/>
  <c r="AN114" i="53"/>
  <c r="DJ129" i="53" s="1"/>
  <c r="DL129" i="53" s="1"/>
  <c r="AL122" i="53"/>
  <c r="AL120" i="53"/>
  <c r="AL118" i="53"/>
  <c r="AL116" i="53"/>
  <c r="AL114" i="53"/>
  <c r="AJ122" i="53"/>
  <c r="AJ120" i="53"/>
  <c r="AJ118" i="53"/>
  <c r="AJ116" i="53"/>
  <c r="AJ114" i="53"/>
  <c r="V122" i="53"/>
  <c r="V120" i="53"/>
  <c r="V118" i="53"/>
  <c r="V116" i="53"/>
  <c r="V114" i="53"/>
  <c r="T122" i="53"/>
  <c r="T120" i="53"/>
  <c r="T118" i="53"/>
  <c r="T116" i="53"/>
  <c r="T114" i="53"/>
  <c r="O50" i="53"/>
  <c r="M100" i="53"/>
  <c r="M99" i="53"/>
  <c r="M98" i="53"/>
  <c r="M93" i="53"/>
  <c r="M90" i="53"/>
  <c r="M89" i="53"/>
  <c r="M88" i="53"/>
  <c r="M87" i="53"/>
  <c r="M86" i="53"/>
  <c r="M85" i="53"/>
  <c r="M84" i="53"/>
  <c r="M83" i="53"/>
  <c r="M82" i="53"/>
  <c r="M81" i="53"/>
  <c r="M80" i="53"/>
  <c r="M77" i="53"/>
  <c r="M76" i="53"/>
  <c r="M72" i="53"/>
  <c r="M71" i="53"/>
  <c r="M70" i="53"/>
  <c r="M67" i="53"/>
  <c r="M62" i="53"/>
  <c r="M60" i="53"/>
  <c r="M59" i="53"/>
  <c r="M58" i="53"/>
  <c r="M56" i="53"/>
  <c r="M54" i="53"/>
  <c r="M50" i="53"/>
  <c r="M45" i="53"/>
  <c r="M44" i="53"/>
  <c r="M42" i="53"/>
  <c r="M40" i="53"/>
  <c r="M37" i="53"/>
  <c r="M36" i="53"/>
  <c r="M34" i="53"/>
  <c r="M28" i="53"/>
  <c r="M26" i="53"/>
  <c r="J112" i="53" l="1"/>
  <c r="J134" i="53"/>
  <c r="D161" i="53"/>
  <c r="D163" i="53" s="1"/>
  <c r="D131" i="53"/>
  <c r="AJ143" i="53"/>
  <c r="AJ145" i="53" s="1"/>
  <c r="AJ150" i="53" s="1"/>
  <c r="AJ152" i="53" s="1"/>
  <c r="AJ172" i="53" s="1"/>
  <c r="AJ173" i="53" s="1"/>
  <c r="AJ174" i="53" s="1"/>
  <c r="AJ179" i="53" s="1"/>
  <c r="AJ180" i="53" s="1"/>
  <c r="O53" i="53"/>
  <c r="N24" i="53"/>
  <c r="O24" i="53" s="1"/>
  <c r="F16" i="53"/>
  <c r="F122" i="53" s="1"/>
  <c r="O94" i="53"/>
  <c r="O42" i="53"/>
  <c r="O100" i="53"/>
  <c r="O29" i="53"/>
  <c r="M53" i="53"/>
  <c r="O28" i="53"/>
  <c r="O84" i="53"/>
  <c r="O44" i="53"/>
  <c r="O88" i="53"/>
  <c r="O87" i="53"/>
  <c r="O21" i="53"/>
  <c r="O59" i="53"/>
  <c r="O99" i="53"/>
  <c r="O90" i="53"/>
  <c r="O70" i="53"/>
  <c r="O45" i="53"/>
  <c r="O83" i="53"/>
  <c r="O82" i="53"/>
  <c r="O22" i="53"/>
  <c r="O37" i="53"/>
  <c r="O62" i="53"/>
  <c r="O86" i="53"/>
  <c r="O58" i="53"/>
  <c r="O89" i="53"/>
  <c r="O71" i="53"/>
  <c r="M29" i="53"/>
  <c r="O26" i="53"/>
  <c r="O77" i="53"/>
  <c r="O60" i="53"/>
  <c r="O34" i="53"/>
  <c r="O76" i="53"/>
  <c r="O69" i="53"/>
  <c r="DF8" i="53"/>
  <c r="DK8" i="53" s="1"/>
  <c r="DL8" i="53" s="1"/>
  <c r="O67" i="53"/>
  <c r="O93" i="53"/>
  <c r="O80" i="53"/>
  <c r="O85" i="53"/>
  <c r="O72" i="53"/>
  <c r="O81" i="53"/>
  <c r="H16" i="53"/>
  <c r="D122" i="53"/>
  <c r="D120" i="53"/>
  <c r="N32" i="53"/>
  <c r="O32" i="53" s="1"/>
  <c r="M22" i="53"/>
  <c r="F96" i="53"/>
  <c r="F101" i="53" s="1"/>
  <c r="D96" i="53"/>
  <c r="D101" i="53" s="1"/>
  <c r="D102" i="53" s="1"/>
  <c r="D135" i="53" s="1"/>
  <c r="D118" i="53"/>
  <c r="M94" i="53"/>
  <c r="H73" i="53"/>
  <c r="N48" i="53"/>
  <c r="O48" i="53" s="1"/>
  <c r="M21" i="53"/>
  <c r="N54" i="53"/>
  <c r="O54" i="53" s="1"/>
  <c r="H95" i="53"/>
  <c r="H61" i="53"/>
  <c r="H63" i="53" s="1"/>
  <c r="N40" i="53"/>
  <c r="O40" i="53" s="1"/>
  <c r="N30" i="53"/>
  <c r="O30" i="53" s="1"/>
  <c r="N91" i="53"/>
  <c r="O91" i="53" s="1"/>
  <c r="N38" i="53"/>
  <c r="O38" i="53" s="1"/>
  <c r="N56" i="53"/>
  <c r="O56" i="53" s="1"/>
  <c r="N46" i="53"/>
  <c r="O46" i="53" s="1"/>
  <c r="N92" i="53"/>
  <c r="O92" i="53" s="1"/>
  <c r="M46" i="53"/>
  <c r="L73" i="53"/>
  <c r="M69" i="53"/>
  <c r="N33" i="53"/>
  <c r="O33" i="53" s="1"/>
  <c r="N49" i="53"/>
  <c r="O49" i="53" s="1"/>
  <c r="N55" i="53"/>
  <c r="O55" i="53" s="1"/>
  <c r="N51" i="53"/>
  <c r="O51" i="53" s="1"/>
  <c r="N47" i="53"/>
  <c r="O47" i="53" s="1"/>
  <c r="N57" i="53"/>
  <c r="O57" i="53" s="1"/>
  <c r="N25" i="53"/>
  <c r="O25" i="53" s="1"/>
  <c r="N79" i="53"/>
  <c r="O79" i="53" s="1"/>
  <c r="N41" i="53"/>
  <c r="O41" i="53" s="1"/>
  <c r="N27" i="53"/>
  <c r="O27" i="53" s="1"/>
  <c r="N68" i="53"/>
  <c r="O68" i="53" s="1"/>
  <c r="J95" i="53"/>
  <c r="J166" i="53" s="1"/>
  <c r="J168" i="53" s="1"/>
  <c r="N75" i="53"/>
  <c r="L61" i="53"/>
  <c r="N78" i="53"/>
  <c r="O78" i="53" s="1"/>
  <c r="J73" i="53"/>
  <c r="J130" i="53" s="1"/>
  <c r="J162" i="53" s="1"/>
  <c r="N66" i="53"/>
  <c r="N39" i="53"/>
  <c r="O39" i="53" s="1"/>
  <c r="N43" i="53"/>
  <c r="O43" i="53" s="1"/>
  <c r="M30" i="53"/>
  <c r="M92" i="53"/>
  <c r="L95" i="53"/>
  <c r="N31" i="53"/>
  <c r="O31" i="53" s="1"/>
  <c r="N10" i="53"/>
  <c r="J16" i="53"/>
  <c r="N16" i="53" s="1"/>
  <c r="O16" i="53" s="1"/>
  <c r="N52" i="53"/>
  <c r="O52" i="53" s="1"/>
  <c r="N23" i="53"/>
  <c r="O23" i="53" s="1"/>
  <c r="N35" i="53"/>
  <c r="O35" i="53" s="1"/>
  <c r="N20" i="53"/>
  <c r="J61" i="53"/>
  <c r="J63" i="53" s="1"/>
  <c r="J129" i="53" s="1"/>
  <c r="D157" i="53" l="1"/>
  <c r="D158" i="53" s="1"/>
  <c r="D171" i="53" s="1"/>
  <c r="D136" i="53"/>
  <c r="D151" i="53" s="1"/>
  <c r="J161" i="53"/>
  <c r="J163" i="53" s="1"/>
  <c r="J131" i="53"/>
  <c r="J156" i="53"/>
  <c r="F102" i="53"/>
  <c r="F116" i="53" s="1"/>
  <c r="F118" i="53"/>
  <c r="F120" i="53"/>
  <c r="H122" i="53"/>
  <c r="DJ159" i="53" s="1"/>
  <c r="D116" i="53"/>
  <c r="D114" i="53"/>
  <c r="H118" i="53"/>
  <c r="DJ143" i="53" s="1"/>
  <c r="H96" i="53"/>
  <c r="H101" i="53" s="1"/>
  <c r="H102" i="53" s="1"/>
  <c r="H120" i="53"/>
  <c r="DJ151" i="53" s="1"/>
  <c r="M73" i="53"/>
  <c r="L122" i="53"/>
  <c r="L63" i="53"/>
  <c r="M61" i="53"/>
  <c r="J118" i="53"/>
  <c r="N61" i="53"/>
  <c r="O20" i="53"/>
  <c r="N95" i="53"/>
  <c r="O75" i="53"/>
  <c r="J96" i="53"/>
  <c r="J101" i="53" s="1"/>
  <c r="J102" i="53" s="1"/>
  <c r="J135" i="53" s="1"/>
  <c r="J157" i="53" s="1"/>
  <c r="J122" i="53"/>
  <c r="L96" i="53"/>
  <c r="M96" i="53" s="1"/>
  <c r="M95" i="53"/>
  <c r="L120" i="53"/>
  <c r="N73" i="53"/>
  <c r="O66" i="53"/>
  <c r="J120" i="53"/>
  <c r="CA89" i="53"/>
  <c r="CA81" i="53"/>
  <c r="CA72" i="53"/>
  <c r="CA62" i="53"/>
  <c r="CA54" i="53"/>
  <c r="CA46" i="53"/>
  <c r="CA38" i="53"/>
  <c r="CA30" i="53"/>
  <c r="CA22" i="53"/>
  <c r="CA80" i="53"/>
  <c r="CA37" i="53"/>
  <c r="CA87" i="53"/>
  <c r="CA79" i="53"/>
  <c r="CA70" i="53"/>
  <c r="CA60" i="53"/>
  <c r="CA52" i="53"/>
  <c r="CA44" i="53"/>
  <c r="CA36" i="53"/>
  <c r="CA28" i="53"/>
  <c r="CA20" i="53"/>
  <c r="CA16" i="53"/>
  <c r="CA61" i="53"/>
  <c r="CA21" i="53"/>
  <c r="CA94" i="53"/>
  <c r="CA86" i="53"/>
  <c r="CA78" i="53"/>
  <c r="CA69" i="53"/>
  <c r="CA59" i="53"/>
  <c r="CA51" i="53"/>
  <c r="CA43" i="53"/>
  <c r="CA35" i="53"/>
  <c r="CA27" i="53"/>
  <c r="CA93" i="53"/>
  <c r="CA85" i="53"/>
  <c r="CA77" i="53"/>
  <c r="CA68" i="53"/>
  <c r="CA58" i="53"/>
  <c r="CA50" i="53"/>
  <c r="CA42" i="53"/>
  <c r="CA34" i="53"/>
  <c r="CA26" i="53"/>
  <c r="CA45" i="53"/>
  <c r="CA92" i="53"/>
  <c r="CA84" i="53"/>
  <c r="CA76" i="53"/>
  <c r="CA67" i="53"/>
  <c r="CA57" i="53"/>
  <c r="CA49" i="53"/>
  <c r="CA41" i="53"/>
  <c r="CA33" i="53"/>
  <c r="CA25" i="53"/>
  <c r="CA88" i="53"/>
  <c r="CA29" i="53"/>
  <c r="CA91" i="53"/>
  <c r="CA83" i="53"/>
  <c r="CA75" i="53"/>
  <c r="CA66" i="53"/>
  <c r="CA56" i="53"/>
  <c r="CA48" i="53"/>
  <c r="CA40" i="53"/>
  <c r="CA32" i="53"/>
  <c r="CA24" i="53"/>
  <c r="CA71" i="53"/>
  <c r="CA90" i="53"/>
  <c r="CA82" i="53"/>
  <c r="CA73" i="53"/>
  <c r="CA63" i="53"/>
  <c r="CA55" i="53"/>
  <c r="CA47" i="53"/>
  <c r="CA39" i="53"/>
  <c r="CA31" i="53"/>
  <c r="CA23" i="53"/>
  <c r="CA53" i="53"/>
  <c r="J158" i="53" l="1"/>
  <c r="J136" i="53"/>
  <c r="J151" i="53" s="1"/>
  <c r="J171" i="53"/>
  <c r="D143" i="53"/>
  <c r="D145" i="53" s="1"/>
  <c r="D150" i="53" s="1"/>
  <c r="D152" i="53" s="1"/>
  <c r="F114" i="53"/>
  <c r="CA95" i="53"/>
  <c r="H116" i="53"/>
  <c r="DJ135" i="53" s="1"/>
  <c r="H114" i="53"/>
  <c r="DJ127" i="53" s="1"/>
  <c r="J116" i="53"/>
  <c r="J114" i="53"/>
  <c r="N122" i="53"/>
  <c r="DK159" i="53" s="1"/>
  <c r="O73" i="53"/>
  <c r="N96" i="53"/>
  <c r="O96" i="53" s="1"/>
  <c r="O95" i="53"/>
  <c r="N120" i="53"/>
  <c r="DK151" i="53" s="1"/>
  <c r="L101" i="53"/>
  <c r="L118" i="53"/>
  <c r="M63" i="53"/>
  <c r="N63" i="53"/>
  <c r="O61" i="53"/>
  <c r="D172" i="53" l="1"/>
  <c r="D173" i="53" s="1"/>
  <c r="D174" i="53" s="1"/>
  <c r="D179" i="53" s="1"/>
  <c r="D180" i="53" s="1"/>
  <c r="J143" i="53"/>
  <c r="J145" i="53" s="1"/>
  <c r="J150" i="53" s="1"/>
  <c r="J152" i="53" s="1"/>
  <c r="J172" i="53" s="1"/>
  <c r="J173" i="53" s="1"/>
  <c r="J174" i="53" s="1"/>
  <c r="J179" i="53" s="1"/>
  <c r="J180" i="53" s="1"/>
  <c r="N101" i="53"/>
  <c r="CA96" i="53"/>
  <c r="DN102" i="55"/>
  <c r="L102" i="53"/>
  <c r="M101" i="53"/>
  <c r="N118" i="53"/>
  <c r="DK143" i="53" s="1"/>
  <c r="O63" i="53"/>
  <c r="N128" i="55"/>
  <c r="DN152" i="53" l="1"/>
  <c r="DN180" i="53"/>
  <c r="M102" i="53"/>
  <c r="L116" i="53"/>
  <c r="L114" i="53"/>
  <c r="N102" i="53"/>
  <c r="O101" i="53"/>
  <c r="DN183" i="53" l="1"/>
  <c r="N114" i="53"/>
  <c r="DK127" i="53" s="1"/>
  <c r="DL127" i="53" s="1"/>
  <c r="O102" i="53"/>
  <c r="N116" i="53"/>
  <c r="DK135" i="53" s="1"/>
  <c r="BE55" i="53" l="1"/>
  <c r="BE27" i="53" l="1"/>
  <c r="BE16" i="53"/>
  <c r="BE25" i="53"/>
  <c r="BE32" i="53"/>
  <c r="BE24" i="53"/>
  <c r="BE31" i="53"/>
  <c r="BE23" i="53"/>
  <c r="BE26" i="53"/>
  <c r="BE30" i="53"/>
  <c r="BE22" i="53"/>
  <c r="BE29" i="53"/>
  <c r="BE21" i="53"/>
  <c r="BE28" i="53"/>
  <c r="BE20" i="53"/>
  <c r="AL112" i="53"/>
  <c r="AN112" i="53"/>
  <c r="AN110" i="53"/>
  <c r="H112" i="53"/>
  <c r="P110" i="53"/>
  <c r="F112" i="53"/>
  <c r="D112" i="53"/>
  <c r="H110" i="53"/>
  <c r="Y83" i="53" l="1"/>
  <c r="Y48" i="53"/>
  <c r="Y24" i="53"/>
  <c r="Y55" i="53"/>
  <c r="Y98" i="53"/>
  <c r="Y89" i="53"/>
  <c r="Y81" i="53"/>
  <c r="Y62" i="53"/>
  <c r="Y54" i="53"/>
  <c r="Y46" i="53"/>
  <c r="Y38" i="53"/>
  <c r="Y30" i="53"/>
  <c r="Y22" i="53"/>
  <c r="Y91" i="53"/>
  <c r="Y90" i="53"/>
  <c r="Y23" i="53"/>
  <c r="Y96" i="53"/>
  <c r="Y88" i="53"/>
  <c r="Y80" i="53"/>
  <c r="Y61" i="53"/>
  <c r="Y53" i="53"/>
  <c r="Y45" i="53"/>
  <c r="Y37" i="53"/>
  <c r="Y29" i="53"/>
  <c r="Y21" i="53"/>
  <c r="Y73" i="53"/>
  <c r="Y95" i="53"/>
  <c r="Y87" i="53"/>
  <c r="Y79" i="53"/>
  <c r="Y60" i="53"/>
  <c r="Y52" i="53"/>
  <c r="Y44" i="53"/>
  <c r="Y36" i="53"/>
  <c r="Y28" i="53"/>
  <c r="Y20" i="53"/>
  <c r="Y86" i="53"/>
  <c r="Y51" i="53"/>
  <c r="Y35" i="53"/>
  <c r="Y16" i="53"/>
  <c r="Y63" i="53"/>
  <c r="Y94" i="53"/>
  <c r="Y78" i="53"/>
  <c r="Y59" i="53"/>
  <c r="Y43" i="53"/>
  <c r="Y27" i="53"/>
  <c r="Y99" i="53"/>
  <c r="Y47" i="53"/>
  <c r="Y102" i="53"/>
  <c r="Y93" i="53"/>
  <c r="Y85" i="53"/>
  <c r="Y77" i="53"/>
  <c r="Y58" i="53"/>
  <c r="Y50" i="53"/>
  <c r="Y42" i="53"/>
  <c r="Y34" i="53"/>
  <c r="Y26" i="53"/>
  <c r="Y100" i="53"/>
  <c r="Y75" i="53"/>
  <c r="Y56" i="53"/>
  <c r="Y32" i="53"/>
  <c r="Y31" i="53"/>
  <c r="Y101" i="53"/>
  <c r="Y92" i="53"/>
  <c r="Y84" i="53"/>
  <c r="Y76" i="53"/>
  <c r="Y57" i="53"/>
  <c r="Y49" i="53"/>
  <c r="Y41" i="53"/>
  <c r="Y33" i="53"/>
  <c r="Y25" i="53"/>
  <c r="Y40" i="53"/>
  <c r="Y82" i="53"/>
  <c r="Y39" i="53"/>
  <c r="AO91" i="53"/>
  <c r="AO66" i="53"/>
  <c r="AO48" i="53"/>
  <c r="AO32" i="53"/>
  <c r="AO24" i="53"/>
  <c r="AO47" i="53"/>
  <c r="AO98" i="53"/>
  <c r="AO89" i="53"/>
  <c r="AO81" i="53"/>
  <c r="AO72" i="53"/>
  <c r="AO62" i="53"/>
  <c r="AO54" i="53"/>
  <c r="AO46" i="53"/>
  <c r="AO38" i="53"/>
  <c r="AO30" i="53"/>
  <c r="AO22" i="53"/>
  <c r="AO73" i="53"/>
  <c r="AO96" i="53"/>
  <c r="AO88" i="53"/>
  <c r="AO80" i="53"/>
  <c r="AO71" i="53"/>
  <c r="AO61" i="53"/>
  <c r="AO53" i="53"/>
  <c r="AO45" i="53"/>
  <c r="AO37" i="53"/>
  <c r="AO29" i="53"/>
  <c r="AO21" i="53"/>
  <c r="AO39" i="53"/>
  <c r="AO95" i="53"/>
  <c r="AO87" i="53"/>
  <c r="AO79" i="53"/>
  <c r="AO70" i="53"/>
  <c r="AO60" i="53"/>
  <c r="AO52" i="53"/>
  <c r="AO44" i="53"/>
  <c r="AO36" i="53"/>
  <c r="AO28" i="53"/>
  <c r="AO20" i="53"/>
  <c r="AO99" i="53"/>
  <c r="AO55" i="53"/>
  <c r="AO23" i="53"/>
  <c r="AO94" i="53"/>
  <c r="AO86" i="53"/>
  <c r="AO78" i="53"/>
  <c r="AO69" i="53"/>
  <c r="AO59" i="53"/>
  <c r="AO51" i="53"/>
  <c r="AO43" i="53"/>
  <c r="AO35" i="53"/>
  <c r="AO27" i="53"/>
  <c r="AO16" i="53"/>
  <c r="AO102" i="53"/>
  <c r="AO93" i="53"/>
  <c r="AO85" i="53"/>
  <c r="AO77" i="53"/>
  <c r="AO68" i="53"/>
  <c r="AO58" i="53"/>
  <c r="AO50" i="53"/>
  <c r="AO42" i="53"/>
  <c r="AO34" i="53"/>
  <c r="AO26" i="53"/>
  <c r="AO100" i="53"/>
  <c r="AO75" i="53"/>
  <c r="AO56" i="53"/>
  <c r="AO82" i="53"/>
  <c r="AO101" i="53"/>
  <c r="AO92" i="53"/>
  <c r="AO84" i="53"/>
  <c r="AO76" i="53"/>
  <c r="AO67" i="53"/>
  <c r="AO57" i="53"/>
  <c r="AO49" i="53"/>
  <c r="AO41" i="53"/>
  <c r="AO33" i="53"/>
  <c r="AO25" i="53"/>
  <c r="AO83" i="53"/>
  <c r="AO40" i="53"/>
  <c r="AO90" i="53"/>
  <c r="AO63" i="53"/>
  <c r="AO31" i="53"/>
  <c r="V112" i="53" l="1"/>
  <c r="T112" i="53"/>
  <c r="K102" i="53"/>
  <c r="K101" i="53"/>
  <c r="K100" i="53"/>
  <c r="K99" i="53"/>
  <c r="K98" i="53"/>
  <c r="K96" i="53" l="1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5" i="53"/>
  <c r="K73" i="53"/>
  <c r="K72" i="53"/>
  <c r="K71" i="53"/>
  <c r="K70" i="53"/>
  <c r="K69" i="53"/>
  <c r="K68" i="53"/>
  <c r="K67" i="53"/>
  <c r="K66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20" i="53"/>
  <c r="K16" i="53"/>
  <c r="I102" i="53"/>
  <c r="I101" i="53"/>
  <c r="I100" i="53"/>
  <c r="I99" i="53"/>
  <c r="I98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3" i="53"/>
  <c r="I72" i="53"/>
  <c r="I71" i="53"/>
  <c r="I70" i="53"/>
  <c r="I69" i="53"/>
  <c r="I68" i="53"/>
  <c r="I67" i="53"/>
  <c r="I66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6" i="53"/>
  <c r="G102" i="53"/>
  <c r="G101" i="53"/>
  <c r="G100" i="53"/>
  <c r="G99" i="53"/>
  <c r="G98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3" i="53"/>
  <c r="G72" i="53"/>
  <c r="G71" i="53"/>
  <c r="G70" i="53"/>
  <c r="G69" i="53"/>
  <c r="G68" i="53"/>
  <c r="G67" i="53"/>
  <c r="G66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6" i="53"/>
  <c r="E102" i="53"/>
  <c r="E101" i="53"/>
  <c r="E100" i="53"/>
  <c r="E99" i="53"/>
  <c r="E98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3" i="53"/>
  <c r="E72" i="53"/>
  <c r="E71" i="53"/>
  <c r="E70" i="53"/>
  <c r="E69" i="53"/>
  <c r="E68" i="53"/>
  <c r="E67" i="53"/>
  <c r="E66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6" i="53"/>
  <c r="CI62" i="53" l="1"/>
  <c r="CG62" i="53"/>
  <c r="CK102" i="53" l="1"/>
  <c r="CK62" i="53"/>
  <c r="CX55" i="53" l="1"/>
  <c r="CV55" i="53"/>
  <c r="CR55" i="53"/>
  <c r="CS55" i="53"/>
  <c r="CB55" i="53"/>
  <c r="CC55" i="53"/>
  <c r="BL55" i="53"/>
  <c r="BM55" i="53"/>
  <c r="AV55" i="53"/>
  <c r="AW55" i="53"/>
  <c r="AF55" i="53"/>
  <c r="AG55" i="53"/>
  <c r="P55" i="53"/>
  <c r="Q55" i="53"/>
  <c r="R55" i="53" l="1"/>
  <c r="BN55" i="53"/>
  <c r="AH55" i="53"/>
  <c r="AX55" i="53"/>
  <c r="CD55" i="53"/>
  <c r="CZ55" i="53"/>
  <c r="CT55" i="53"/>
  <c r="DJ55" i="53" l="1"/>
  <c r="DD55" i="53"/>
  <c r="DB55" i="53"/>
  <c r="DF55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R106" i="55" s="1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T102" i="55"/>
  <c r="CS102" i="55"/>
  <c r="CR102" i="55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CD101" i="55" s="1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CD80" i="55" s="1"/>
  <c r="BM80" i="55"/>
  <c r="BL80" i="55"/>
  <c r="BN80" i="55" s="1"/>
  <c r="AW80" i="55"/>
  <c r="AV80" i="55"/>
  <c r="AG80" i="55"/>
  <c r="AF80" i="55"/>
  <c r="AH80" i="55" s="1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CD75" i="55" s="1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T72" i="55" s="1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T59" i="55" s="1"/>
  <c r="CR59" i="55"/>
  <c r="CC59" i="55"/>
  <c r="CB59" i="55"/>
  <c r="BM59" i="55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BM38" i="55"/>
  <c r="BL38" i="55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CD34" i="55" s="1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AW32" i="55"/>
  <c r="AV32" i="55"/>
  <c r="AG32" i="55"/>
  <c r="Q32" i="55"/>
  <c r="P32" i="55"/>
  <c r="DD31" i="55"/>
  <c r="DB31" i="55"/>
  <c r="CX31" i="55"/>
  <c r="CS31" i="55"/>
  <c r="CR31" i="55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C114" i="55" s="1"/>
  <c r="CB16" i="55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AH14" i="55" s="1"/>
  <c r="Q14" i="55"/>
  <c r="P14" i="55"/>
  <c r="DD13" i="55"/>
  <c r="DB13" i="55"/>
  <c r="CS13" i="55"/>
  <c r="CR13" i="55"/>
  <c r="CC13" i="55"/>
  <c r="CB13" i="55"/>
  <c r="BM13" i="55"/>
  <c r="BL13" i="55"/>
  <c r="AW13" i="55"/>
  <c r="AV13" i="55"/>
  <c r="Q13" i="55"/>
  <c r="P13" i="55"/>
  <c r="DD12" i="55"/>
  <c r="DB12" i="55"/>
  <c r="CX12" i="55"/>
  <c r="CV12" i="55"/>
  <c r="CS12" i="55"/>
  <c r="CR12" i="55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C112" i="55" s="1"/>
  <c r="CB10" i="55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BN9" i="55" l="1"/>
  <c r="CB112" i="55"/>
  <c r="BN13" i="55"/>
  <c r="BN24" i="55"/>
  <c r="CD26" i="55"/>
  <c r="CT30" i="55"/>
  <c r="BN32" i="55"/>
  <c r="CD38" i="55"/>
  <c r="CD42" i="55"/>
  <c r="BN47" i="55"/>
  <c r="BN52" i="55"/>
  <c r="BN59" i="55"/>
  <c r="BN89" i="55"/>
  <c r="BN46" i="55"/>
  <c r="BN67" i="55"/>
  <c r="CD93" i="55"/>
  <c r="CD56" i="55"/>
  <c r="CB114" i="55"/>
  <c r="CT11" i="55"/>
  <c r="CT12" i="55"/>
  <c r="BN27" i="55"/>
  <c r="CD29" i="55"/>
  <c r="CT31" i="55"/>
  <c r="AX32" i="55"/>
  <c r="BN33" i="55"/>
  <c r="CT36" i="55"/>
  <c r="BN38" i="55"/>
  <c r="AH66" i="55"/>
  <c r="AX107" i="55"/>
  <c r="CT43" i="55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DK55" i="53"/>
  <c r="DL55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H53" i="55" s="1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H105" i="55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AH58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AH24" i="55"/>
  <c r="DD112" i="55"/>
  <c r="DD16" i="55"/>
  <c r="AW112" i="55"/>
  <c r="AX10" i="55"/>
  <c r="AX21" i="55"/>
  <c r="Q112" i="55"/>
  <c r="R10" i="55"/>
  <c r="BL114" i="55"/>
  <c r="BN16" i="55"/>
  <c r="DC60" i="55"/>
  <c r="DF60" i="55"/>
  <c r="P118" i="55"/>
  <c r="R63" i="55"/>
  <c r="DF8" i="55"/>
  <c r="R16" i="55"/>
  <c r="CW26" i="55"/>
  <c r="DC28" i="55"/>
  <c r="CZ35" i="55"/>
  <c r="CW35" i="55"/>
  <c r="CZ43" i="55"/>
  <c r="CW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CD112" i="55" s="1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BN114" i="55" l="1"/>
  <c r="CZ77" i="55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DJ151" i="55"/>
  <c r="CZ72" i="55"/>
  <c r="DJ72" i="55" s="1"/>
  <c r="CZ78" i="55"/>
  <c r="DJ78" i="55" s="1"/>
  <c r="DL78" i="55" s="1"/>
  <c r="CW68" i="55"/>
  <c r="CV16" i="55"/>
  <c r="AG16" i="55"/>
  <c r="AG122" i="55" s="1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CV1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CW16" i="55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48" i="55"/>
  <c r="DL48" i="55" s="1"/>
  <c r="DJ55" i="55"/>
  <c r="DL55" i="55" s="1"/>
  <c r="DA55" i="55"/>
  <c r="DJ67" i="55"/>
  <c r="DA67" i="55"/>
  <c r="DJ75" i="55"/>
  <c r="DA75" i="55"/>
  <c r="DF95" i="55"/>
  <c r="DA32" i="55"/>
  <c r="DJ32" i="55"/>
  <c r="DL32" i="55" s="1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CW61" i="55" l="1"/>
  <c r="DJ62" i="55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CV124" i="55"/>
  <c r="DF112" i="55"/>
  <c r="DF16" i="55"/>
  <c r="DF96" i="55"/>
  <c r="DG73" i="55"/>
  <c r="CV55" i="54"/>
  <c r="CX55" i="54"/>
  <c r="DB55" i="54"/>
  <c r="DD55" i="54"/>
  <c r="CR55" i="54"/>
  <c r="CS55" i="54"/>
  <c r="CB55" i="54"/>
  <c r="CC55" i="54"/>
  <c r="BL55" i="54"/>
  <c r="BM55" i="54"/>
  <c r="AV55" i="54"/>
  <c r="AW55" i="54"/>
  <c r="AF55" i="54"/>
  <c r="AG55" i="54"/>
  <c r="P55" i="54"/>
  <c r="Q55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2" i="54"/>
  <c r="Q12" i="54"/>
  <c r="AF12" i="54"/>
  <c r="AG12" i="54"/>
  <c r="AV12" i="54"/>
  <c r="AW12" i="54"/>
  <c r="BL12" i="54"/>
  <c r="BM12" i="54"/>
  <c r="CB12" i="54"/>
  <c r="CC12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P20" i="54"/>
  <c r="Q20" i="54"/>
  <c r="AF20" i="54"/>
  <c r="AG20" i="54"/>
  <c r="AV20" i="54"/>
  <c r="AW20" i="54"/>
  <c r="BL20" i="54"/>
  <c r="BM20" i="54"/>
  <c r="CB20" i="54"/>
  <c r="CC20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D47" i="54" s="1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X49" i="54" s="1"/>
  <c r="AW49" i="54"/>
  <c r="BL49" i="54"/>
  <c r="BM49" i="54"/>
  <c r="BN49" i="54" s="1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6" i="54"/>
  <c r="Q56" i="54"/>
  <c r="AF56" i="54"/>
  <c r="AG56" i="54"/>
  <c r="AV56" i="54"/>
  <c r="AW56" i="54"/>
  <c r="BL56" i="54"/>
  <c r="BM56" i="54"/>
  <c r="CB56" i="54"/>
  <c r="CC56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D60" i="54" s="1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Q63" i="54"/>
  <c r="AF63" i="54"/>
  <c r="AG63" i="54"/>
  <c r="AV63" i="54"/>
  <c r="AW63" i="54"/>
  <c r="BL63" i="54"/>
  <c r="BM63" i="54"/>
  <c r="CB63" i="54"/>
  <c r="CC63" i="54"/>
  <c r="P66" i="54"/>
  <c r="Q66" i="54"/>
  <c r="AF66" i="54"/>
  <c r="AG66" i="54"/>
  <c r="AV66" i="54"/>
  <c r="AW66" i="54"/>
  <c r="BL66" i="54"/>
  <c r="BM66" i="54"/>
  <c r="CB66" i="54"/>
  <c r="CC66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5" i="54"/>
  <c r="Q75" i="54"/>
  <c r="AF75" i="54"/>
  <c r="AH75" i="54" s="1"/>
  <c r="AG75" i="54"/>
  <c r="AV75" i="54"/>
  <c r="AW75" i="54"/>
  <c r="BL75" i="54"/>
  <c r="BM75" i="54"/>
  <c r="CB75" i="54"/>
  <c r="CC75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X78" i="54" s="1"/>
  <c r="AW78" i="54"/>
  <c r="BL78" i="54"/>
  <c r="BM78" i="54"/>
  <c r="CB78" i="54"/>
  <c r="CC78" i="54"/>
  <c r="P79" i="54"/>
  <c r="Q79" i="54"/>
  <c r="AF79" i="54"/>
  <c r="AH79" i="54" s="1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G96" i="54"/>
  <c r="AF95" i="54"/>
  <c r="AG95" i="54"/>
  <c r="AV95" i="54"/>
  <c r="AW95" i="54"/>
  <c r="BL95" i="54"/>
  <c r="BM95" i="54"/>
  <c r="CB95" i="54"/>
  <c r="CC95" i="54"/>
  <c r="P96" i="54"/>
  <c r="Q96" i="54"/>
  <c r="AF96" i="54"/>
  <c r="AF124" i="54" s="1"/>
  <c r="AV96" i="54"/>
  <c r="AW96" i="54"/>
  <c r="BL96" i="54"/>
  <c r="BL124" i="54" s="1"/>
  <c r="BM96" i="54"/>
  <c r="CB96" i="54"/>
  <c r="CC96" i="54"/>
  <c r="P98" i="54"/>
  <c r="Q98" i="54"/>
  <c r="AF98" i="54"/>
  <c r="AG98" i="54"/>
  <c r="AV98" i="54"/>
  <c r="AW98" i="54"/>
  <c r="BL98" i="54"/>
  <c r="BM98" i="54"/>
  <c r="CB98" i="54"/>
  <c r="CC98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AF101" i="54"/>
  <c r="AG101" i="54"/>
  <c r="AV101" i="54"/>
  <c r="AW101" i="54"/>
  <c r="BL101" i="54"/>
  <c r="BL114" i="54" s="1"/>
  <c r="BM101" i="54"/>
  <c r="CB101" i="54"/>
  <c r="CC101" i="54"/>
  <c r="P102" i="54"/>
  <c r="Q102" i="54"/>
  <c r="AF102" i="54"/>
  <c r="AG102" i="54"/>
  <c r="AV102" i="54"/>
  <c r="AW102" i="54"/>
  <c r="BL102" i="54"/>
  <c r="BM102" i="54"/>
  <c r="CB102" i="54"/>
  <c r="CC102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F112" i="54" s="1"/>
  <c r="AG111" i="54"/>
  <c r="AV111" i="54"/>
  <c r="AW111" i="54"/>
  <c r="BL111" i="54"/>
  <c r="BM111" i="54"/>
  <c r="CB111" i="54"/>
  <c r="CC111" i="54"/>
  <c r="DD111" i="54"/>
  <c r="DB111" i="54"/>
  <c r="CX111" i="54"/>
  <c r="CV111" i="54"/>
  <c r="CS111" i="54"/>
  <c r="CR111" i="54"/>
  <c r="DD110" i="54"/>
  <c r="DB110" i="54"/>
  <c r="CX110" i="54"/>
  <c r="CV110" i="54"/>
  <c r="CS110" i="54"/>
  <c r="CR110" i="54"/>
  <c r="DD107" i="54"/>
  <c r="DB107" i="54"/>
  <c r="CX107" i="54"/>
  <c r="CV107" i="54"/>
  <c r="CS107" i="54"/>
  <c r="CR107" i="54"/>
  <c r="DD106" i="54"/>
  <c r="DB106" i="54"/>
  <c r="CX106" i="54"/>
  <c r="CV106" i="54"/>
  <c r="CS106" i="54"/>
  <c r="CR106" i="54"/>
  <c r="DD105" i="54"/>
  <c r="DB105" i="54"/>
  <c r="CX105" i="54"/>
  <c r="CV105" i="54"/>
  <c r="CS105" i="54"/>
  <c r="CR105" i="54"/>
  <c r="DN102" i="54"/>
  <c r="CS102" i="54"/>
  <c r="CR102" i="54"/>
  <c r="CS101" i="54"/>
  <c r="CR101" i="54"/>
  <c r="DD100" i="54"/>
  <c r="DB100" i="54"/>
  <c r="CX100" i="54"/>
  <c r="CV100" i="54"/>
  <c r="CS100" i="54"/>
  <c r="CR100" i="54"/>
  <c r="DD99" i="54"/>
  <c r="DB99" i="54"/>
  <c r="CX99" i="54"/>
  <c r="CV99" i="54"/>
  <c r="CS99" i="54"/>
  <c r="CR99" i="54"/>
  <c r="DD98" i="54"/>
  <c r="DB98" i="54"/>
  <c r="CX98" i="54"/>
  <c r="CV98" i="54"/>
  <c r="CS98" i="54"/>
  <c r="CR98" i="54"/>
  <c r="CS96" i="54"/>
  <c r="CR96" i="54"/>
  <c r="CS95" i="54"/>
  <c r="CR95" i="54"/>
  <c r="DD94" i="54"/>
  <c r="DB94" i="54"/>
  <c r="CX94" i="54"/>
  <c r="CV94" i="54"/>
  <c r="CS94" i="54"/>
  <c r="CR94" i="54"/>
  <c r="DD93" i="54"/>
  <c r="DB93" i="54"/>
  <c r="CX93" i="54"/>
  <c r="CV93" i="54"/>
  <c r="CS93" i="54"/>
  <c r="CR93" i="54"/>
  <c r="DD92" i="54"/>
  <c r="DB92" i="54"/>
  <c r="CX92" i="54"/>
  <c r="CV92" i="54"/>
  <c r="CS92" i="54"/>
  <c r="CR92" i="54"/>
  <c r="DD91" i="54"/>
  <c r="DB91" i="54"/>
  <c r="CX91" i="54"/>
  <c r="CV91" i="54"/>
  <c r="CS91" i="54"/>
  <c r="CR91" i="54"/>
  <c r="DD90" i="54"/>
  <c r="DB90" i="54"/>
  <c r="CX90" i="54"/>
  <c r="CV90" i="54"/>
  <c r="CS90" i="54"/>
  <c r="CR90" i="54"/>
  <c r="DD89" i="54"/>
  <c r="DB89" i="54"/>
  <c r="CX89" i="54"/>
  <c r="CV89" i="54"/>
  <c r="CS89" i="54"/>
  <c r="CR89" i="54"/>
  <c r="DD88" i="54"/>
  <c r="DB88" i="54"/>
  <c r="CX88" i="54"/>
  <c r="CV88" i="54"/>
  <c r="CS88" i="54"/>
  <c r="CR88" i="54"/>
  <c r="DD87" i="54"/>
  <c r="DB87" i="54"/>
  <c r="CX87" i="54"/>
  <c r="CV87" i="54"/>
  <c r="CS87" i="54"/>
  <c r="CR87" i="54"/>
  <c r="DD86" i="54"/>
  <c r="DB86" i="54"/>
  <c r="CX86" i="54"/>
  <c r="CV86" i="54"/>
  <c r="CS86" i="54"/>
  <c r="CR86" i="54"/>
  <c r="DD85" i="54"/>
  <c r="DB85" i="54"/>
  <c r="CX85" i="54"/>
  <c r="CV85" i="54"/>
  <c r="CS85" i="54"/>
  <c r="CR85" i="54"/>
  <c r="DD84" i="54"/>
  <c r="DB84" i="54"/>
  <c r="CX84" i="54"/>
  <c r="CV84" i="54"/>
  <c r="CS84" i="54"/>
  <c r="CR84" i="54"/>
  <c r="DD83" i="54"/>
  <c r="DB83" i="54"/>
  <c r="CX83" i="54"/>
  <c r="CV83" i="54"/>
  <c r="CS83" i="54"/>
  <c r="CR83" i="54"/>
  <c r="DD82" i="54"/>
  <c r="DB82" i="54"/>
  <c r="CX82" i="54"/>
  <c r="CV82" i="54"/>
  <c r="CS82" i="54"/>
  <c r="CR82" i="54"/>
  <c r="DD81" i="54"/>
  <c r="DB81" i="54"/>
  <c r="CX81" i="54"/>
  <c r="CV81" i="54"/>
  <c r="CS81" i="54"/>
  <c r="CR81" i="54"/>
  <c r="DD80" i="54"/>
  <c r="DB80" i="54"/>
  <c r="CX80" i="54"/>
  <c r="CV80" i="54"/>
  <c r="CS80" i="54"/>
  <c r="CR80" i="54"/>
  <c r="DD79" i="54"/>
  <c r="DB79" i="54"/>
  <c r="CX79" i="54"/>
  <c r="CV79" i="54"/>
  <c r="CS79" i="54"/>
  <c r="CR79" i="54"/>
  <c r="DD78" i="54"/>
  <c r="DB78" i="54"/>
  <c r="CX78" i="54"/>
  <c r="CV78" i="54"/>
  <c r="CS78" i="54"/>
  <c r="CR78" i="54"/>
  <c r="DD77" i="54"/>
  <c r="DB77" i="54"/>
  <c r="CX77" i="54"/>
  <c r="CV77" i="54"/>
  <c r="CS77" i="54"/>
  <c r="CR77" i="54"/>
  <c r="DD76" i="54"/>
  <c r="DB76" i="54"/>
  <c r="CX76" i="54"/>
  <c r="CV76" i="54"/>
  <c r="CS76" i="54"/>
  <c r="CR76" i="54"/>
  <c r="DD75" i="54"/>
  <c r="DB75" i="54"/>
  <c r="CX75" i="54"/>
  <c r="CV75" i="54"/>
  <c r="CS75" i="54"/>
  <c r="CR75" i="54"/>
  <c r="CS73" i="54"/>
  <c r="CR73" i="54"/>
  <c r="DD72" i="54"/>
  <c r="DB72" i="54"/>
  <c r="CX72" i="54"/>
  <c r="CV72" i="54"/>
  <c r="CS72" i="54"/>
  <c r="CR72" i="54"/>
  <c r="DD71" i="54"/>
  <c r="DB71" i="54"/>
  <c r="CX71" i="54"/>
  <c r="CV71" i="54"/>
  <c r="CS71" i="54"/>
  <c r="CR71" i="54"/>
  <c r="DD70" i="54"/>
  <c r="DB70" i="54"/>
  <c r="CX70" i="54"/>
  <c r="CV70" i="54"/>
  <c r="CS70" i="54"/>
  <c r="CR70" i="54"/>
  <c r="DD69" i="54"/>
  <c r="DB69" i="54"/>
  <c r="CX69" i="54"/>
  <c r="CV69" i="54"/>
  <c r="CS69" i="54"/>
  <c r="CR69" i="54"/>
  <c r="DD68" i="54"/>
  <c r="DB68" i="54"/>
  <c r="CX68" i="54"/>
  <c r="CV68" i="54"/>
  <c r="CS68" i="54"/>
  <c r="CR68" i="54"/>
  <c r="DD67" i="54"/>
  <c r="DB67" i="54"/>
  <c r="CX67" i="54"/>
  <c r="CV67" i="54"/>
  <c r="CS67" i="54"/>
  <c r="CR67" i="54"/>
  <c r="DD66" i="54"/>
  <c r="DB66" i="54"/>
  <c r="CX66" i="54"/>
  <c r="CV66" i="54"/>
  <c r="CS66" i="54"/>
  <c r="CR66" i="54"/>
  <c r="CS63" i="54"/>
  <c r="CR63" i="54"/>
  <c r="DD62" i="54"/>
  <c r="DB62" i="54"/>
  <c r="CX62" i="54"/>
  <c r="CV62" i="54"/>
  <c r="CS62" i="54"/>
  <c r="CR62" i="54"/>
  <c r="CS61" i="54"/>
  <c r="CR61" i="54"/>
  <c r="DD60" i="54"/>
  <c r="DB60" i="54"/>
  <c r="CX60" i="54"/>
  <c r="CV60" i="54"/>
  <c r="CS60" i="54"/>
  <c r="CR60" i="54"/>
  <c r="DD59" i="54"/>
  <c r="DB59" i="54"/>
  <c r="CX59" i="54"/>
  <c r="CV59" i="54"/>
  <c r="CS59" i="54"/>
  <c r="CR59" i="54"/>
  <c r="DD58" i="54"/>
  <c r="DB58" i="54"/>
  <c r="CX58" i="54"/>
  <c r="CV58" i="54"/>
  <c r="CS58" i="54"/>
  <c r="CR58" i="54"/>
  <c r="DD57" i="54"/>
  <c r="DB57" i="54"/>
  <c r="CX57" i="54"/>
  <c r="CV57" i="54"/>
  <c r="CS57" i="54"/>
  <c r="CR57" i="54"/>
  <c r="DD56" i="54"/>
  <c r="DB56" i="54"/>
  <c r="CX56" i="54"/>
  <c r="CV56" i="54"/>
  <c r="CS56" i="54"/>
  <c r="CR56" i="54"/>
  <c r="DD54" i="54"/>
  <c r="DB54" i="54"/>
  <c r="CX54" i="54"/>
  <c r="CV54" i="54"/>
  <c r="CS54" i="54"/>
  <c r="CR54" i="54"/>
  <c r="DD53" i="54"/>
  <c r="DB53" i="54"/>
  <c r="CX53" i="54"/>
  <c r="CV53" i="54"/>
  <c r="CS53" i="54"/>
  <c r="CR53" i="54"/>
  <c r="DD52" i="54"/>
  <c r="DB52" i="54"/>
  <c r="CX52" i="54"/>
  <c r="CV52" i="54"/>
  <c r="CS52" i="54"/>
  <c r="CR52" i="54"/>
  <c r="DD51" i="54"/>
  <c r="DB51" i="54"/>
  <c r="CX51" i="54"/>
  <c r="CV51" i="54"/>
  <c r="CS51" i="54"/>
  <c r="CR51" i="54"/>
  <c r="DD50" i="54"/>
  <c r="DB50" i="54"/>
  <c r="CX50" i="54"/>
  <c r="CV50" i="54"/>
  <c r="CS50" i="54"/>
  <c r="CR50" i="54"/>
  <c r="DD49" i="54"/>
  <c r="DB49" i="54"/>
  <c r="CX49" i="54"/>
  <c r="CV49" i="54"/>
  <c r="CS49" i="54"/>
  <c r="CR49" i="54"/>
  <c r="DD48" i="54"/>
  <c r="DB48" i="54"/>
  <c r="CX48" i="54"/>
  <c r="CV48" i="54"/>
  <c r="CS48" i="54"/>
  <c r="CR48" i="54"/>
  <c r="DD47" i="54"/>
  <c r="DB47" i="54"/>
  <c r="CX47" i="54"/>
  <c r="CV47" i="54"/>
  <c r="CS47" i="54"/>
  <c r="CR47" i="54"/>
  <c r="DD46" i="54"/>
  <c r="DB46" i="54"/>
  <c r="CX46" i="54"/>
  <c r="CV46" i="54"/>
  <c r="CS46" i="54"/>
  <c r="CR46" i="54"/>
  <c r="DD45" i="54"/>
  <c r="DB45" i="54"/>
  <c r="CX45" i="54"/>
  <c r="CV45" i="54"/>
  <c r="CS45" i="54"/>
  <c r="CR45" i="54"/>
  <c r="DD44" i="54"/>
  <c r="DB44" i="54"/>
  <c r="CX44" i="54"/>
  <c r="CV44" i="54"/>
  <c r="CS44" i="54"/>
  <c r="CR44" i="54"/>
  <c r="DD43" i="54"/>
  <c r="DB43" i="54"/>
  <c r="CX43" i="54"/>
  <c r="CV43" i="54"/>
  <c r="CS43" i="54"/>
  <c r="CR43" i="54"/>
  <c r="DD42" i="54"/>
  <c r="DB42" i="54"/>
  <c r="CX42" i="54"/>
  <c r="CV42" i="54"/>
  <c r="CS42" i="54"/>
  <c r="CR42" i="54"/>
  <c r="DD41" i="54"/>
  <c r="DB41" i="54"/>
  <c r="CX41" i="54"/>
  <c r="CV41" i="54"/>
  <c r="CS41" i="54"/>
  <c r="CR41" i="54"/>
  <c r="DD40" i="54"/>
  <c r="DB40" i="54"/>
  <c r="CX40" i="54"/>
  <c r="CV40" i="54"/>
  <c r="CS40" i="54"/>
  <c r="CR40" i="54"/>
  <c r="DD39" i="54"/>
  <c r="DB39" i="54"/>
  <c r="CX39" i="54"/>
  <c r="CV39" i="54"/>
  <c r="CS39" i="54"/>
  <c r="CR39" i="54"/>
  <c r="DD38" i="54"/>
  <c r="DB38" i="54"/>
  <c r="CX38" i="54"/>
  <c r="CV38" i="54"/>
  <c r="CS38" i="54"/>
  <c r="CR38" i="54"/>
  <c r="DD37" i="54"/>
  <c r="DB37" i="54"/>
  <c r="CX37" i="54"/>
  <c r="CV37" i="54"/>
  <c r="CS37" i="54"/>
  <c r="CR37" i="54"/>
  <c r="DD36" i="54"/>
  <c r="DB36" i="54"/>
  <c r="CX36" i="54"/>
  <c r="CV36" i="54"/>
  <c r="CS36" i="54"/>
  <c r="CR36" i="54"/>
  <c r="DD35" i="54"/>
  <c r="DB35" i="54"/>
  <c r="CX35" i="54"/>
  <c r="CV35" i="54"/>
  <c r="CS35" i="54"/>
  <c r="CR35" i="54"/>
  <c r="DD34" i="54"/>
  <c r="DB34" i="54"/>
  <c r="CX34" i="54"/>
  <c r="CV34" i="54"/>
  <c r="CS34" i="54"/>
  <c r="CR34" i="54"/>
  <c r="DD33" i="54"/>
  <c r="DB33" i="54"/>
  <c r="CX33" i="54"/>
  <c r="CV33" i="54"/>
  <c r="CS33" i="54"/>
  <c r="CR33" i="54"/>
  <c r="DD32" i="54"/>
  <c r="DB32" i="54"/>
  <c r="CX32" i="54"/>
  <c r="CV32" i="54"/>
  <c r="CS32" i="54"/>
  <c r="CR32" i="54"/>
  <c r="DD31" i="54"/>
  <c r="DB31" i="54"/>
  <c r="CX31" i="54"/>
  <c r="CV31" i="54"/>
  <c r="CS31" i="54"/>
  <c r="CR31" i="54"/>
  <c r="DD30" i="54"/>
  <c r="DB30" i="54"/>
  <c r="CX30" i="54"/>
  <c r="CV30" i="54"/>
  <c r="CS30" i="54"/>
  <c r="CR30" i="54"/>
  <c r="DD29" i="54"/>
  <c r="DB29" i="54"/>
  <c r="CX29" i="54"/>
  <c r="CV29" i="54"/>
  <c r="CS29" i="54"/>
  <c r="CR29" i="54"/>
  <c r="DD28" i="54"/>
  <c r="DB28" i="54"/>
  <c r="CX28" i="54"/>
  <c r="CV28" i="54"/>
  <c r="CS28" i="54"/>
  <c r="CR28" i="54"/>
  <c r="DD27" i="54"/>
  <c r="DB27" i="54"/>
  <c r="CX27" i="54"/>
  <c r="CV27" i="54"/>
  <c r="CS27" i="54"/>
  <c r="CR27" i="54"/>
  <c r="CT27" i="54" s="1"/>
  <c r="DD26" i="54"/>
  <c r="DB26" i="54"/>
  <c r="CX26" i="54"/>
  <c r="CV26" i="54"/>
  <c r="CS26" i="54"/>
  <c r="CR26" i="54"/>
  <c r="DD25" i="54"/>
  <c r="DB25" i="54"/>
  <c r="CX25" i="54"/>
  <c r="CV25" i="54"/>
  <c r="CS25" i="54"/>
  <c r="CR25" i="54"/>
  <c r="DD24" i="54"/>
  <c r="DB24" i="54"/>
  <c r="CX24" i="54"/>
  <c r="CV24" i="54"/>
  <c r="CS24" i="54"/>
  <c r="CR24" i="54"/>
  <c r="DD23" i="54"/>
  <c r="DB23" i="54"/>
  <c r="CX23" i="54"/>
  <c r="CV23" i="54"/>
  <c r="CS23" i="54"/>
  <c r="CR23" i="54"/>
  <c r="DD22" i="54"/>
  <c r="DB22" i="54"/>
  <c r="CX22" i="54"/>
  <c r="CV22" i="54"/>
  <c r="CS22" i="54"/>
  <c r="CR22" i="54"/>
  <c r="DD21" i="54"/>
  <c r="DB21" i="54"/>
  <c r="CX21" i="54"/>
  <c r="CV21" i="54"/>
  <c r="CS21" i="54"/>
  <c r="CR21" i="54"/>
  <c r="DD20" i="54"/>
  <c r="DB20" i="54"/>
  <c r="CX20" i="54"/>
  <c r="CV20" i="54"/>
  <c r="CS20" i="54"/>
  <c r="CR20" i="54"/>
  <c r="CS16" i="54"/>
  <c r="CR16" i="54"/>
  <c r="DD15" i="54"/>
  <c r="DB15" i="54"/>
  <c r="CX15" i="54"/>
  <c r="CV15" i="54"/>
  <c r="CS15" i="54"/>
  <c r="CR15" i="54"/>
  <c r="DD14" i="54"/>
  <c r="DB14" i="54"/>
  <c r="CX14" i="54"/>
  <c r="CV14" i="54"/>
  <c r="CS14" i="54"/>
  <c r="CR14" i="54"/>
  <c r="DD13" i="54"/>
  <c r="DB13" i="54"/>
  <c r="CX13" i="54"/>
  <c r="CV13" i="54"/>
  <c r="CS13" i="54"/>
  <c r="CR13" i="54"/>
  <c r="DD12" i="54"/>
  <c r="DB12" i="54"/>
  <c r="CX12" i="54"/>
  <c r="CV12" i="54"/>
  <c r="CS12" i="54"/>
  <c r="CR12" i="54"/>
  <c r="DD11" i="54"/>
  <c r="DB11" i="54"/>
  <c r="CX11" i="54"/>
  <c r="CV11" i="54"/>
  <c r="CS11" i="54"/>
  <c r="CR11" i="54"/>
  <c r="CX10" i="54"/>
  <c r="CV10" i="54"/>
  <c r="CS10" i="54"/>
  <c r="CR10" i="54"/>
  <c r="DK9" i="54"/>
  <c r="CX9" i="54"/>
  <c r="CV9" i="54"/>
  <c r="CS9" i="54"/>
  <c r="CR9" i="54"/>
  <c r="DD8" i="54"/>
  <c r="DB8" i="54"/>
  <c r="DB10" i="54" s="1"/>
  <c r="CX8" i="54"/>
  <c r="CV8" i="54"/>
  <c r="CS8" i="54"/>
  <c r="CR8" i="54"/>
  <c r="P124" i="54" l="1"/>
  <c r="CB114" i="54"/>
  <c r="P118" i="54"/>
  <c r="AX86" i="54"/>
  <c r="CT77" i="54"/>
  <c r="AH92" i="54"/>
  <c r="AH67" i="54"/>
  <c r="AH59" i="54"/>
  <c r="AH50" i="54"/>
  <c r="CD51" i="54"/>
  <c r="BN107" i="54"/>
  <c r="BN42" i="54"/>
  <c r="AX36" i="54"/>
  <c r="Q124" i="54"/>
  <c r="Q114" i="54"/>
  <c r="DJ95" i="55"/>
  <c r="DJ120" i="55" s="1"/>
  <c r="CZ120" i="55"/>
  <c r="CY96" i="55"/>
  <c r="CX118" i="55"/>
  <c r="CZ63" i="55"/>
  <c r="DA63" i="55" s="1"/>
  <c r="CD44" i="54"/>
  <c r="CD36" i="54"/>
  <c r="CD55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6" i="54"/>
  <c r="AX107" i="54"/>
  <c r="R94" i="54"/>
  <c r="AX88" i="54"/>
  <c r="BN79" i="54"/>
  <c r="AX76" i="54"/>
  <c r="CD73" i="54"/>
  <c r="BN59" i="54"/>
  <c r="AX111" i="54"/>
  <c r="DE99" i="54"/>
  <c r="AX93" i="54"/>
  <c r="AX89" i="54"/>
  <c r="BN88" i="54"/>
  <c r="AH86" i="54"/>
  <c r="AX81" i="54"/>
  <c r="AH78" i="54"/>
  <c r="AX77" i="54"/>
  <c r="BN76" i="54"/>
  <c r="BN111" i="54"/>
  <c r="CD110" i="54"/>
  <c r="AH107" i="54"/>
  <c r="BN105" i="54"/>
  <c r="CD102" i="54"/>
  <c r="BN99" i="54"/>
  <c r="BN94" i="54"/>
  <c r="BN86" i="54"/>
  <c r="BN82" i="54"/>
  <c r="BN78" i="54"/>
  <c r="CD77" i="54"/>
  <c r="CD68" i="54"/>
  <c r="AH61" i="54"/>
  <c r="CD58" i="54"/>
  <c r="AH57" i="54"/>
  <c r="AH52" i="54"/>
  <c r="AX51" i="54"/>
  <c r="AX47" i="54"/>
  <c r="AH44" i="54"/>
  <c r="CD37" i="54"/>
  <c r="AX35" i="54"/>
  <c r="AX31" i="54"/>
  <c r="CD29" i="54"/>
  <c r="BN26" i="54"/>
  <c r="BN15" i="54"/>
  <c r="CD14" i="54"/>
  <c r="CT55" i="54"/>
  <c r="AW114" i="54"/>
  <c r="AW124" i="54"/>
  <c r="BM114" i="54"/>
  <c r="AX95" i="54"/>
  <c r="CT68" i="54"/>
  <c r="CD49" i="54"/>
  <c r="AX43" i="54"/>
  <c r="BN102" i="54"/>
  <c r="CD92" i="54"/>
  <c r="CD52" i="54"/>
  <c r="AG112" i="54"/>
  <c r="BM124" i="54"/>
  <c r="BN21" i="54"/>
  <c r="CT85" i="54"/>
  <c r="AH102" i="54"/>
  <c r="AX71" i="54"/>
  <c r="CD69" i="54"/>
  <c r="CD63" i="54"/>
  <c r="AX61" i="54"/>
  <c r="CD54" i="54"/>
  <c r="AX52" i="54"/>
  <c r="CD50" i="54"/>
  <c r="AH45" i="54"/>
  <c r="AX44" i="54"/>
  <c r="CD38" i="54"/>
  <c r="CD30" i="54"/>
  <c r="AX28" i="54"/>
  <c r="AH25" i="54"/>
  <c r="CD22" i="54"/>
  <c r="AX20" i="54"/>
  <c r="CD15" i="54"/>
  <c r="AH48" i="54"/>
  <c r="BN89" i="54"/>
  <c r="CS124" i="54"/>
  <c r="AH8" i="54"/>
  <c r="AH49" i="54"/>
  <c r="CD46" i="54"/>
  <c r="AX100" i="54"/>
  <c r="AX110" i="54"/>
  <c r="AH105" i="54"/>
  <c r="BN68" i="54"/>
  <c r="BN62" i="54"/>
  <c r="BN58" i="54"/>
  <c r="BN53" i="54"/>
  <c r="AX50" i="54"/>
  <c r="AH43" i="54"/>
  <c r="BN37" i="54"/>
  <c r="R36" i="54"/>
  <c r="BN29" i="54"/>
  <c r="AH27" i="54"/>
  <c r="AG114" i="54"/>
  <c r="AX11" i="54"/>
  <c r="CD56" i="54"/>
  <c r="AH42" i="54"/>
  <c r="CD39" i="54"/>
  <c r="AH38" i="54"/>
  <c r="AX37" i="54"/>
  <c r="BN36" i="54"/>
  <c r="CD35" i="54"/>
  <c r="BN32" i="54"/>
  <c r="CD27" i="54"/>
  <c r="AH26" i="54"/>
  <c r="AV124" i="54"/>
  <c r="AX21" i="54"/>
  <c r="AH11" i="54"/>
  <c r="BN55" i="54"/>
  <c r="CD81" i="54"/>
  <c r="AX9" i="54"/>
  <c r="CR124" i="54"/>
  <c r="CT48" i="54"/>
  <c r="CT67" i="54"/>
  <c r="CS112" i="54"/>
  <c r="CD106" i="54"/>
  <c r="CD67" i="54"/>
  <c r="CD61" i="54"/>
  <c r="CD40" i="54"/>
  <c r="CY55" i="54"/>
  <c r="CD105" i="54"/>
  <c r="CD91" i="54"/>
  <c r="CD87" i="54"/>
  <c r="CD83" i="54"/>
  <c r="CD79" i="54"/>
  <c r="CD75" i="54"/>
  <c r="CD70" i="54"/>
  <c r="CD20" i="54"/>
  <c r="CD94" i="54"/>
  <c r="CD90" i="54"/>
  <c r="CC122" i="54"/>
  <c r="CD8" i="54"/>
  <c r="CD11" i="54"/>
  <c r="CD96" i="54"/>
  <c r="CB124" i="54"/>
  <c r="CC124" i="54"/>
  <c r="CD88" i="54"/>
  <c r="CD62" i="54"/>
  <c r="CD41" i="54"/>
  <c r="BN100" i="54"/>
  <c r="BN67" i="54"/>
  <c r="BN57" i="54"/>
  <c r="BN52" i="54"/>
  <c r="BN40" i="54"/>
  <c r="BN25" i="54"/>
  <c r="BM112" i="54"/>
  <c r="BL112" i="54"/>
  <c r="BN66" i="54"/>
  <c r="BN47" i="54"/>
  <c r="BN28" i="54"/>
  <c r="BN24" i="54"/>
  <c r="BN13" i="54"/>
  <c r="BN54" i="54"/>
  <c r="BN50" i="54"/>
  <c r="BN46" i="54"/>
  <c r="CW82" i="54"/>
  <c r="CW99" i="54"/>
  <c r="AX105" i="54"/>
  <c r="AX48" i="54"/>
  <c r="AX15" i="54"/>
  <c r="CW27" i="54"/>
  <c r="CW35" i="54"/>
  <c r="CW60" i="54"/>
  <c r="CW62" i="54"/>
  <c r="CW70" i="54"/>
  <c r="CW89" i="54"/>
  <c r="AX70" i="54"/>
  <c r="AX66" i="54"/>
  <c r="AX32" i="54"/>
  <c r="AV112" i="54"/>
  <c r="AX56" i="54"/>
  <c r="AX14" i="54"/>
  <c r="CV112" i="54"/>
  <c r="CW26" i="54"/>
  <c r="CW34" i="54"/>
  <c r="CW38" i="54"/>
  <c r="CW42" i="54"/>
  <c r="CW46" i="54"/>
  <c r="CW54" i="54"/>
  <c r="CZ92" i="54"/>
  <c r="DJ92" i="54" s="1"/>
  <c r="AX85" i="54"/>
  <c r="AX69" i="54"/>
  <c r="CW55" i="54"/>
  <c r="AX92" i="54"/>
  <c r="AX72" i="54"/>
  <c r="AX68" i="54"/>
  <c r="AX58" i="54"/>
  <c r="AX23" i="54"/>
  <c r="CY23" i="54"/>
  <c r="CY27" i="54"/>
  <c r="CY31" i="54"/>
  <c r="CY81" i="54"/>
  <c r="CY85" i="54"/>
  <c r="CY89" i="54"/>
  <c r="AH100" i="54"/>
  <c r="AG124" i="54"/>
  <c r="AH87" i="54"/>
  <c r="AH71" i="54"/>
  <c r="AH16" i="54"/>
  <c r="CX112" i="54"/>
  <c r="CY22" i="54"/>
  <c r="CY30" i="54"/>
  <c r="AH99" i="54"/>
  <c r="AH90" i="54"/>
  <c r="AH70" i="54"/>
  <c r="AH66" i="54"/>
  <c r="AH56" i="54"/>
  <c r="AH39" i="54"/>
  <c r="AH36" i="54"/>
  <c r="AH32" i="54"/>
  <c r="AH22" i="54"/>
  <c r="AH15" i="54"/>
  <c r="AH98" i="54"/>
  <c r="AH93" i="54"/>
  <c r="AH77" i="54"/>
  <c r="AH73" i="54"/>
  <c r="AH28" i="54"/>
  <c r="AH14" i="54"/>
  <c r="CY36" i="54"/>
  <c r="CY40" i="54"/>
  <c r="CY44" i="54"/>
  <c r="CY48" i="54"/>
  <c r="CY52" i="54"/>
  <c r="CY57" i="54"/>
  <c r="CY67" i="54"/>
  <c r="CY71" i="54"/>
  <c r="CY78" i="54"/>
  <c r="CY86" i="54"/>
  <c r="AH58" i="54"/>
  <c r="AH20" i="54"/>
  <c r="AH13" i="54"/>
  <c r="AH55" i="54"/>
  <c r="R55" i="54"/>
  <c r="R69" i="54"/>
  <c r="R26" i="54"/>
  <c r="R22" i="54"/>
  <c r="CT101" i="54"/>
  <c r="CT24" i="54"/>
  <c r="CT92" i="54"/>
  <c r="CT12" i="54"/>
  <c r="CT25" i="54"/>
  <c r="CT29" i="54"/>
  <c r="CT33" i="54"/>
  <c r="CT37" i="54"/>
  <c r="CT87" i="54"/>
  <c r="CT95" i="54"/>
  <c r="CT94" i="54"/>
  <c r="CT96" i="54"/>
  <c r="CT106" i="54"/>
  <c r="CD13" i="54"/>
  <c r="CD98" i="54"/>
  <c r="CD93" i="54"/>
  <c r="CD86" i="54"/>
  <c r="CD82" i="54"/>
  <c r="CD78" i="54"/>
  <c r="CD48" i="54"/>
  <c r="CD9" i="54"/>
  <c r="CD16" i="54"/>
  <c r="CD12" i="54"/>
  <c r="CD95" i="54"/>
  <c r="CD43" i="54"/>
  <c r="CD100" i="54"/>
  <c r="BN96" i="54"/>
  <c r="BN93" i="54"/>
  <c r="BN14" i="54"/>
  <c r="BN60" i="54"/>
  <c r="BN41" i="54"/>
  <c r="BN95" i="54"/>
  <c r="BN92" i="54"/>
  <c r="BN85" i="54"/>
  <c r="BN81" i="54"/>
  <c r="BN69" i="54"/>
  <c r="BN63" i="54"/>
  <c r="BN51" i="54"/>
  <c r="BN20" i="54"/>
  <c r="BN72" i="54"/>
  <c r="BN45" i="54"/>
  <c r="BN91" i="54"/>
  <c r="BN16" i="54"/>
  <c r="BN12" i="54"/>
  <c r="BN73" i="54"/>
  <c r="BN48" i="54"/>
  <c r="BN34" i="54"/>
  <c r="BN110" i="54"/>
  <c r="BN101" i="54"/>
  <c r="BN87" i="54"/>
  <c r="BN11" i="54"/>
  <c r="AX87" i="54"/>
  <c r="AX83" i="54"/>
  <c r="AX75" i="54"/>
  <c r="AX67" i="54"/>
  <c r="AX53" i="54"/>
  <c r="AX42" i="54"/>
  <c r="AX25" i="54"/>
  <c r="AX55" i="54"/>
  <c r="AX101" i="54"/>
  <c r="AX73" i="54"/>
  <c r="AX60" i="54"/>
  <c r="AX41" i="54"/>
  <c r="AX34" i="54"/>
  <c r="AX30" i="54"/>
  <c r="AX62" i="54"/>
  <c r="AX33" i="54"/>
  <c r="AX80" i="54"/>
  <c r="AH106" i="54"/>
  <c r="AH60" i="54"/>
  <c r="AH24" i="54"/>
  <c r="AH95" i="54"/>
  <c r="AH85" i="54"/>
  <c r="AH69" i="54"/>
  <c r="AH63" i="54"/>
  <c r="AH118" i="54" s="1"/>
  <c r="DL144" i="54" s="1"/>
  <c r="AH51" i="54"/>
  <c r="AH30" i="54"/>
  <c r="AH23" i="54"/>
  <c r="AH91" i="54"/>
  <c r="AH88" i="54"/>
  <c r="AH84" i="54"/>
  <c r="AH80" i="54"/>
  <c r="AH76" i="54"/>
  <c r="AH54" i="54"/>
  <c r="AH40" i="54"/>
  <c r="AH33" i="54"/>
  <c r="AH35" i="54"/>
  <c r="AH31" i="54"/>
  <c r="R91" i="54"/>
  <c r="R84" i="54"/>
  <c r="R59" i="54"/>
  <c r="R47" i="54"/>
  <c r="R23" i="54"/>
  <c r="DE55" i="54"/>
  <c r="DE35" i="54"/>
  <c r="DE39" i="54"/>
  <c r="DE47" i="54"/>
  <c r="DE51" i="54"/>
  <c r="DE56" i="54"/>
  <c r="DE60" i="54"/>
  <c r="DE62" i="54"/>
  <c r="DE70" i="54"/>
  <c r="DE81" i="54"/>
  <c r="DE85" i="54"/>
  <c r="DF55" i="54"/>
  <c r="DE30" i="54"/>
  <c r="DE26" i="54"/>
  <c r="DC34" i="54"/>
  <c r="DE22" i="54"/>
  <c r="DE34" i="54"/>
  <c r="R56" i="54"/>
  <c r="R51" i="54"/>
  <c r="DC55" i="54"/>
  <c r="CZ55" i="54"/>
  <c r="CT35" i="54"/>
  <c r="CT39" i="54"/>
  <c r="CT56" i="54"/>
  <c r="CT13" i="54"/>
  <c r="CT22" i="54"/>
  <c r="CT32" i="54"/>
  <c r="CT11" i="54"/>
  <c r="R66" i="54"/>
  <c r="R52" i="54"/>
  <c r="R38" i="54"/>
  <c r="R73" i="54"/>
  <c r="R42" i="54"/>
  <c r="R28" i="54"/>
  <c r="R35" i="54"/>
  <c r="P114" i="54"/>
  <c r="R57" i="54"/>
  <c r="R31" i="54"/>
  <c r="R96" i="54"/>
  <c r="R93" i="54"/>
  <c r="R92" i="54"/>
  <c r="R60" i="54"/>
  <c r="R45" i="54"/>
  <c r="DF93" i="54"/>
  <c r="DK93" i="54" s="1"/>
  <c r="DF98" i="54"/>
  <c r="DK98" i="54" s="1"/>
  <c r="R105" i="54"/>
  <c r="R100" i="54"/>
  <c r="R95" i="54"/>
  <c r="R63" i="54"/>
  <c r="R41" i="54"/>
  <c r="R110" i="54"/>
  <c r="R87" i="54"/>
  <c r="R71" i="54"/>
  <c r="R68" i="54"/>
  <c r="R62" i="54"/>
  <c r="R107" i="54"/>
  <c r="R90" i="54"/>
  <c r="R39" i="54"/>
  <c r="R102" i="54"/>
  <c r="R98" i="54"/>
  <c r="R83" i="54"/>
  <c r="R79" i="54"/>
  <c r="R75" i="54"/>
  <c r="R106" i="54"/>
  <c r="R101" i="54"/>
  <c r="R86" i="54"/>
  <c r="R82" i="54"/>
  <c r="R78" i="54"/>
  <c r="R70" i="54"/>
  <c r="R54" i="54"/>
  <c r="R13" i="54"/>
  <c r="R9" i="54"/>
  <c r="R76" i="54"/>
  <c r="R89" i="54"/>
  <c r="R85" i="54"/>
  <c r="R24" i="54"/>
  <c r="R34" i="54"/>
  <c r="R25" i="54"/>
  <c r="R77" i="54"/>
  <c r="R40" i="54"/>
  <c r="R21" i="54"/>
  <c r="R99" i="54"/>
  <c r="R72" i="54"/>
  <c r="R43" i="54"/>
  <c r="R33" i="54"/>
  <c r="R27" i="54"/>
  <c r="R81" i="54"/>
  <c r="R111" i="54"/>
  <c r="R32" i="54"/>
  <c r="R29" i="54"/>
  <c r="R12" i="54"/>
  <c r="R50" i="54"/>
  <c r="CT30" i="54"/>
  <c r="CT38" i="54"/>
  <c r="DF48" i="54"/>
  <c r="DK48" i="54" s="1"/>
  <c r="CZ51" i="54"/>
  <c r="DJ51" i="54" s="1"/>
  <c r="DF57" i="54"/>
  <c r="DK57" i="54" s="1"/>
  <c r="CT80" i="54"/>
  <c r="CT110" i="54"/>
  <c r="CT36" i="54"/>
  <c r="CT44" i="54"/>
  <c r="CT71" i="54"/>
  <c r="CT90" i="54"/>
  <c r="CT100" i="54"/>
  <c r="DC25" i="54"/>
  <c r="DC33" i="54"/>
  <c r="DE38" i="54"/>
  <c r="DE42" i="54"/>
  <c r="DE46" i="54"/>
  <c r="DE50" i="54"/>
  <c r="DE59" i="54"/>
  <c r="DE69" i="54"/>
  <c r="DC76" i="54"/>
  <c r="DC80" i="54"/>
  <c r="DC88" i="54"/>
  <c r="CD89" i="54"/>
  <c r="CD72" i="54"/>
  <c r="CD71" i="54"/>
  <c r="CD34" i="54"/>
  <c r="CD33" i="54"/>
  <c r="CD32" i="54"/>
  <c r="CD31" i="54"/>
  <c r="CD21" i="54"/>
  <c r="DE21" i="54"/>
  <c r="DE29" i="54"/>
  <c r="DE33" i="54"/>
  <c r="DC68" i="54"/>
  <c r="CD107" i="54"/>
  <c r="CD101" i="54"/>
  <c r="CD114" i="54" s="1"/>
  <c r="CD85" i="54"/>
  <c r="CD66" i="54"/>
  <c r="CD45" i="54"/>
  <c r="CC114" i="54"/>
  <c r="DE58" i="54"/>
  <c r="DE68" i="54"/>
  <c r="DC75" i="54"/>
  <c r="DC79" i="54"/>
  <c r="DC87" i="54"/>
  <c r="DC46" i="54"/>
  <c r="DF89" i="54"/>
  <c r="DK89" i="54" s="1"/>
  <c r="CD25" i="54"/>
  <c r="CD23" i="54"/>
  <c r="CD10" i="54"/>
  <c r="DC32" i="54"/>
  <c r="DE37" i="54"/>
  <c r="DE53" i="54"/>
  <c r="DB112" i="54"/>
  <c r="DE28" i="54"/>
  <c r="DC36" i="54"/>
  <c r="DC44" i="54"/>
  <c r="DC52" i="54"/>
  <c r="CC112" i="54"/>
  <c r="CD80" i="54"/>
  <c r="CD53" i="54"/>
  <c r="CD42" i="54"/>
  <c r="CD28" i="54"/>
  <c r="DC38" i="54"/>
  <c r="DC59" i="54"/>
  <c r="CD59" i="54"/>
  <c r="DE45" i="54"/>
  <c r="DC31" i="54"/>
  <c r="DE40" i="54"/>
  <c r="DE57" i="54"/>
  <c r="DE67" i="54"/>
  <c r="DE71" i="54"/>
  <c r="CB112" i="54"/>
  <c r="DC69" i="54"/>
  <c r="DC24" i="54"/>
  <c r="DE27" i="54"/>
  <c r="DE31" i="54"/>
  <c r="DC35" i="54"/>
  <c r="DC39" i="54"/>
  <c r="DC47" i="54"/>
  <c r="DC60" i="54"/>
  <c r="CD26" i="54"/>
  <c r="BN83" i="54"/>
  <c r="BN75" i="54"/>
  <c r="BN30" i="54"/>
  <c r="BN22" i="54"/>
  <c r="BN8" i="54"/>
  <c r="BN10" i="54"/>
  <c r="BN90" i="54"/>
  <c r="BN80" i="54"/>
  <c r="BN71" i="54"/>
  <c r="BN70" i="54"/>
  <c r="BN61" i="54"/>
  <c r="BN38" i="54"/>
  <c r="BN27" i="54"/>
  <c r="BN44" i="54"/>
  <c r="BN35" i="54"/>
  <c r="BN33" i="54"/>
  <c r="BN9" i="54"/>
  <c r="DF41" i="54"/>
  <c r="DK41" i="54" s="1"/>
  <c r="DF45" i="54"/>
  <c r="DK45" i="54" s="1"/>
  <c r="BN84" i="54"/>
  <c r="BN77" i="54"/>
  <c r="BN43" i="54"/>
  <c r="CY35" i="54"/>
  <c r="CY39" i="54"/>
  <c r="CY43" i="54"/>
  <c r="CY47" i="54"/>
  <c r="CY62" i="54"/>
  <c r="CY94" i="54"/>
  <c r="CW21" i="54"/>
  <c r="CW25" i="54"/>
  <c r="CW29" i="54"/>
  <c r="CY42" i="54"/>
  <c r="CY59" i="54"/>
  <c r="CW80" i="54"/>
  <c r="CW84" i="54"/>
  <c r="CW88" i="54"/>
  <c r="CY93" i="54"/>
  <c r="CY98" i="54"/>
  <c r="CZ110" i="54"/>
  <c r="DJ110" i="54" s="1"/>
  <c r="DF111" i="54"/>
  <c r="AW112" i="54"/>
  <c r="CY21" i="54"/>
  <c r="CY25" i="54"/>
  <c r="CY29" i="54"/>
  <c r="CY33" i="54"/>
  <c r="CW41" i="54"/>
  <c r="CW49" i="54"/>
  <c r="CW68" i="54"/>
  <c r="CY76" i="54"/>
  <c r="CY84" i="54"/>
  <c r="CY88" i="54"/>
  <c r="CW28" i="54"/>
  <c r="CY37" i="54"/>
  <c r="CY41" i="54"/>
  <c r="CY45" i="54"/>
  <c r="CY49" i="54"/>
  <c r="CY53" i="54"/>
  <c r="CY72" i="54"/>
  <c r="CW79" i="54"/>
  <c r="CW91" i="54"/>
  <c r="CY92" i="54"/>
  <c r="CY24" i="54"/>
  <c r="CY28" i="54"/>
  <c r="CY32" i="54"/>
  <c r="CW48" i="54"/>
  <c r="CW57" i="54"/>
  <c r="CW71" i="54"/>
  <c r="CY79" i="54"/>
  <c r="CY87" i="54"/>
  <c r="CY91" i="54"/>
  <c r="CW100" i="54"/>
  <c r="CZ83" i="54"/>
  <c r="DJ83" i="54" s="1"/>
  <c r="AX84" i="54"/>
  <c r="AX79" i="54"/>
  <c r="AX57" i="54"/>
  <c r="AX29" i="54"/>
  <c r="DF11" i="54"/>
  <c r="DK11" i="54" s="1"/>
  <c r="CZ14" i="54"/>
  <c r="DJ14" i="54" s="1"/>
  <c r="CZ23" i="54"/>
  <c r="DJ23" i="54" s="1"/>
  <c r="CZ106" i="54"/>
  <c r="DJ106" i="54" s="1"/>
  <c r="AX27" i="54"/>
  <c r="AX10" i="54"/>
  <c r="AX112" i="54" s="1"/>
  <c r="AX8" i="54"/>
  <c r="CZ77" i="54"/>
  <c r="DJ77" i="54" s="1"/>
  <c r="AX102" i="54"/>
  <c r="AX94" i="54"/>
  <c r="AX59" i="54"/>
  <c r="AX40" i="54"/>
  <c r="AX39" i="54"/>
  <c r="AX26" i="54"/>
  <c r="AX13" i="54"/>
  <c r="AX106" i="54"/>
  <c r="AX99" i="54"/>
  <c r="AX98" i="54"/>
  <c r="AX91" i="54"/>
  <c r="AX63" i="54"/>
  <c r="AX45" i="54"/>
  <c r="AX38" i="54"/>
  <c r="AX24" i="54"/>
  <c r="AX12" i="54"/>
  <c r="DC71" i="54"/>
  <c r="DE79" i="54"/>
  <c r="DE83" i="54"/>
  <c r="DE87" i="54"/>
  <c r="DE92" i="54"/>
  <c r="AH96" i="54"/>
  <c r="AH82" i="54"/>
  <c r="AH34" i="54"/>
  <c r="AH21" i="54"/>
  <c r="AH9" i="54"/>
  <c r="DC78" i="54"/>
  <c r="DC86" i="54"/>
  <c r="DE91" i="54"/>
  <c r="DC100" i="54"/>
  <c r="DF29" i="54"/>
  <c r="DK29" i="54" s="1"/>
  <c r="CZ37" i="54"/>
  <c r="DJ37" i="54" s="1"/>
  <c r="DE82" i="54"/>
  <c r="DE86" i="54"/>
  <c r="DE100" i="54"/>
  <c r="AH111" i="54"/>
  <c r="CZ8" i="54"/>
  <c r="DJ8" i="54" s="1"/>
  <c r="DJ10" i="54" s="1"/>
  <c r="CZ53" i="54"/>
  <c r="DJ53" i="54" s="1"/>
  <c r="CZ58" i="54"/>
  <c r="DJ58" i="54" s="1"/>
  <c r="DC77" i="54"/>
  <c r="DE90" i="54"/>
  <c r="DC94" i="54"/>
  <c r="DC99" i="54"/>
  <c r="AH94" i="54"/>
  <c r="AH72" i="54"/>
  <c r="AH68" i="54"/>
  <c r="AH47" i="54"/>
  <c r="DE89" i="54"/>
  <c r="AH10" i="54"/>
  <c r="DF23" i="54"/>
  <c r="DK23" i="54" s="1"/>
  <c r="DE76" i="54"/>
  <c r="DE80" i="54"/>
  <c r="DE84" i="54"/>
  <c r="DE98" i="54"/>
  <c r="AH83" i="54"/>
  <c r="AH46" i="54"/>
  <c r="AH41" i="54"/>
  <c r="AH12" i="54"/>
  <c r="DF40" i="54"/>
  <c r="DK40" i="54" s="1"/>
  <c r="CZ43" i="54"/>
  <c r="DJ43" i="54" s="1"/>
  <c r="DF56" i="54"/>
  <c r="DK56" i="54" s="1"/>
  <c r="CZ59" i="54"/>
  <c r="DJ59" i="54" s="1"/>
  <c r="R67" i="54"/>
  <c r="R53" i="54"/>
  <c r="R48" i="54"/>
  <c r="R15" i="54"/>
  <c r="DF15" i="54"/>
  <c r="DK15" i="54" s="1"/>
  <c r="CZ90" i="54"/>
  <c r="DJ90" i="54" s="1"/>
  <c r="R58" i="54"/>
  <c r="R37" i="54"/>
  <c r="DF28" i="54"/>
  <c r="DK28" i="54" s="1"/>
  <c r="DF54" i="54"/>
  <c r="DF78" i="54"/>
  <c r="DK78" i="54" s="1"/>
  <c r="R14" i="54"/>
  <c r="DF14" i="54"/>
  <c r="DK14" i="54" s="1"/>
  <c r="DC28" i="54"/>
  <c r="CZ50" i="54"/>
  <c r="DJ50" i="54" s="1"/>
  <c r="CW51" i="54"/>
  <c r="DE78" i="54"/>
  <c r="R46" i="54"/>
  <c r="R30" i="54"/>
  <c r="R16" i="54"/>
  <c r="CZ26" i="54"/>
  <c r="DJ26" i="54" s="1"/>
  <c r="DF32" i="54"/>
  <c r="DK32" i="54" s="1"/>
  <c r="DF105" i="54"/>
  <c r="DK105" i="54" s="1"/>
  <c r="Q112" i="54"/>
  <c r="R49" i="54"/>
  <c r="R44" i="54"/>
  <c r="R8" i="54"/>
  <c r="BN106" i="54"/>
  <c r="BN98" i="54"/>
  <c r="AX90" i="54"/>
  <c r="R88" i="54"/>
  <c r="CD84" i="54"/>
  <c r="R61" i="54"/>
  <c r="AX46" i="54"/>
  <c r="BN39" i="54"/>
  <c r="AH37" i="54"/>
  <c r="BN23" i="54"/>
  <c r="R10" i="54"/>
  <c r="P112" i="54"/>
  <c r="DF27" i="54"/>
  <c r="DK27" i="54" s="1"/>
  <c r="CZ67" i="54"/>
  <c r="DJ67" i="54" s="1"/>
  <c r="CW67" i="54"/>
  <c r="AX82" i="54"/>
  <c r="R80" i="54"/>
  <c r="CD57" i="54"/>
  <c r="AX54" i="54"/>
  <c r="R20" i="54"/>
  <c r="DC26" i="54"/>
  <c r="DF26" i="54"/>
  <c r="DK26" i="54" s="1"/>
  <c r="AH110" i="54"/>
  <c r="CD99" i="54"/>
  <c r="AX96" i="54"/>
  <c r="AH89" i="54"/>
  <c r="AH29" i="54"/>
  <c r="AX22" i="54"/>
  <c r="CZ70" i="54"/>
  <c r="DJ70" i="54" s="1"/>
  <c r="CY70" i="54"/>
  <c r="AH62" i="54"/>
  <c r="BN31" i="54"/>
  <c r="CD24" i="54"/>
  <c r="R11" i="54"/>
  <c r="AH81" i="54"/>
  <c r="BN56" i="54"/>
  <c r="AH53" i="54"/>
  <c r="AH101" i="54"/>
  <c r="AF114" i="54"/>
  <c r="AX16" i="54"/>
  <c r="AV114" i="54"/>
  <c r="CT8" i="54"/>
  <c r="CZ9" i="54"/>
  <c r="DJ9" i="54" s="1"/>
  <c r="DL9" i="54" s="1"/>
  <c r="CZ12" i="54"/>
  <c r="DJ12" i="54" s="1"/>
  <c r="DF13" i="54"/>
  <c r="DK13" i="54" s="1"/>
  <c r="CT15" i="54"/>
  <c r="CT20" i="54"/>
  <c r="DF22" i="54"/>
  <c r="CZ29" i="54"/>
  <c r="DJ29" i="54" s="1"/>
  <c r="DF30" i="54"/>
  <c r="DK30" i="54" s="1"/>
  <c r="CT34" i="54"/>
  <c r="CT53" i="54"/>
  <c r="CZ56" i="54"/>
  <c r="DJ56" i="54" s="1"/>
  <c r="DF58" i="54"/>
  <c r="CZ69" i="54"/>
  <c r="DJ69" i="54" s="1"/>
  <c r="DF72" i="54"/>
  <c r="DK72" i="54" s="1"/>
  <c r="CT91" i="54"/>
  <c r="CZ107" i="54"/>
  <c r="DJ107" i="54" s="1"/>
  <c r="CD111" i="54"/>
  <c r="CT52" i="54"/>
  <c r="CR112" i="54"/>
  <c r="DF12" i="54"/>
  <c r="DK12" i="54" s="1"/>
  <c r="CT14" i="54"/>
  <c r="CX61" i="54"/>
  <c r="CX63" i="54" s="1"/>
  <c r="CT43" i="54"/>
  <c r="CT86" i="54"/>
  <c r="CZ105" i="54"/>
  <c r="DJ105" i="54" s="1"/>
  <c r="CS122" i="54"/>
  <c r="DE54" i="54"/>
  <c r="CW59" i="54"/>
  <c r="CW77" i="54"/>
  <c r="CY90" i="54"/>
  <c r="CT93" i="54"/>
  <c r="CZ40" i="54"/>
  <c r="DJ40" i="54" s="1"/>
  <c r="CT21" i="54"/>
  <c r="CZ22" i="54"/>
  <c r="DJ22" i="54" s="1"/>
  <c r="CT46" i="54"/>
  <c r="CT57" i="54"/>
  <c r="DF80" i="54"/>
  <c r="DK80" i="54" s="1"/>
  <c r="CT84" i="54"/>
  <c r="CT99" i="54"/>
  <c r="CT51" i="54"/>
  <c r="DF8" i="54"/>
  <c r="DF10" i="54" s="1"/>
  <c r="CZ13" i="54"/>
  <c r="DJ13" i="54" s="1"/>
  <c r="DF38" i="54"/>
  <c r="DK38" i="54" s="1"/>
  <c r="CT40" i="54"/>
  <c r="DF43" i="54"/>
  <c r="CZ47" i="54"/>
  <c r="DJ47" i="54" s="1"/>
  <c r="DF49" i="54"/>
  <c r="CT83" i="54"/>
  <c r="CT98" i="54"/>
  <c r="CT107" i="54"/>
  <c r="DE88" i="54"/>
  <c r="CZ20" i="54"/>
  <c r="DJ20" i="54" s="1"/>
  <c r="CT31" i="54"/>
  <c r="DF47" i="54"/>
  <c r="DK47" i="54" s="1"/>
  <c r="DD10" i="54"/>
  <c r="DD112" i="54" s="1"/>
  <c r="DF20" i="54"/>
  <c r="DK20" i="54" s="1"/>
  <c r="CZ21" i="54"/>
  <c r="DJ21" i="54" s="1"/>
  <c r="DE23" i="54"/>
  <c r="DC27" i="54"/>
  <c r="CZ30" i="54"/>
  <c r="CZ31" i="54"/>
  <c r="DJ31" i="54" s="1"/>
  <c r="DF34" i="54"/>
  <c r="DK34" i="54" s="1"/>
  <c r="DC41" i="54"/>
  <c r="DE43" i="54"/>
  <c r="DF46" i="54"/>
  <c r="DK46" i="54" s="1"/>
  <c r="DC48" i="54"/>
  <c r="DC49" i="54"/>
  <c r="CY50" i="54"/>
  <c r="CY51" i="54"/>
  <c r="CY56" i="54"/>
  <c r="CW58" i="54"/>
  <c r="CY68" i="54"/>
  <c r="DE72" i="54"/>
  <c r="CY77" i="54"/>
  <c r="CZ89" i="54"/>
  <c r="DJ89" i="54" s="1"/>
  <c r="DE93" i="54"/>
  <c r="DF99" i="54"/>
  <c r="DK99" i="54" s="1"/>
  <c r="DF110" i="54"/>
  <c r="DK110" i="54" s="1"/>
  <c r="CZ10" i="54"/>
  <c r="CW50" i="54"/>
  <c r="DF59" i="54"/>
  <c r="DK59" i="54" s="1"/>
  <c r="DC20" i="54"/>
  <c r="DF21" i="54"/>
  <c r="DK21" i="54" s="1"/>
  <c r="DF24" i="54"/>
  <c r="DK24" i="54" s="1"/>
  <c r="DF25" i="54"/>
  <c r="DK25" i="54" s="1"/>
  <c r="CZ28" i="54"/>
  <c r="DJ28" i="54" s="1"/>
  <c r="CW30" i="54"/>
  <c r="CW31" i="54"/>
  <c r="CZ32" i="54"/>
  <c r="DJ32" i="54" s="1"/>
  <c r="CW40" i="54"/>
  <c r="DE41" i="54"/>
  <c r="DE44" i="54"/>
  <c r="CT47" i="54"/>
  <c r="DE48" i="54"/>
  <c r="DE49" i="54"/>
  <c r="DF51" i="54"/>
  <c r="DK51" i="54" s="1"/>
  <c r="DC54" i="54"/>
  <c r="DC56" i="54"/>
  <c r="CY58" i="54"/>
  <c r="CT60" i="54"/>
  <c r="CZ62" i="54"/>
  <c r="DJ62" i="54" s="1"/>
  <c r="CZ68" i="54"/>
  <c r="DJ68" i="54" s="1"/>
  <c r="CY69" i="54"/>
  <c r="DF71" i="54"/>
  <c r="DK71" i="54" s="1"/>
  <c r="CZ79" i="54"/>
  <c r="DJ79" i="54" s="1"/>
  <c r="CT81" i="54"/>
  <c r="CT82" i="54"/>
  <c r="CW83" i="54"/>
  <c r="CZ84" i="54"/>
  <c r="DJ84" i="54" s="1"/>
  <c r="CZ86" i="54"/>
  <c r="DJ86" i="54" s="1"/>
  <c r="DF87" i="54"/>
  <c r="DK87" i="54" s="1"/>
  <c r="DC89" i="54"/>
  <c r="CW90" i="54"/>
  <c r="DF94" i="54"/>
  <c r="DK94" i="54" s="1"/>
  <c r="CT26" i="54"/>
  <c r="CZ33" i="54"/>
  <c r="DJ33" i="54" s="1"/>
  <c r="CT41" i="54"/>
  <c r="CT42" i="54"/>
  <c r="CT45" i="54"/>
  <c r="CT49" i="54"/>
  <c r="DF53" i="54"/>
  <c r="CZ57" i="54"/>
  <c r="DJ57" i="54" s="1"/>
  <c r="CT61" i="54"/>
  <c r="DB73" i="54"/>
  <c r="CT72" i="54"/>
  <c r="CT88" i="54"/>
  <c r="DF88" i="54"/>
  <c r="DK88" i="54" s="1"/>
  <c r="CZ98" i="54"/>
  <c r="DJ98" i="54" s="1"/>
  <c r="DF106" i="54"/>
  <c r="DK106" i="54" s="1"/>
  <c r="CT9" i="54"/>
  <c r="CZ11" i="54"/>
  <c r="DJ11" i="54" s="1"/>
  <c r="CZ15" i="54"/>
  <c r="DJ15" i="54" s="1"/>
  <c r="CT23" i="54"/>
  <c r="CZ24" i="54"/>
  <c r="DJ24" i="54" s="1"/>
  <c r="CT28" i="54"/>
  <c r="CZ34" i="54"/>
  <c r="DJ34" i="54" s="1"/>
  <c r="DF39" i="54"/>
  <c r="CZ42" i="54"/>
  <c r="DJ42" i="54" s="1"/>
  <c r="CZ45" i="54"/>
  <c r="DJ45" i="54" s="1"/>
  <c r="CT54" i="54"/>
  <c r="DC57" i="54"/>
  <c r="DC58" i="54"/>
  <c r="CT62" i="54"/>
  <c r="DF68" i="54"/>
  <c r="DK68" i="54" s="1"/>
  <c r="DF69" i="54"/>
  <c r="CW72" i="54"/>
  <c r="CT75" i="54"/>
  <c r="CT76" i="54"/>
  <c r="CT78" i="54"/>
  <c r="DC85" i="54"/>
  <c r="CZ88" i="54"/>
  <c r="DJ88" i="54" s="1"/>
  <c r="CZ91" i="54"/>
  <c r="DJ91" i="54" s="1"/>
  <c r="CW92" i="54"/>
  <c r="CZ94" i="54"/>
  <c r="DC98" i="54"/>
  <c r="CZ99" i="54"/>
  <c r="DJ99" i="54" s="1"/>
  <c r="CT105" i="54"/>
  <c r="CZ60" i="54"/>
  <c r="DJ60" i="54" s="1"/>
  <c r="DF90" i="54"/>
  <c r="DK90" i="54" s="1"/>
  <c r="CY20" i="54"/>
  <c r="CW22" i="54"/>
  <c r="CZ35" i="54"/>
  <c r="DJ35" i="54" s="1"/>
  <c r="CW37" i="54"/>
  <c r="DC40" i="54"/>
  <c r="CZ41" i="54"/>
  <c r="DJ41" i="54" s="1"/>
  <c r="CZ48" i="54"/>
  <c r="DJ48" i="54" s="1"/>
  <c r="CZ49" i="54"/>
  <c r="DJ49" i="54" s="1"/>
  <c r="CT58" i="54"/>
  <c r="CT66" i="54"/>
  <c r="CT69" i="54"/>
  <c r="CT70" i="54"/>
  <c r="CZ75" i="54"/>
  <c r="DJ75" i="54" s="1"/>
  <c r="CT79" i="54"/>
  <c r="DF81" i="54"/>
  <c r="DC90" i="54"/>
  <c r="DF92" i="54"/>
  <c r="DK92" i="54" s="1"/>
  <c r="DF36" i="54"/>
  <c r="DE36" i="54"/>
  <c r="CZ46" i="54"/>
  <c r="CY46" i="54"/>
  <c r="DF42" i="54"/>
  <c r="DC42" i="54"/>
  <c r="DF44" i="54"/>
  <c r="CX73" i="54"/>
  <c r="CY66" i="54"/>
  <c r="DF82" i="54"/>
  <c r="DC82" i="54"/>
  <c r="BM120" i="54"/>
  <c r="DF77" i="54"/>
  <c r="DE77" i="54"/>
  <c r="CZ93" i="54"/>
  <c r="CW93" i="54"/>
  <c r="DE25" i="54"/>
  <c r="CX95" i="54"/>
  <c r="CY75" i="54"/>
  <c r="CB120" i="54"/>
  <c r="DC22" i="54"/>
  <c r="CW24" i="54"/>
  <c r="DE24" i="54"/>
  <c r="CY26" i="54"/>
  <c r="CZ27" i="54"/>
  <c r="DC30" i="54"/>
  <c r="CW32" i="54"/>
  <c r="DE32" i="54"/>
  <c r="DF33" i="54"/>
  <c r="CY34" i="54"/>
  <c r="DF37" i="54"/>
  <c r="DC51" i="54"/>
  <c r="AG122" i="54"/>
  <c r="CX16" i="54"/>
  <c r="CZ87" i="54"/>
  <c r="CW87" i="54"/>
  <c r="DC23" i="54"/>
  <c r="CC120" i="54"/>
  <c r="CC116" i="54"/>
  <c r="CR114" i="54"/>
  <c r="CR120" i="54"/>
  <c r="DB61" i="54"/>
  <c r="DC21" i="54"/>
  <c r="CW23" i="54"/>
  <c r="DC29" i="54"/>
  <c r="CZ38" i="54"/>
  <c r="CY38" i="54"/>
  <c r="CZ52" i="54"/>
  <c r="CW52" i="54"/>
  <c r="AW118" i="54"/>
  <c r="CW81" i="54"/>
  <c r="CZ81" i="54"/>
  <c r="DF84" i="54"/>
  <c r="DC84" i="54"/>
  <c r="CZ100" i="54"/>
  <c r="CY100" i="54"/>
  <c r="CW33" i="54"/>
  <c r="CZ54" i="54"/>
  <c r="CY54" i="54"/>
  <c r="CS114" i="54"/>
  <c r="CS116" i="54"/>
  <c r="DB16" i="54"/>
  <c r="CZ25" i="54"/>
  <c r="DF31" i="54"/>
  <c r="DF35" i="54"/>
  <c r="CZ36" i="54"/>
  <c r="CW36" i="54"/>
  <c r="DC43" i="54"/>
  <c r="CZ44" i="54"/>
  <c r="CW44" i="54"/>
  <c r="DF50" i="54"/>
  <c r="DC50" i="54"/>
  <c r="BL118" i="54"/>
  <c r="CR122" i="54"/>
  <c r="CT73" i="54"/>
  <c r="CT10" i="54"/>
  <c r="CT16" i="54"/>
  <c r="CV61" i="54"/>
  <c r="DD61" i="54"/>
  <c r="CW53" i="54"/>
  <c r="CY60" i="54"/>
  <c r="DC70" i="54"/>
  <c r="DF70" i="54"/>
  <c r="CZ78" i="54"/>
  <c r="CW78" i="54"/>
  <c r="DF52" i="54"/>
  <c r="DE52" i="54"/>
  <c r="CZ80" i="54"/>
  <c r="CY80" i="54"/>
  <c r="CV16" i="54"/>
  <c r="CW20" i="54"/>
  <c r="DE20" i="54"/>
  <c r="CZ39" i="54"/>
  <c r="CW45" i="54"/>
  <c r="CT50" i="54"/>
  <c r="CT59" i="54"/>
  <c r="DC37" i="54"/>
  <c r="CW39" i="54"/>
  <c r="DC45" i="54"/>
  <c r="CW47" i="54"/>
  <c r="DC53" i="54"/>
  <c r="CW56" i="54"/>
  <c r="AV118" i="54"/>
  <c r="CZ66" i="54"/>
  <c r="CV73" i="54"/>
  <c r="CW66" i="54"/>
  <c r="CZ71" i="54"/>
  <c r="CZ72" i="54"/>
  <c r="Q122" i="54"/>
  <c r="CB122" i="54"/>
  <c r="CZ76" i="54"/>
  <c r="CW76" i="54"/>
  <c r="DF79" i="54"/>
  <c r="CZ82" i="54"/>
  <c r="CY82" i="54"/>
  <c r="BL120" i="54"/>
  <c r="DF107" i="54"/>
  <c r="DK107" i="54" s="1"/>
  <c r="BM118" i="54"/>
  <c r="DF67" i="54"/>
  <c r="DF76" i="54"/>
  <c r="AG120" i="54"/>
  <c r="CW43" i="54"/>
  <c r="Q118" i="54"/>
  <c r="CB118" i="54"/>
  <c r="DC66" i="54"/>
  <c r="DC67" i="54"/>
  <c r="AV122" i="54"/>
  <c r="DB95" i="54"/>
  <c r="DB120" i="54" s="1"/>
  <c r="AF120" i="54"/>
  <c r="CS120" i="54"/>
  <c r="Q116" i="54"/>
  <c r="CB116" i="54"/>
  <c r="CR116" i="54"/>
  <c r="CT102" i="54"/>
  <c r="DF62" i="54"/>
  <c r="DC62" i="54"/>
  <c r="CC118" i="54"/>
  <c r="CR118" i="54"/>
  <c r="DD73" i="54"/>
  <c r="DE66" i="54"/>
  <c r="AW122" i="54"/>
  <c r="AF116" i="54"/>
  <c r="AG118" i="54"/>
  <c r="CS118" i="54"/>
  <c r="DF66" i="54"/>
  <c r="BL122" i="54"/>
  <c r="DD95" i="54"/>
  <c r="AW120" i="54"/>
  <c r="DF60" i="54"/>
  <c r="CT63" i="54"/>
  <c r="CW69" i="54"/>
  <c r="DF75" i="54"/>
  <c r="DF85" i="54"/>
  <c r="DF83" i="54"/>
  <c r="DC83" i="54"/>
  <c r="AV120" i="54"/>
  <c r="AG116" i="54"/>
  <c r="DC72" i="54"/>
  <c r="P122" i="54"/>
  <c r="CW75" i="54"/>
  <c r="DE75" i="54"/>
  <c r="DC81" i="54"/>
  <c r="CW86" i="54"/>
  <c r="DC93" i="54"/>
  <c r="DE94" i="54"/>
  <c r="CV95" i="54"/>
  <c r="CW98" i="54"/>
  <c r="CY99" i="54"/>
  <c r="CT111" i="54"/>
  <c r="AV116" i="54"/>
  <c r="BM122" i="54"/>
  <c r="CZ85" i="54"/>
  <c r="CW85" i="54"/>
  <c r="DC92" i="54"/>
  <c r="CW94" i="54"/>
  <c r="P120" i="54"/>
  <c r="AW116" i="54"/>
  <c r="AF118" i="54"/>
  <c r="AF122" i="54"/>
  <c r="DF86" i="54"/>
  <c r="CT89" i="54"/>
  <c r="DF91" i="54"/>
  <c r="DC91" i="54"/>
  <c r="Q120" i="54"/>
  <c r="DF100" i="54"/>
  <c r="BL116" i="54"/>
  <c r="CY83" i="54"/>
  <c r="CZ111" i="54"/>
  <c r="BM116" i="54"/>
  <c r="P116" i="54"/>
  <c r="R112" i="54" l="1"/>
  <c r="DJ149" i="55"/>
  <c r="AH116" i="54"/>
  <c r="DL136" i="54" s="1"/>
  <c r="CX122" i="54"/>
  <c r="CX120" i="54"/>
  <c r="CX118" i="54"/>
  <c r="CT114" i="54"/>
  <c r="CV122" i="54"/>
  <c r="CV120" i="54"/>
  <c r="DC73" i="54"/>
  <c r="DB122" i="54"/>
  <c r="DB124" i="54" s="1"/>
  <c r="BN112" i="54"/>
  <c r="AX120" i="54"/>
  <c r="DL153" i="54" s="1"/>
  <c r="CZ118" i="55"/>
  <c r="CD122" i="54"/>
  <c r="DL163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DL154" i="54" s="1"/>
  <c r="AH112" i="54"/>
  <c r="BN116" i="54"/>
  <c r="DL138" i="54" s="1"/>
  <c r="BN118" i="54"/>
  <c r="DL146" i="54" s="1"/>
  <c r="AH114" i="54"/>
  <c r="AX114" i="54"/>
  <c r="BN122" i="54"/>
  <c r="DL162" i="54" s="1"/>
  <c r="AH120" i="54"/>
  <c r="DL152" i="54" s="1"/>
  <c r="AH124" i="54"/>
  <c r="CT124" i="54"/>
  <c r="CD116" i="54"/>
  <c r="DL139" i="54" s="1"/>
  <c r="CD124" i="54"/>
  <c r="CD118" i="54"/>
  <c r="DL147" i="54" s="1"/>
  <c r="BN114" i="54"/>
  <c r="BN124" i="54"/>
  <c r="AX124" i="54"/>
  <c r="AX116" i="54"/>
  <c r="DL137" i="54" s="1"/>
  <c r="DL59" i="54"/>
  <c r="R124" i="54"/>
  <c r="DA55" i="54"/>
  <c r="DJ55" i="54"/>
  <c r="R120" i="54"/>
  <c r="DL151" i="54" s="1"/>
  <c r="DK8" i="54"/>
  <c r="DK10" i="54" s="1"/>
  <c r="DK16" i="54" s="1"/>
  <c r="DL56" i="54"/>
  <c r="DL57" i="54"/>
  <c r="DG55" i="54"/>
  <c r="DK55" i="54"/>
  <c r="DL48" i="54"/>
  <c r="R122" i="54"/>
  <c r="DL159" i="54" s="1"/>
  <c r="DL105" i="54"/>
  <c r="DL88" i="54"/>
  <c r="R114" i="54"/>
  <c r="R118" i="54"/>
  <c r="DL143" i="54" s="1"/>
  <c r="R116" i="54"/>
  <c r="DL135" i="54" s="1"/>
  <c r="DL15" i="54"/>
  <c r="DG87" i="54"/>
  <c r="DL90" i="54"/>
  <c r="DF112" i="54"/>
  <c r="DG45" i="54"/>
  <c r="DG28" i="54"/>
  <c r="DG40" i="54"/>
  <c r="CD112" i="54"/>
  <c r="DG93" i="54"/>
  <c r="DG48" i="54"/>
  <c r="DG32" i="54"/>
  <c r="DG23" i="54"/>
  <c r="DL110" i="54"/>
  <c r="DL40" i="54"/>
  <c r="DD16" i="54"/>
  <c r="DE16" i="54" s="1"/>
  <c r="DG54" i="54"/>
  <c r="DG78" i="54"/>
  <c r="DG56" i="54"/>
  <c r="DG69" i="54"/>
  <c r="DL106" i="54"/>
  <c r="DG53" i="54"/>
  <c r="DG43" i="54"/>
  <c r="DG41" i="54"/>
  <c r="DG29" i="54"/>
  <c r="DG59" i="54"/>
  <c r="DG46" i="54"/>
  <c r="DG22" i="54"/>
  <c r="DL29" i="54"/>
  <c r="DG89" i="54"/>
  <c r="DG98" i="54"/>
  <c r="DG57" i="54"/>
  <c r="DG24" i="54"/>
  <c r="DG51" i="54"/>
  <c r="DG90" i="54"/>
  <c r="DA23" i="54"/>
  <c r="DK111" i="54"/>
  <c r="DK54" i="54"/>
  <c r="DL13" i="54"/>
  <c r="DG58" i="54"/>
  <c r="DL11" i="54"/>
  <c r="DG25" i="54"/>
  <c r="DL99" i="54"/>
  <c r="DF16" i="54"/>
  <c r="DG16" i="54" s="1"/>
  <c r="DL14" i="54"/>
  <c r="DG71" i="54"/>
  <c r="DL34" i="54"/>
  <c r="DL98" i="54"/>
  <c r="DG34" i="54"/>
  <c r="DK22" i="54"/>
  <c r="DL22" i="54" s="1"/>
  <c r="DL24" i="54"/>
  <c r="DG72" i="54"/>
  <c r="DG88" i="54"/>
  <c r="CY61" i="54"/>
  <c r="DG80" i="54"/>
  <c r="DG99" i="54"/>
  <c r="DG20" i="54"/>
  <c r="DA94" i="54"/>
  <c r="DL89" i="54"/>
  <c r="DG92" i="54"/>
  <c r="DK69" i="54"/>
  <c r="DL69" i="54" s="1"/>
  <c r="DG30" i="54"/>
  <c r="DG26" i="54"/>
  <c r="DG27" i="54"/>
  <c r="DL26" i="54"/>
  <c r="DK43" i="54"/>
  <c r="DL43" i="54" s="1"/>
  <c r="DL12" i="54"/>
  <c r="DA59" i="54"/>
  <c r="DA30" i="54"/>
  <c r="DG49" i="54"/>
  <c r="DK49" i="54"/>
  <c r="DL49" i="54" s="1"/>
  <c r="DA92" i="54"/>
  <c r="DL107" i="54"/>
  <c r="AX118" i="54"/>
  <c r="DL145" i="54" s="1"/>
  <c r="DL51" i="54"/>
  <c r="DK53" i="54"/>
  <c r="DL53" i="54" s="1"/>
  <c r="DG68" i="54"/>
  <c r="DA57" i="54"/>
  <c r="DG38" i="54"/>
  <c r="DA86" i="54"/>
  <c r="AX122" i="54"/>
  <c r="DL161" i="54" s="1"/>
  <c r="DL41" i="54"/>
  <c r="DA83" i="54"/>
  <c r="DK58" i="54"/>
  <c r="DL58" i="54" s="1"/>
  <c r="CT118" i="54"/>
  <c r="DL148" i="54" s="1"/>
  <c r="CT116" i="54"/>
  <c r="DL140" i="54" s="1"/>
  <c r="DA56" i="54"/>
  <c r="DA58" i="54"/>
  <c r="DA32" i="54"/>
  <c r="DK39" i="54"/>
  <c r="DG39" i="54"/>
  <c r="DJ94" i="54"/>
  <c r="DL94" i="54" s="1"/>
  <c r="DG94" i="54"/>
  <c r="DL92" i="54"/>
  <c r="CT122" i="54"/>
  <c r="DL164" i="54" s="1"/>
  <c r="DF61" i="54"/>
  <c r="DF63" i="54" s="1"/>
  <c r="DL47" i="54"/>
  <c r="DG47" i="54"/>
  <c r="DL21" i="54"/>
  <c r="DA49" i="54"/>
  <c r="DJ30" i="54"/>
  <c r="DL30" i="54" s="1"/>
  <c r="DA70" i="54"/>
  <c r="DA37" i="54"/>
  <c r="DA47" i="54"/>
  <c r="DA35" i="54"/>
  <c r="DA22" i="54"/>
  <c r="DG81" i="54"/>
  <c r="DK81" i="54"/>
  <c r="CT120" i="54"/>
  <c r="DL156" i="54" s="1"/>
  <c r="DA88" i="54"/>
  <c r="DG21" i="54"/>
  <c r="DA31" i="54"/>
  <c r="DA67" i="54"/>
  <c r="DA98" i="54"/>
  <c r="DK79" i="54"/>
  <c r="DL79" i="54" s="1"/>
  <c r="DG79" i="54"/>
  <c r="DA71" i="54"/>
  <c r="DJ71" i="54"/>
  <c r="DL71" i="54" s="1"/>
  <c r="DA25" i="54"/>
  <c r="DJ25" i="54"/>
  <c r="DL25" i="54" s="1"/>
  <c r="DA87" i="54"/>
  <c r="DJ87" i="54"/>
  <c r="DL87" i="54" s="1"/>
  <c r="DA27" i="54"/>
  <c r="DJ27" i="54"/>
  <c r="DL27" i="54" s="1"/>
  <c r="DA93" i="54"/>
  <c r="DJ93" i="54"/>
  <c r="DL93" i="54" s="1"/>
  <c r="DK82" i="54"/>
  <c r="DG82" i="54"/>
  <c r="DK36" i="54"/>
  <c r="DG36" i="54"/>
  <c r="CY63" i="54"/>
  <c r="DJ16" i="54"/>
  <c r="DA44" i="54"/>
  <c r="DJ44" i="54"/>
  <c r="DC16" i="54"/>
  <c r="CY16" i="54"/>
  <c r="DK37" i="54"/>
  <c r="DL37" i="54" s="1"/>
  <c r="DG37" i="54"/>
  <c r="DL28" i="54"/>
  <c r="DA85" i="54"/>
  <c r="DJ85" i="54"/>
  <c r="DJ78" i="54"/>
  <c r="DL78" i="54" s="1"/>
  <c r="DA78" i="54"/>
  <c r="DG50" i="54"/>
  <c r="DK50" i="54"/>
  <c r="DL50" i="54" s="1"/>
  <c r="DE95" i="54"/>
  <c r="DK70" i="54"/>
  <c r="DL70" i="54" s="1"/>
  <c r="DG70" i="54"/>
  <c r="CT112" i="54"/>
  <c r="DA100" i="54"/>
  <c r="DJ100" i="54"/>
  <c r="CX96" i="54"/>
  <c r="CY73" i="54"/>
  <c r="DF73" i="54"/>
  <c r="DG66" i="54"/>
  <c r="DK66" i="54"/>
  <c r="DA54" i="54"/>
  <c r="DJ54" i="54"/>
  <c r="DD96" i="54"/>
  <c r="DE73" i="54"/>
  <c r="DK77" i="54"/>
  <c r="DL77" i="54" s="1"/>
  <c r="DG77" i="54"/>
  <c r="DK100" i="54"/>
  <c r="DG100" i="54"/>
  <c r="DC95" i="54"/>
  <c r="DA79" i="54"/>
  <c r="DA76" i="54"/>
  <c r="DJ76" i="54"/>
  <c r="DJ66" i="54"/>
  <c r="DA66" i="54"/>
  <c r="DA60" i="54"/>
  <c r="DA40" i="54"/>
  <c r="DA91" i="54"/>
  <c r="DA38" i="54"/>
  <c r="DJ38" i="54"/>
  <c r="DL38" i="54" s="1"/>
  <c r="DA43" i="54"/>
  <c r="AH122" i="54"/>
  <c r="DL160" i="54" s="1"/>
  <c r="DA75" i="54"/>
  <c r="DK44" i="54"/>
  <c r="DG44" i="54"/>
  <c r="DL20" i="54"/>
  <c r="DA20" i="54"/>
  <c r="DA24" i="54"/>
  <c r="DK67" i="54"/>
  <c r="DL67" i="54" s="1"/>
  <c r="DG67" i="54"/>
  <c r="CW61" i="54"/>
  <c r="CV63" i="54"/>
  <c r="CV118" i="54" s="1"/>
  <c r="CZ61" i="54"/>
  <c r="DA61" i="54" s="1"/>
  <c r="CY95" i="54"/>
  <c r="DK85" i="54"/>
  <c r="DG85" i="54"/>
  <c r="DG62" i="54"/>
  <c r="DK62" i="54"/>
  <c r="DL62" i="54" s="1"/>
  <c r="DK76" i="54"/>
  <c r="DG76" i="54"/>
  <c r="DA42" i="54"/>
  <c r="CZ16" i="54"/>
  <c r="CW16" i="54"/>
  <c r="DL45" i="54"/>
  <c r="DA77" i="54"/>
  <c r="DA52" i="54"/>
  <c r="DJ52" i="54"/>
  <c r="DK33" i="54"/>
  <c r="DL33" i="54" s="1"/>
  <c r="DG33" i="54"/>
  <c r="DA48" i="54"/>
  <c r="DA29" i="54"/>
  <c r="DA21" i="54"/>
  <c r="DJ72" i="54"/>
  <c r="DL72" i="54" s="1"/>
  <c r="DA72" i="54"/>
  <c r="DA81" i="54"/>
  <c r="DJ81" i="54"/>
  <c r="DG91" i="54"/>
  <c r="DK91" i="54"/>
  <c r="DL91" i="54" s="1"/>
  <c r="DK86" i="54"/>
  <c r="DL86" i="54" s="1"/>
  <c r="DG86" i="54"/>
  <c r="DF95" i="54"/>
  <c r="DG75" i="54"/>
  <c r="DK75" i="54"/>
  <c r="DL75" i="54" s="1"/>
  <c r="DK60" i="54"/>
  <c r="DL60" i="54" s="1"/>
  <c r="DG60" i="54"/>
  <c r="DN101" i="54"/>
  <c r="DK52" i="54"/>
  <c r="DG52" i="54"/>
  <c r="DA45" i="54"/>
  <c r="DA53" i="54"/>
  <c r="DA36" i="54"/>
  <c r="DJ36" i="54"/>
  <c r="DG84" i="54"/>
  <c r="DK84" i="54"/>
  <c r="DL84" i="54" s="1"/>
  <c r="DL68" i="54"/>
  <c r="DA50" i="54"/>
  <c r="DA41" i="54"/>
  <c r="DB96" i="54"/>
  <c r="DG42" i="54"/>
  <c r="DK42" i="54"/>
  <c r="DL42" i="54" s="1"/>
  <c r="DA28" i="54"/>
  <c r="DJ82" i="54"/>
  <c r="DA82" i="54"/>
  <c r="DE61" i="54"/>
  <c r="DD63" i="54"/>
  <c r="DD118" i="54" s="1"/>
  <c r="DG31" i="54"/>
  <c r="DK31" i="54"/>
  <c r="DC61" i="54"/>
  <c r="DB63" i="54"/>
  <c r="DB118" i="54" s="1"/>
  <c r="CZ95" i="54"/>
  <c r="CW95" i="54"/>
  <c r="CV96" i="54"/>
  <c r="CZ73" i="54"/>
  <c r="CW73" i="54"/>
  <c r="DA80" i="54"/>
  <c r="DJ80" i="54"/>
  <c r="DL80" i="54" s="1"/>
  <c r="DA90" i="54"/>
  <c r="DA99" i="54"/>
  <c r="DJ111" i="54"/>
  <c r="DJ112" i="54" s="1"/>
  <c r="DA62" i="54"/>
  <c r="DA84" i="54"/>
  <c r="DA69" i="54"/>
  <c r="DA89" i="54"/>
  <c r="DG83" i="54"/>
  <c r="DK83" i="54"/>
  <c r="DL83" i="54" s="1"/>
  <c r="CD120" i="54"/>
  <c r="DL155" i="54" s="1"/>
  <c r="DA51" i="54"/>
  <c r="DA39" i="54"/>
  <c r="DJ39" i="54"/>
  <c r="DG35" i="54"/>
  <c r="DK35" i="54"/>
  <c r="DL35" i="54" s="1"/>
  <c r="DA68" i="54"/>
  <c r="CZ112" i="54"/>
  <c r="DA46" i="54"/>
  <c r="DJ46" i="54"/>
  <c r="DL46" i="54" s="1"/>
  <c r="DA34" i="54"/>
  <c r="DA33" i="54"/>
  <c r="DA26" i="54"/>
  <c r="DL32" i="54"/>
  <c r="DL23" i="54"/>
  <c r="Q9" i="53"/>
  <c r="P9" i="53"/>
  <c r="Q110" i="53"/>
  <c r="P107" i="53"/>
  <c r="Q106" i="53"/>
  <c r="Q100" i="53"/>
  <c r="P100" i="53"/>
  <c r="P99" i="53"/>
  <c r="Q98" i="53"/>
  <c r="P94" i="53"/>
  <c r="Q91" i="53"/>
  <c r="Q90" i="53"/>
  <c r="P90" i="53"/>
  <c r="Q89" i="53"/>
  <c r="P89" i="53"/>
  <c r="Q88" i="53"/>
  <c r="P88" i="53"/>
  <c r="Q85" i="53"/>
  <c r="Q84" i="53"/>
  <c r="P84" i="53"/>
  <c r="Q83" i="53"/>
  <c r="P83" i="53"/>
  <c r="Q82" i="53"/>
  <c r="P81" i="53"/>
  <c r="Q80" i="53"/>
  <c r="Q78" i="53"/>
  <c r="Q75" i="53"/>
  <c r="Q72" i="53"/>
  <c r="Q71" i="53"/>
  <c r="P66" i="53"/>
  <c r="Q62" i="53"/>
  <c r="P60" i="53"/>
  <c r="P58" i="53"/>
  <c r="P57" i="53"/>
  <c r="Q56" i="53"/>
  <c r="P56" i="53"/>
  <c r="Q54" i="53"/>
  <c r="Q53" i="53"/>
  <c r="P52" i="53"/>
  <c r="P51" i="53"/>
  <c r="P49" i="53"/>
  <c r="Q48" i="53"/>
  <c r="P48" i="53"/>
  <c r="Q47" i="53"/>
  <c r="Q45" i="53"/>
  <c r="P44" i="53"/>
  <c r="P43" i="53"/>
  <c r="Q41" i="53"/>
  <c r="P41" i="53"/>
  <c r="Q40" i="53"/>
  <c r="Q39" i="53"/>
  <c r="P38" i="53"/>
  <c r="Q37" i="53"/>
  <c r="P35" i="53"/>
  <c r="Q33" i="53"/>
  <c r="Q32" i="53"/>
  <c r="P30" i="53"/>
  <c r="P29" i="53"/>
  <c r="Q28" i="53"/>
  <c r="P27" i="53"/>
  <c r="P26" i="53"/>
  <c r="Q24" i="53"/>
  <c r="P24" i="53"/>
  <c r="Q23" i="53"/>
  <c r="Q21" i="53"/>
  <c r="P21" i="53"/>
  <c r="P20" i="53"/>
  <c r="P12" i="53"/>
  <c r="Q12" i="53"/>
  <c r="Q13" i="53"/>
  <c r="Q14" i="53"/>
  <c r="Q15" i="53"/>
  <c r="Q11" i="53"/>
  <c r="P11" i="53"/>
  <c r="Q8" i="53"/>
  <c r="Q10" i="53" s="1"/>
  <c r="P8" i="53"/>
  <c r="CX124" i="54" l="1"/>
  <c r="CV124" i="54"/>
  <c r="CZ122" i="54"/>
  <c r="CZ120" i="54"/>
  <c r="CZ124" i="54" s="1"/>
  <c r="DF120" i="54"/>
  <c r="DF122" i="54"/>
  <c r="DD122" i="54"/>
  <c r="DF118" i="54"/>
  <c r="DD120" i="54"/>
  <c r="CZ102" i="55"/>
  <c r="CZ116" i="55" s="1"/>
  <c r="DK112" i="54"/>
  <c r="R9" i="53"/>
  <c r="R83" i="53"/>
  <c r="P59" i="53"/>
  <c r="P82" i="53"/>
  <c r="R82" i="53" s="1"/>
  <c r="Q31" i="53"/>
  <c r="P34" i="53"/>
  <c r="Q34" i="53"/>
  <c r="P67" i="53"/>
  <c r="R56" i="53"/>
  <c r="Q69" i="53"/>
  <c r="P25" i="53"/>
  <c r="Q70" i="53"/>
  <c r="R89" i="53"/>
  <c r="P42" i="53"/>
  <c r="P71" i="53"/>
  <c r="R71" i="53" s="1"/>
  <c r="Q112" i="53"/>
  <c r="Q27" i="53"/>
  <c r="R27" i="53" s="1"/>
  <c r="Q79" i="53"/>
  <c r="R90" i="53"/>
  <c r="P50" i="53"/>
  <c r="P93" i="53"/>
  <c r="Q42" i="53"/>
  <c r="P72" i="53"/>
  <c r="R72" i="53" s="1"/>
  <c r="P85" i="53"/>
  <c r="R85" i="53" s="1"/>
  <c r="Q29" i="53"/>
  <c r="R29" i="53" s="1"/>
  <c r="P33" i="53"/>
  <c r="R33" i="53" s="1"/>
  <c r="P36" i="53"/>
  <c r="P40" i="53"/>
  <c r="R40" i="53" s="1"/>
  <c r="Q46" i="53"/>
  <c r="P78" i="53"/>
  <c r="R78" i="53" s="1"/>
  <c r="Q49" i="53"/>
  <c r="R49" i="53" s="1"/>
  <c r="Q81" i="53"/>
  <c r="R81" i="53" s="1"/>
  <c r="Q99" i="53"/>
  <c r="R99" i="53" s="1"/>
  <c r="Q26" i="53"/>
  <c r="R26" i="53" s="1"/>
  <c r="Q30" i="53"/>
  <c r="R30" i="53" s="1"/>
  <c r="P37" i="53"/>
  <c r="R37" i="53" s="1"/>
  <c r="Q43" i="53"/>
  <c r="R43" i="53" s="1"/>
  <c r="Q50" i="53"/>
  <c r="Q76" i="53"/>
  <c r="R88" i="53"/>
  <c r="P22" i="53"/>
  <c r="P53" i="53"/>
  <c r="R53" i="53" s="1"/>
  <c r="P14" i="53"/>
  <c r="R14" i="53" s="1"/>
  <c r="P70" i="53"/>
  <c r="P87" i="53"/>
  <c r="Q94" i="53"/>
  <c r="R94" i="53" s="1"/>
  <c r="Q107" i="53"/>
  <c r="R107" i="53" s="1"/>
  <c r="Q22" i="53"/>
  <c r="Q58" i="53"/>
  <c r="R58" i="53" s="1"/>
  <c r="Q25" i="53"/>
  <c r="P80" i="53"/>
  <c r="R80" i="53" s="1"/>
  <c r="Q87" i="53"/>
  <c r="P91" i="53"/>
  <c r="R91" i="53" s="1"/>
  <c r="Q35" i="53"/>
  <c r="R35" i="53" s="1"/>
  <c r="P15" i="53"/>
  <c r="R15" i="53" s="1"/>
  <c r="P69" i="53"/>
  <c r="P28" i="53"/>
  <c r="R28" i="53" s="1"/>
  <c r="Q60" i="53"/>
  <c r="R60" i="53" s="1"/>
  <c r="Q66" i="53"/>
  <c r="R66" i="53" s="1"/>
  <c r="P54" i="53"/>
  <c r="R54" i="53" s="1"/>
  <c r="Q52" i="53"/>
  <c r="R52" i="53" s="1"/>
  <c r="Q57" i="53"/>
  <c r="R57" i="53" s="1"/>
  <c r="P77" i="53"/>
  <c r="P92" i="53"/>
  <c r="P98" i="53"/>
  <c r="R98" i="53" s="1"/>
  <c r="P105" i="53"/>
  <c r="R105" i="53" s="1"/>
  <c r="P46" i="53"/>
  <c r="Q38" i="53"/>
  <c r="R38" i="53" s="1"/>
  <c r="P23" i="53"/>
  <c r="R23" i="53" s="1"/>
  <c r="P31" i="53"/>
  <c r="P39" i="53"/>
  <c r="R39" i="53" s="1"/>
  <c r="P47" i="53"/>
  <c r="R47" i="53" s="1"/>
  <c r="Q59" i="53"/>
  <c r="Q67" i="53"/>
  <c r="Q77" i="53"/>
  <c r="Q92" i="53"/>
  <c r="Q20" i="53"/>
  <c r="R20" i="53" s="1"/>
  <c r="P32" i="53"/>
  <c r="R32" i="53" s="1"/>
  <c r="Q68" i="53"/>
  <c r="P86" i="53"/>
  <c r="Q93" i="53"/>
  <c r="Q51" i="53"/>
  <c r="R51" i="53" s="1"/>
  <c r="P68" i="53"/>
  <c r="P13" i="53"/>
  <c r="R13" i="53" s="1"/>
  <c r="Q36" i="53"/>
  <c r="Q44" i="53"/>
  <c r="R44" i="53" s="1"/>
  <c r="P62" i="53"/>
  <c r="R62" i="53" s="1"/>
  <c r="P75" i="53"/>
  <c r="P79" i="53"/>
  <c r="Q86" i="53"/>
  <c r="P45" i="53"/>
  <c r="R45" i="53" s="1"/>
  <c r="P76" i="53"/>
  <c r="P106" i="53"/>
  <c r="R106" i="53" s="1"/>
  <c r="R110" i="53"/>
  <c r="R100" i="53"/>
  <c r="R84" i="53"/>
  <c r="R24" i="53"/>
  <c r="R21" i="53"/>
  <c r="R48" i="53"/>
  <c r="R41" i="53"/>
  <c r="R8" i="53"/>
  <c r="R10" i="53" s="1"/>
  <c r="R12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DL8" i="54"/>
  <c r="DL10" i="54" s="1"/>
  <c r="DL16" i="54" s="1"/>
  <c r="DC96" i="54"/>
  <c r="DE96" i="54"/>
  <c r="CY96" i="54"/>
  <c r="DL55" i="54"/>
  <c r="DL111" i="54"/>
  <c r="DL54" i="54"/>
  <c r="DL82" i="54"/>
  <c r="DL81" i="54"/>
  <c r="DL39" i="54"/>
  <c r="DL36" i="54"/>
  <c r="DL76" i="54"/>
  <c r="DG61" i="54"/>
  <c r="DK61" i="54"/>
  <c r="DK63" i="54" s="1"/>
  <c r="DK142" i="54" s="1"/>
  <c r="DG95" i="54"/>
  <c r="DF96" i="54"/>
  <c r="DG73" i="54"/>
  <c r="DL52" i="54"/>
  <c r="DL31" i="54"/>
  <c r="CX101" i="54"/>
  <c r="DB101" i="54"/>
  <c r="DC63" i="54"/>
  <c r="CV101" i="54"/>
  <c r="CW63" i="54"/>
  <c r="CZ63" i="54"/>
  <c r="CZ118" i="54" s="1"/>
  <c r="DL44" i="54"/>
  <c r="DL100" i="54"/>
  <c r="DA73" i="54"/>
  <c r="DJ61" i="54"/>
  <c r="DJ73" i="54"/>
  <c r="DJ158" i="54" s="1"/>
  <c r="DL66" i="54"/>
  <c r="DL73" i="54" s="1"/>
  <c r="DL158" i="54" s="1"/>
  <c r="DA95" i="54"/>
  <c r="CZ96" i="54"/>
  <c r="CW96" i="54"/>
  <c r="DK95" i="54"/>
  <c r="DK150" i="54" s="1"/>
  <c r="DJ95" i="54"/>
  <c r="DJ150" i="54" s="1"/>
  <c r="DK73" i="54"/>
  <c r="DK158" i="54" s="1"/>
  <c r="DD101" i="54"/>
  <c r="DE63" i="54"/>
  <c r="DA16" i="54"/>
  <c r="DL85" i="54"/>
  <c r="DG63" i="54"/>
  <c r="Q16" i="53"/>
  <c r="DD124" i="54" l="1"/>
  <c r="DF124" i="54"/>
  <c r="R59" i="53"/>
  <c r="R46" i="53"/>
  <c r="R75" i="53"/>
  <c r="P95" i="53"/>
  <c r="R36" i="53"/>
  <c r="DA102" i="55"/>
  <c r="DL112" i="54"/>
  <c r="P16" i="53"/>
  <c r="R77" i="53"/>
  <c r="R50" i="53"/>
  <c r="R42" i="53"/>
  <c r="R34" i="53"/>
  <c r="R31" i="53"/>
  <c r="R68" i="53"/>
  <c r="R70" i="53"/>
  <c r="R79" i="53"/>
  <c r="R92" i="53"/>
  <c r="R76" i="53"/>
  <c r="Q73" i="53"/>
  <c r="Q122" i="53" s="1"/>
  <c r="R93" i="53"/>
  <c r="R22" i="53"/>
  <c r="R87" i="53"/>
  <c r="R67" i="53"/>
  <c r="R25" i="53"/>
  <c r="R69" i="53"/>
  <c r="R86" i="53"/>
  <c r="Q95" i="53"/>
  <c r="Q120" i="53" s="1"/>
  <c r="R112" i="53"/>
  <c r="P112" i="53"/>
  <c r="R16" i="53"/>
  <c r="P73" i="53"/>
  <c r="Q61" i="53"/>
  <c r="Q63" i="53" s="1"/>
  <c r="P61" i="53"/>
  <c r="P63" i="53" s="1"/>
  <c r="AH116" i="55"/>
  <c r="DL135" i="55" s="1"/>
  <c r="DG96" i="54"/>
  <c r="DA96" i="54"/>
  <c r="DK118" i="54"/>
  <c r="DL95" i="54"/>
  <c r="DC101" i="54"/>
  <c r="DB102" i="54"/>
  <c r="DB114" i="54" s="1"/>
  <c r="DB116" i="54" s="1"/>
  <c r="CW101" i="54"/>
  <c r="CV102" i="54"/>
  <c r="CV114" i="54" s="1"/>
  <c r="CV116" i="54" s="1"/>
  <c r="DE101" i="54"/>
  <c r="DD102" i="54"/>
  <c r="DD114" i="54" s="1"/>
  <c r="DD116" i="54" s="1"/>
  <c r="DF101" i="54"/>
  <c r="DL122" i="54"/>
  <c r="DK120" i="54"/>
  <c r="DK96" i="54"/>
  <c r="DK101" i="54" s="1"/>
  <c r="DK102" i="54" s="1"/>
  <c r="DK126" i="54" s="1"/>
  <c r="DK134" i="54" s="1"/>
  <c r="DK122" i="54"/>
  <c r="DJ96" i="54"/>
  <c r="DJ122" i="54"/>
  <c r="DA63" i="54"/>
  <c r="CZ101" i="54"/>
  <c r="CY101" i="54"/>
  <c r="CX102" i="54"/>
  <c r="CX114" i="54" s="1"/>
  <c r="CX116" i="54" s="1"/>
  <c r="DJ120" i="54"/>
  <c r="DL61" i="54"/>
  <c r="DL63" i="54" s="1"/>
  <c r="DL142" i="54" s="1"/>
  <c r="DJ63" i="54"/>
  <c r="DJ142" i="54" s="1"/>
  <c r="DL120" i="54" l="1"/>
  <c r="DL150" i="54"/>
  <c r="Q118" i="53"/>
  <c r="P118" i="53"/>
  <c r="P122" i="53"/>
  <c r="P120" i="53"/>
  <c r="R61" i="53"/>
  <c r="R63" i="53" s="1"/>
  <c r="R95" i="53"/>
  <c r="R120" i="53" s="1"/>
  <c r="DL151" i="53" s="1"/>
  <c r="Q96" i="53"/>
  <c r="Q101" i="53" s="1"/>
  <c r="P96" i="53"/>
  <c r="R73" i="53"/>
  <c r="R122" i="53" s="1"/>
  <c r="DL159" i="53" s="1"/>
  <c r="DL96" i="54"/>
  <c r="DL101" i="54" s="1"/>
  <c r="DL102" i="54" s="1"/>
  <c r="DL126" i="54" s="1"/>
  <c r="DL134" i="54" s="1"/>
  <c r="DA101" i="54"/>
  <c r="CZ102" i="54"/>
  <c r="CZ114" i="54" s="1"/>
  <c r="CZ116" i="54" s="1"/>
  <c r="DK116" i="54"/>
  <c r="DK114" i="54"/>
  <c r="DE102" i="54"/>
  <c r="DG101" i="54"/>
  <c r="DF102" i="54"/>
  <c r="DF114" i="54" s="1"/>
  <c r="DF116" i="54" s="1"/>
  <c r="DJ118" i="54"/>
  <c r="DJ101" i="54"/>
  <c r="DJ102" i="54" s="1"/>
  <c r="DJ126" i="54" s="1"/>
  <c r="DJ134" i="54" s="1"/>
  <c r="DL118" i="54"/>
  <c r="CW102" i="54"/>
  <c r="CY102" i="54"/>
  <c r="DC102" i="54"/>
  <c r="R118" i="53" l="1"/>
  <c r="DL143" i="53" s="1"/>
  <c r="Q102" i="53"/>
  <c r="Q116" i="53" s="1"/>
  <c r="P101" i="53"/>
  <c r="P102" i="53" s="1"/>
  <c r="R96" i="53"/>
  <c r="DJ116" i="54"/>
  <c r="DJ114" i="54"/>
  <c r="DL116" i="54"/>
  <c r="DL114" i="54"/>
  <c r="DG102" i="54"/>
  <c r="DA102" i="54"/>
  <c r="Q114" i="53" l="1"/>
  <c r="P114" i="53"/>
  <c r="P116" i="53"/>
  <c r="R101" i="53"/>
  <c r="R102" i="53" s="1"/>
  <c r="R116" i="53" l="1"/>
  <c r="DL135" i="53" s="1"/>
  <c r="R114" i="53"/>
  <c r="BM111" i="53"/>
  <c r="BM107" i="53"/>
  <c r="BL98" i="53"/>
  <c r="BL92" i="53"/>
  <c r="BM91" i="53"/>
  <c r="BL91" i="53"/>
  <c r="BM87" i="53"/>
  <c r="BM85" i="53"/>
  <c r="BL80" i="53"/>
  <c r="BM79" i="53"/>
  <c r="BL78" i="53"/>
  <c r="BL76" i="53"/>
  <c r="BM69" i="53"/>
  <c r="BM58" i="53"/>
  <c r="BL54" i="53"/>
  <c r="BM53" i="53"/>
  <c r="BM49" i="53"/>
  <c r="BL48" i="53"/>
  <c r="BL42" i="53"/>
  <c r="BM41" i="53"/>
  <c r="BL40" i="53"/>
  <c r="BL38" i="53"/>
  <c r="BM37" i="53"/>
  <c r="BM34" i="53"/>
  <c r="BL34" i="53"/>
  <c r="BM32" i="53"/>
  <c r="BM26" i="53"/>
  <c r="BL26" i="53"/>
  <c r="BM22" i="53"/>
  <c r="BL22" i="53"/>
  <c r="BM15" i="53"/>
  <c r="BL15" i="53"/>
  <c r="BL14" i="53"/>
  <c r="BM11" i="53"/>
  <c r="BL11" i="53"/>
  <c r="CS110" i="53"/>
  <c r="CR110" i="53"/>
  <c r="CS107" i="53"/>
  <c r="CR107" i="53"/>
  <c r="CS106" i="53"/>
  <c r="CR106" i="53"/>
  <c r="CS105" i="53"/>
  <c r="CR105" i="53"/>
  <c r="CS100" i="53"/>
  <c r="CR100" i="53"/>
  <c r="CS99" i="53"/>
  <c r="CR99" i="53"/>
  <c r="CS98" i="53"/>
  <c r="CR98" i="53"/>
  <c r="CS94" i="53"/>
  <c r="CR94" i="53"/>
  <c r="CS93" i="53"/>
  <c r="CR93" i="53"/>
  <c r="CS92" i="53"/>
  <c r="CR92" i="53"/>
  <c r="CS91" i="53"/>
  <c r="CR91" i="53"/>
  <c r="CS90" i="53"/>
  <c r="CR90" i="53"/>
  <c r="CS89" i="53"/>
  <c r="CR89" i="53"/>
  <c r="CS88" i="53"/>
  <c r="CR88" i="53"/>
  <c r="CS87" i="53"/>
  <c r="CR87" i="53"/>
  <c r="CS86" i="53"/>
  <c r="CR86" i="53"/>
  <c r="CS85" i="53"/>
  <c r="CR85" i="53"/>
  <c r="CS84" i="53"/>
  <c r="CR84" i="53"/>
  <c r="CS83" i="53"/>
  <c r="CR83" i="53"/>
  <c r="CS82" i="53"/>
  <c r="CR82" i="53"/>
  <c r="CS81" i="53"/>
  <c r="CR81" i="53"/>
  <c r="CS80" i="53"/>
  <c r="CR80" i="53"/>
  <c r="CS79" i="53"/>
  <c r="CR79" i="53"/>
  <c r="CS78" i="53"/>
  <c r="CR78" i="53"/>
  <c r="CS77" i="53"/>
  <c r="CR77" i="53"/>
  <c r="CS76" i="53"/>
  <c r="CR76" i="53"/>
  <c r="CS75" i="53"/>
  <c r="CR75" i="53"/>
  <c r="CS72" i="53"/>
  <c r="CR72" i="53"/>
  <c r="CS71" i="53"/>
  <c r="CR71" i="53"/>
  <c r="CS70" i="53"/>
  <c r="CR70" i="53"/>
  <c r="CS69" i="53"/>
  <c r="CR69" i="53"/>
  <c r="CS68" i="53"/>
  <c r="CR68" i="53"/>
  <c r="CS67" i="53"/>
  <c r="CR67" i="53"/>
  <c r="CS66" i="53"/>
  <c r="CR66" i="53"/>
  <c r="CS62" i="53"/>
  <c r="CR62" i="53"/>
  <c r="CS60" i="53"/>
  <c r="CR60" i="53"/>
  <c r="CS59" i="53"/>
  <c r="CR59" i="53"/>
  <c r="CS58" i="53"/>
  <c r="CR58" i="53"/>
  <c r="CS57" i="53"/>
  <c r="CR57" i="53"/>
  <c r="CS56" i="53"/>
  <c r="CR56" i="53"/>
  <c r="CS54" i="53"/>
  <c r="CR54" i="53"/>
  <c r="CS53" i="53"/>
  <c r="CR53" i="53"/>
  <c r="CS52" i="53"/>
  <c r="CR52" i="53"/>
  <c r="CS51" i="53"/>
  <c r="CR51" i="53"/>
  <c r="CS50" i="53"/>
  <c r="CR50" i="53"/>
  <c r="CS49" i="53"/>
  <c r="CR49" i="53"/>
  <c r="CS48" i="53"/>
  <c r="CR48" i="53"/>
  <c r="CS47" i="53"/>
  <c r="CR47" i="53"/>
  <c r="CS46" i="53"/>
  <c r="CR46" i="53"/>
  <c r="CS45" i="53"/>
  <c r="CR45" i="53"/>
  <c r="CS44" i="53"/>
  <c r="CR44" i="53"/>
  <c r="CS43" i="53"/>
  <c r="CR43" i="53"/>
  <c r="CS42" i="53"/>
  <c r="CR42" i="53"/>
  <c r="CS41" i="53"/>
  <c r="CR41" i="53"/>
  <c r="CS40" i="53"/>
  <c r="CR40" i="53"/>
  <c r="CS39" i="53"/>
  <c r="CR39" i="53"/>
  <c r="CS38" i="53"/>
  <c r="CR38" i="53"/>
  <c r="CS37" i="53"/>
  <c r="CR37" i="53"/>
  <c r="CS36" i="53"/>
  <c r="CR36" i="53"/>
  <c r="CS35" i="53"/>
  <c r="CR35" i="53"/>
  <c r="CS34" i="53"/>
  <c r="CR34" i="53"/>
  <c r="CS33" i="53"/>
  <c r="CR33" i="53"/>
  <c r="CS32" i="53"/>
  <c r="CR32" i="53"/>
  <c r="CS31" i="53"/>
  <c r="CR31" i="53"/>
  <c r="CS30" i="53"/>
  <c r="CR30" i="53"/>
  <c r="CS29" i="53"/>
  <c r="CR29" i="53"/>
  <c r="CS28" i="53"/>
  <c r="CR28" i="53"/>
  <c r="CS27" i="53"/>
  <c r="CR27" i="53"/>
  <c r="CS26" i="53"/>
  <c r="CR26" i="53"/>
  <c r="CS25" i="53"/>
  <c r="CR25" i="53"/>
  <c r="CS24" i="53"/>
  <c r="CR24" i="53"/>
  <c r="CS23" i="53"/>
  <c r="CR23" i="53"/>
  <c r="CS22" i="53"/>
  <c r="CR22" i="53"/>
  <c r="CS21" i="53"/>
  <c r="CR21" i="53"/>
  <c r="CS20" i="53"/>
  <c r="CR20" i="53"/>
  <c r="CS15" i="53"/>
  <c r="CR15" i="53"/>
  <c r="CS14" i="53"/>
  <c r="CR14" i="53"/>
  <c r="CS13" i="53"/>
  <c r="CR13" i="53"/>
  <c r="CS12" i="53"/>
  <c r="CR12" i="53"/>
  <c r="CS11" i="53"/>
  <c r="CR11" i="53"/>
  <c r="CS9" i="53"/>
  <c r="CR9" i="53"/>
  <c r="CS10" i="53"/>
  <c r="CR10" i="53"/>
  <c r="CC110" i="53"/>
  <c r="CB110" i="53"/>
  <c r="CC107" i="53"/>
  <c r="CB107" i="53"/>
  <c r="CC106" i="53"/>
  <c r="CB106" i="53"/>
  <c r="CC105" i="53"/>
  <c r="CB105" i="53"/>
  <c r="CC100" i="53"/>
  <c r="CB100" i="53"/>
  <c r="CC99" i="53"/>
  <c r="CB99" i="53"/>
  <c r="CC98" i="53"/>
  <c r="CB98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5" i="53"/>
  <c r="CB75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6" i="53"/>
  <c r="CB66" i="53"/>
  <c r="CC62" i="53"/>
  <c r="CB62" i="53"/>
  <c r="CC60" i="53"/>
  <c r="CB60" i="53"/>
  <c r="CC59" i="53"/>
  <c r="CB59" i="53"/>
  <c r="CC58" i="53"/>
  <c r="CB58" i="53"/>
  <c r="CC57" i="53"/>
  <c r="CB57" i="53"/>
  <c r="CC56" i="53"/>
  <c r="CB56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20" i="53"/>
  <c r="CB20" i="53"/>
  <c r="CC15" i="53"/>
  <c r="CB15" i="53"/>
  <c r="CC14" i="53"/>
  <c r="CB14" i="53"/>
  <c r="CC13" i="53"/>
  <c r="CB13" i="53"/>
  <c r="CC12" i="53"/>
  <c r="CB12" i="53"/>
  <c r="CC11" i="53"/>
  <c r="CB11" i="53"/>
  <c r="CC9" i="53"/>
  <c r="CB9" i="53"/>
  <c r="CC8" i="53"/>
  <c r="CC10" i="53" s="1"/>
  <c r="CB8" i="53"/>
  <c r="CB10" i="53" s="1"/>
  <c r="BL111" i="53"/>
  <c r="BM110" i="53"/>
  <c r="BL110" i="53"/>
  <c r="BL107" i="53"/>
  <c r="BM106" i="53"/>
  <c r="BM105" i="53"/>
  <c r="BL105" i="53"/>
  <c r="BL100" i="53"/>
  <c r="BM99" i="53"/>
  <c r="BL99" i="53"/>
  <c r="BM94" i="53"/>
  <c r="BL94" i="53"/>
  <c r="BM93" i="53"/>
  <c r="BL93" i="53"/>
  <c r="BM90" i="53"/>
  <c r="BL90" i="53"/>
  <c r="BM89" i="53"/>
  <c r="BM88" i="53"/>
  <c r="BL88" i="53"/>
  <c r="BM86" i="53"/>
  <c r="BL86" i="53"/>
  <c r="BL85" i="53"/>
  <c r="BL84" i="53"/>
  <c r="BM83" i="53"/>
  <c r="BM82" i="53"/>
  <c r="BM81" i="53"/>
  <c r="BL81" i="53"/>
  <c r="BM80" i="53"/>
  <c r="BL79" i="53"/>
  <c r="BM77" i="53"/>
  <c r="BL77" i="53"/>
  <c r="BL75" i="53"/>
  <c r="BL72" i="53"/>
  <c r="BM71" i="53"/>
  <c r="BL71" i="53"/>
  <c r="BM68" i="53"/>
  <c r="BM67" i="53"/>
  <c r="BL67" i="53"/>
  <c r="BM62" i="53"/>
  <c r="BL62" i="53"/>
  <c r="BM60" i="53"/>
  <c r="BL60" i="53"/>
  <c r="BM59" i="53"/>
  <c r="BL58" i="53"/>
  <c r="BM57" i="53"/>
  <c r="BL57" i="53"/>
  <c r="BM56" i="53"/>
  <c r="BL56" i="53"/>
  <c r="BM54" i="53"/>
  <c r="BL53" i="53"/>
  <c r="BM51" i="53"/>
  <c r="BL51" i="53"/>
  <c r="BL50" i="53"/>
  <c r="BL49" i="53"/>
  <c r="BM48" i="53"/>
  <c r="BM47" i="53"/>
  <c r="BM46" i="53"/>
  <c r="BL46" i="53"/>
  <c r="BM45" i="53"/>
  <c r="BL45" i="53"/>
  <c r="BL43" i="53"/>
  <c r="BM42" i="53"/>
  <c r="BL41" i="53"/>
  <c r="BM40" i="53"/>
  <c r="BM39" i="53"/>
  <c r="BM38" i="53"/>
  <c r="BL37" i="53"/>
  <c r="BM36" i="53"/>
  <c r="BM35" i="53"/>
  <c r="BL35" i="53"/>
  <c r="BM33" i="53"/>
  <c r="BL32" i="53"/>
  <c r="BM31" i="53"/>
  <c r="BM30" i="53"/>
  <c r="BL30" i="53"/>
  <c r="BM29" i="53"/>
  <c r="BL28" i="53"/>
  <c r="BM27" i="53"/>
  <c r="BL27" i="53"/>
  <c r="BL25" i="53"/>
  <c r="BM24" i="53"/>
  <c r="BL24" i="53"/>
  <c r="BM23" i="53"/>
  <c r="BL23" i="53"/>
  <c r="BL21" i="53"/>
  <c r="BL20" i="53"/>
  <c r="BM14" i="53"/>
  <c r="BM13" i="53"/>
  <c r="BL13" i="53"/>
  <c r="BM12" i="53"/>
  <c r="BL12" i="53"/>
  <c r="BM9" i="53"/>
  <c r="BL9" i="53"/>
  <c r="BM8" i="53"/>
  <c r="BM10" i="53" s="1"/>
  <c r="CD9" i="53" l="1"/>
  <c r="BN15" i="53"/>
  <c r="BN62" i="53"/>
  <c r="BN9" i="53"/>
  <c r="CD23" i="53"/>
  <c r="CD27" i="53"/>
  <c r="CD31" i="53"/>
  <c r="CR112" i="53"/>
  <c r="CT54" i="53"/>
  <c r="CD92" i="53"/>
  <c r="BN86" i="53"/>
  <c r="CT21" i="53"/>
  <c r="CT25" i="53"/>
  <c r="CT29" i="53"/>
  <c r="BN93" i="53"/>
  <c r="CD85" i="53"/>
  <c r="CD89" i="53"/>
  <c r="CD93" i="53"/>
  <c r="CD100" i="53"/>
  <c r="CD110" i="53"/>
  <c r="CT15" i="53"/>
  <c r="CT31" i="53"/>
  <c r="BN26" i="53"/>
  <c r="CD83" i="53"/>
  <c r="CD98" i="53"/>
  <c r="BN48" i="53"/>
  <c r="CD94" i="53"/>
  <c r="BL52" i="53"/>
  <c r="BL66" i="53"/>
  <c r="CT84" i="53"/>
  <c r="CT92" i="53"/>
  <c r="CT99" i="53"/>
  <c r="BN67" i="53"/>
  <c r="CD25" i="53"/>
  <c r="BL8" i="53"/>
  <c r="BN8" i="53" s="1"/>
  <c r="BN10" i="53" s="1"/>
  <c r="BL44" i="53"/>
  <c r="BN14" i="53"/>
  <c r="BN41" i="53"/>
  <c r="CD78" i="53"/>
  <c r="BL83" i="53"/>
  <c r="BN83" i="53" s="1"/>
  <c r="CD67" i="53"/>
  <c r="CT47" i="53"/>
  <c r="BM21" i="53"/>
  <c r="BN21" i="53" s="1"/>
  <c r="BN49" i="53"/>
  <c r="BM78" i="53"/>
  <c r="BN78" i="53" s="1"/>
  <c r="BN110" i="53"/>
  <c r="CD26" i="53"/>
  <c r="CD30" i="53"/>
  <c r="CD88" i="53"/>
  <c r="CD99" i="53"/>
  <c r="CD107" i="53"/>
  <c r="CT14" i="53"/>
  <c r="CT22" i="53"/>
  <c r="CT30" i="53"/>
  <c r="BM20" i="53"/>
  <c r="BN20" i="53" s="1"/>
  <c r="BL39" i="53"/>
  <c r="BN39" i="53" s="1"/>
  <c r="BM72" i="53"/>
  <c r="BN72" i="53" s="1"/>
  <c r="BM84" i="53"/>
  <c r="BN84" i="53" s="1"/>
  <c r="BL47" i="53"/>
  <c r="BN47" i="53" s="1"/>
  <c r="BM25" i="53"/>
  <c r="BN25" i="53" s="1"/>
  <c r="BN23" i="53"/>
  <c r="BN27" i="53"/>
  <c r="BL36" i="53"/>
  <c r="BN36" i="53" s="1"/>
  <c r="BN45" i="53"/>
  <c r="BN54" i="53"/>
  <c r="BL59" i="53"/>
  <c r="BN59" i="53" s="1"/>
  <c r="BM66" i="53"/>
  <c r="BN88" i="53"/>
  <c r="CD11" i="53"/>
  <c r="CD15" i="53"/>
  <c r="CD34" i="53"/>
  <c r="CD38" i="53"/>
  <c r="CD42" i="53"/>
  <c r="CD46" i="53"/>
  <c r="CD59" i="53"/>
  <c r="CD77" i="53"/>
  <c r="CD81" i="53"/>
  <c r="CT38" i="53"/>
  <c r="CT50" i="53"/>
  <c r="BM28" i="53"/>
  <c r="BN28" i="53" s="1"/>
  <c r="BN11" i="53"/>
  <c r="BN24" i="53"/>
  <c r="BL33" i="53"/>
  <c r="BN33" i="53" s="1"/>
  <c r="BN37" i="53"/>
  <c r="BN46" i="53"/>
  <c r="BM50" i="53"/>
  <c r="BN50" i="53" s="1"/>
  <c r="BN56" i="53"/>
  <c r="BM75" i="53"/>
  <c r="BN75" i="53" s="1"/>
  <c r="BN80" i="53"/>
  <c r="BL89" i="53"/>
  <c r="BN89" i="53" s="1"/>
  <c r="BN105" i="53"/>
  <c r="CD20" i="53"/>
  <c r="CD35" i="53"/>
  <c r="CD39" i="53"/>
  <c r="CD43" i="53"/>
  <c r="CD47" i="53"/>
  <c r="CD51" i="53"/>
  <c r="CD56" i="53"/>
  <c r="CD68" i="53"/>
  <c r="CD72" i="53"/>
  <c r="CD82" i="53"/>
  <c r="CT51" i="53"/>
  <c r="CT56" i="53"/>
  <c r="CT86" i="53"/>
  <c r="CT94" i="53"/>
  <c r="CT105" i="53"/>
  <c r="BM92" i="53"/>
  <c r="BN92" i="53" s="1"/>
  <c r="BL29" i="53"/>
  <c r="BN29" i="53" s="1"/>
  <c r="BN42" i="53"/>
  <c r="BN51" i="53"/>
  <c r="BN60" i="53"/>
  <c r="BN85" i="53"/>
  <c r="BN94" i="53"/>
  <c r="CD28" i="53"/>
  <c r="CD90" i="53"/>
  <c r="CT12" i="53"/>
  <c r="CT20" i="53"/>
  <c r="BN12" i="53"/>
  <c r="BN34" i="53"/>
  <c r="BN57" i="53"/>
  <c r="BN77" i="53"/>
  <c r="BN81" i="53"/>
  <c r="BN90" i="53"/>
  <c r="BL106" i="53"/>
  <c r="BN106" i="53" s="1"/>
  <c r="CD13" i="53"/>
  <c r="CD21" i="53"/>
  <c r="CD32" i="53"/>
  <c r="CD48" i="53"/>
  <c r="CD52" i="53"/>
  <c r="CD57" i="53"/>
  <c r="CD75" i="53"/>
  <c r="CT40" i="53"/>
  <c r="CT48" i="53"/>
  <c r="BM76" i="53"/>
  <c r="BN76" i="53" s="1"/>
  <c r="BM52" i="53"/>
  <c r="BL70" i="53"/>
  <c r="BN13" i="53"/>
  <c r="BN35" i="53"/>
  <c r="BM43" i="53"/>
  <c r="BN43" i="53" s="1"/>
  <c r="BN53" i="53"/>
  <c r="BN58" i="53"/>
  <c r="BN71" i="53"/>
  <c r="BL82" i="53"/>
  <c r="BN91" i="53"/>
  <c r="BM98" i="53"/>
  <c r="BN98" i="53" s="1"/>
  <c r="CD33" i="53"/>
  <c r="CD37" i="53"/>
  <c r="CD41" i="53"/>
  <c r="CD45" i="53"/>
  <c r="CD58" i="53"/>
  <c r="CD66" i="53"/>
  <c r="CD80" i="53"/>
  <c r="CD91" i="53"/>
  <c r="CT41" i="53"/>
  <c r="CT45" i="53"/>
  <c r="CT33" i="53"/>
  <c r="CT37" i="53"/>
  <c r="CT67" i="53"/>
  <c r="CT71" i="53"/>
  <c r="CT81" i="53"/>
  <c r="CT85" i="53"/>
  <c r="CT89" i="53"/>
  <c r="CT93" i="53"/>
  <c r="CT100" i="53"/>
  <c r="CT11" i="53"/>
  <c r="CT23" i="53"/>
  <c r="CT27" i="53"/>
  <c r="CT60" i="53"/>
  <c r="CT82" i="53"/>
  <c r="CT90" i="53"/>
  <c r="CT24" i="53"/>
  <c r="CT35" i="53"/>
  <c r="CT46" i="53"/>
  <c r="CT62" i="53"/>
  <c r="CT69" i="53"/>
  <c r="CR95" i="53"/>
  <c r="CT83" i="53"/>
  <c r="CT87" i="53"/>
  <c r="CT91" i="53"/>
  <c r="CT98" i="53"/>
  <c r="CT106" i="53"/>
  <c r="CS95" i="53"/>
  <c r="CT9" i="53"/>
  <c r="CT32" i="53"/>
  <c r="CT36" i="53"/>
  <c r="CT39" i="53"/>
  <c r="CT43" i="53"/>
  <c r="CT70" i="53"/>
  <c r="CT76" i="53"/>
  <c r="CT80" i="53"/>
  <c r="CT88" i="53"/>
  <c r="CT110" i="53"/>
  <c r="CT107" i="53"/>
  <c r="CT78" i="53"/>
  <c r="CT79" i="53"/>
  <c r="CT75" i="53"/>
  <c r="CT77" i="53"/>
  <c r="CR73" i="53"/>
  <c r="CT66" i="53"/>
  <c r="CS73" i="53"/>
  <c r="CT68" i="53"/>
  <c r="CT72" i="53"/>
  <c r="CT34" i="53"/>
  <c r="CT58" i="53"/>
  <c r="CT28" i="53"/>
  <c r="CT44" i="53"/>
  <c r="CT59" i="53"/>
  <c r="CT26" i="53"/>
  <c r="CT42" i="53"/>
  <c r="CT52" i="53"/>
  <c r="CS61" i="53"/>
  <c r="CS63" i="53" s="1"/>
  <c r="CT49" i="53"/>
  <c r="CT53" i="53"/>
  <c r="CT57" i="53"/>
  <c r="CT13" i="53"/>
  <c r="CT10" i="53"/>
  <c r="CB112" i="53"/>
  <c r="CD105" i="53"/>
  <c r="CD106" i="53"/>
  <c r="CD87" i="53"/>
  <c r="CD84" i="53"/>
  <c r="CD76" i="53"/>
  <c r="CC95" i="53"/>
  <c r="CD79" i="53"/>
  <c r="CD86" i="53"/>
  <c r="CD69" i="53"/>
  <c r="CC73" i="53"/>
  <c r="CD70" i="53"/>
  <c r="CD71" i="53"/>
  <c r="CB73" i="53"/>
  <c r="CD62" i="53"/>
  <c r="CC61" i="53"/>
  <c r="CC63" i="53" s="1"/>
  <c r="CD24" i="53"/>
  <c r="CD50" i="53"/>
  <c r="CD54" i="53"/>
  <c r="CD22" i="53"/>
  <c r="CD29" i="53"/>
  <c r="CD36" i="53"/>
  <c r="CD40" i="53"/>
  <c r="CD44" i="53"/>
  <c r="CD60" i="53"/>
  <c r="CD49" i="53"/>
  <c r="CD53" i="53"/>
  <c r="CD12" i="53"/>
  <c r="CD14" i="53"/>
  <c r="CD8" i="53"/>
  <c r="CD10" i="53" s="1"/>
  <c r="BM112" i="53"/>
  <c r="BN111" i="53"/>
  <c r="BN107" i="53"/>
  <c r="BN99" i="53"/>
  <c r="BM100" i="53"/>
  <c r="BN100" i="53" s="1"/>
  <c r="BN79" i="53"/>
  <c r="BL87" i="53"/>
  <c r="BN87" i="53" s="1"/>
  <c r="BM70" i="53"/>
  <c r="BL68" i="53"/>
  <c r="BN68" i="53" s="1"/>
  <c r="BL69" i="53"/>
  <c r="BN69" i="53" s="1"/>
  <c r="BN40" i="53"/>
  <c r="BN30" i="53"/>
  <c r="BM44" i="53"/>
  <c r="BL31" i="53"/>
  <c r="BN31" i="53" s="1"/>
  <c r="BN38" i="53"/>
  <c r="BN32" i="53"/>
  <c r="BN22" i="53"/>
  <c r="CS112" i="53"/>
  <c r="CS16" i="53"/>
  <c r="CR16" i="53"/>
  <c r="CR61" i="53"/>
  <c r="CR63" i="53" s="1"/>
  <c r="CC112" i="53"/>
  <c r="CC16" i="53"/>
  <c r="CB95" i="53"/>
  <c r="CB16" i="53"/>
  <c r="CB61" i="53"/>
  <c r="CB63" i="53" s="1"/>
  <c r="BM16" i="53"/>
  <c r="BL10" i="53" l="1"/>
  <c r="BN66" i="53"/>
  <c r="CC118" i="53"/>
  <c r="CR118" i="53"/>
  <c r="CS118" i="53"/>
  <c r="CS122" i="53"/>
  <c r="CS120" i="53"/>
  <c r="CR120" i="53"/>
  <c r="CR122" i="53"/>
  <c r="CC122" i="53"/>
  <c r="CB118" i="53"/>
  <c r="CB120" i="53"/>
  <c r="CB122" i="53"/>
  <c r="CC120" i="53"/>
  <c r="BN44" i="53"/>
  <c r="BN52" i="53"/>
  <c r="BN112" i="53"/>
  <c r="CD73" i="53"/>
  <c r="BN16" i="53"/>
  <c r="BM95" i="53"/>
  <c r="BM120" i="53" s="1"/>
  <c r="BL95" i="53"/>
  <c r="BM61" i="53"/>
  <c r="BM63" i="53" s="1"/>
  <c r="CD61" i="53"/>
  <c r="CD63" i="53" s="1"/>
  <c r="BN70" i="53"/>
  <c r="CT112" i="53"/>
  <c r="CT61" i="53"/>
  <c r="CT63" i="53" s="1"/>
  <c r="CR96" i="53"/>
  <c r="CR101" i="53" s="1"/>
  <c r="CT73" i="53"/>
  <c r="BL61" i="53"/>
  <c r="BL63" i="53" s="1"/>
  <c r="BN82" i="53"/>
  <c r="BN95" i="53" s="1"/>
  <c r="CC96" i="53"/>
  <c r="CT95" i="53"/>
  <c r="CD95" i="53"/>
  <c r="CT16" i="53"/>
  <c r="CS96" i="53"/>
  <c r="CB96" i="53"/>
  <c r="CD16" i="53"/>
  <c r="CD112" i="53"/>
  <c r="BL73" i="53"/>
  <c r="BM73" i="53"/>
  <c r="BM122" i="53" s="1"/>
  <c r="BL112" i="53"/>
  <c r="BL16" i="53"/>
  <c r="CB101" i="53" l="1"/>
  <c r="CB102" i="53" s="1"/>
  <c r="CS101" i="53"/>
  <c r="CS102" i="53" s="1"/>
  <c r="BM118" i="53"/>
  <c r="CR102" i="53"/>
  <c r="CR116" i="53" s="1"/>
  <c r="CC101" i="53"/>
  <c r="CC102" i="53" s="1"/>
  <c r="BN120" i="53"/>
  <c r="DL154" i="53" s="1"/>
  <c r="BL118" i="53"/>
  <c r="CT118" i="53"/>
  <c r="DL148" i="53" s="1"/>
  <c r="CT122" i="53"/>
  <c r="DL164" i="53" s="1"/>
  <c r="BL120" i="53"/>
  <c r="CT96" i="53"/>
  <c r="CT120" i="53"/>
  <c r="DL156" i="53" s="1"/>
  <c r="CD122" i="53"/>
  <c r="DL163" i="53" s="1"/>
  <c r="CD120" i="53"/>
  <c r="DL155" i="53" s="1"/>
  <c r="CD118" i="53"/>
  <c r="DL147" i="53" s="1"/>
  <c r="BN61" i="53"/>
  <c r="BN63" i="53" s="1"/>
  <c r="BL122" i="53"/>
  <c r="BM96" i="53"/>
  <c r="BM101" i="53" s="1"/>
  <c r="CD96" i="53"/>
  <c r="CD101" i="53" s="1"/>
  <c r="BL96" i="53"/>
  <c r="BN73" i="53"/>
  <c r="BN122" i="53" s="1"/>
  <c r="DL162" i="53" s="1"/>
  <c r="CR109" i="53" l="1"/>
  <c r="CR114" i="53"/>
  <c r="CC114" i="53"/>
  <c r="CC116" i="53"/>
  <c r="CS109" i="53"/>
  <c r="CS116" i="53"/>
  <c r="CS114" i="53"/>
  <c r="CB116" i="53"/>
  <c r="CB114" i="53"/>
  <c r="BM102" i="53"/>
  <c r="BM114" i="53" s="1"/>
  <c r="BN118" i="53"/>
  <c r="DL146" i="53" s="1"/>
  <c r="CT101" i="53"/>
  <c r="CT102" i="53" s="1"/>
  <c r="CD102" i="53"/>
  <c r="CD114" i="53" s="1"/>
  <c r="BL101" i="53"/>
  <c r="BL102" i="53" s="1"/>
  <c r="BN96" i="53"/>
  <c r="BN101" i="53" s="1"/>
  <c r="CD116" i="53" l="1"/>
  <c r="DL139" i="53" s="1"/>
  <c r="BL116" i="53"/>
  <c r="BL114" i="53"/>
  <c r="CT109" i="53"/>
  <c r="CT116" i="53"/>
  <c r="DL140" i="53" s="1"/>
  <c r="CT114" i="53"/>
  <c r="BM116" i="53"/>
  <c r="BN102" i="53"/>
  <c r="BN114" i="53" s="1"/>
  <c r="AW110" i="53"/>
  <c r="AV107" i="53"/>
  <c r="AW106" i="53"/>
  <c r="AV106" i="53"/>
  <c r="AW105" i="53"/>
  <c r="AW100" i="53"/>
  <c r="AV100" i="53"/>
  <c r="AV98" i="53"/>
  <c r="BN116" i="53" l="1"/>
  <c r="DL138" i="53" s="1"/>
  <c r="AV105" i="53"/>
  <c r="AX105" i="53" s="1"/>
  <c r="AV110" i="53"/>
  <c r="AX110" i="53" s="1"/>
  <c r="AX111" i="53"/>
  <c r="AX106" i="53"/>
  <c r="AW98" i="53"/>
  <c r="AX98" i="53" s="1"/>
  <c r="AV99" i="53"/>
  <c r="AW99" i="53"/>
  <c r="AX100" i="53"/>
  <c r="AW107" i="53"/>
  <c r="AX107" i="53" s="1"/>
  <c r="AX99" i="53" l="1"/>
  <c r="AW9" i="53" l="1"/>
  <c r="AW11" i="53"/>
  <c r="AW12" i="53"/>
  <c r="AV13" i="53"/>
  <c r="AW13" i="53"/>
  <c r="AW14" i="53"/>
  <c r="AV15" i="53"/>
  <c r="AW15" i="53"/>
  <c r="AW8" i="53"/>
  <c r="AW10" i="53" s="1"/>
  <c r="AV8" i="53"/>
  <c r="AX15" i="53" l="1"/>
  <c r="AX13" i="53"/>
  <c r="AV22" i="53"/>
  <c r="AW50" i="53"/>
  <c r="AV54" i="53"/>
  <c r="AW58" i="53"/>
  <c r="AV62" i="53"/>
  <c r="AW67" i="53"/>
  <c r="AV71" i="53"/>
  <c r="AW75" i="53"/>
  <c r="AW78" i="53"/>
  <c r="AW82" i="53"/>
  <c r="AW89" i="53"/>
  <c r="AV93" i="53"/>
  <c r="AV12" i="53"/>
  <c r="AX12" i="53" s="1"/>
  <c r="AW22" i="53"/>
  <c r="AV26" i="53"/>
  <c r="AW29" i="53"/>
  <c r="AV33" i="53"/>
  <c r="AW40" i="53"/>
  <c r="AV44" i="53"/>
  <c r="AW47" i="53"/>
  <c r="AV51" i="53"/>
  <c r="AW54" i="53"/>
  <c r="AV59" i="53"/>
  <c r="AW62" i="53"/>
  <c r="AV68" i="53"/>
  <c r="AW71" i="53"/>
  <c r="AV76" i="53"/>
  <c r="AV79" i="53"/>
  <c r="AV83" i="53"/>
  <c r="AV86" i="53"/>
  <c r="AV90" i="53"/>
  <c r="AW93" i="53"/>
  <c r="AW43" i="53"/>
  <c r="AW26" i="53"/>
  <c r="AW51" i="53"/>
  <c r="AW59" i="53"/>
  <c r="AW68" i="53"/>
  <c r="AW86" i="53"/>
  <c r="AW90" i="53"/>
  <c r="AV47" i="53"/>
  <c r="AV30" i="53"/>
  <c r="AV11" i="53"/>
  <c r="AX11" i="53" s="1"/>
  <c r="AV20" i="53"/>
  <c r="AW23" i="53"/>
  <c r="AV27" i="53"/>
  <c r="AW30" i="53"/>
  <c r="AV34" i="53"/>
  <c r="AW37" i="53"/>
  <c r="AV41" i="53"/>
  <c r="AW48" i="53"/>
  <c r="AV52" i="53"/>
  <c r="AW56" i="53"/>
  <c r="AV60" i="53"/>
  <c r="AV69" i="53"/>
  <c r="AW72" i="53"/>
  <c r="AV80" i="53"/>
  <c r="AV84" i="53"/>
  <c r="AV87" i="53"/>
  <c r="AV91" i="53"/>
  <c r="AV94" i="53"/>
  <c r="AV29" i="53"/>
  <c r="AV37" i="53"/>
  <c r="AW79" i="53"/>
  <c r="AV14" i="53"/>
  <c r="AX14" i="53" s="1"/>
  <c r="AW20" i="53"/>
  <c r="AV24" i="53"/>
  <c r="AW27" i="53"/>
  <c r="AV31" i="53"/>
  <c r="AW34" i="53"/>
  <c r="AV38" i="53"/>
  <c r="AW41" i="53"/>
  <c r="AV45" i="53"/>
  <c r="AW52" i="53"/>
  <c r="AV57" i="53"/>
  <c r="AW60" i="53"/>
  <c r="AW69" i="53"/>
  <c r="AV77" i="53"/>
  <c r="AW80" i="53"/>
  <c r="AW84" i="53"/>
  <c r="AW87" i="53"/>
  <c r="AW91" i="53"/>
  <c r="AW94" i="53"/>
  <c r="AV40" i="53"/>
  <c r="AV48" i="53"/>
  <c r="AW83" i="53"/>
  <c r="AX8" i="53"/>
  <c r="AX10" i="53" s="1"/>
  <c r="AV10" i="53"/>
  <c r="AW24" i="53"/>
  <c r="AV28" i="53"/>
  <c r="AW31" i="53"/>
  <c r="AV35" i="53"/>
  <c r="AW38" i="53"/>
  <c r="AV42" i="53"/>
  <c r="AW45" i="53"/>
  <c r="AV49" i="53"/>
  <c r="AW57" i="53"/>
  <c r="AV66" i="53"/>
  <c r="AV70" i="53"/>
  <c r="AW77" i="53"/>
  <c r="AV81" i="53"/>
  <c r="AV88" i="53"/>
  <c r="AV92" i="53"/>
  <c r="AW25" i="53"/>
  <c r="AW33" i="53"/>
  <c r="AW44" i="53"/>
  <c r="AV56" i="53"/>
  <c r="AV72" i="53"/>
  <c r="AW112" i="53"/>
  <c r="AW16" i="53"/>
  <c r="AV21" i="53"/>
  <c r="AW28" i="53"/>
  <c r="AV32" i="53"/>
  <c r="AW35" i="53"/>
  <c r="AV39" i="53"/>
  <c r="AW42" i="53"/>
  <c r="AV46" i="53"/>
  <c r="AW49" i="53"/>
  <c r="AV53" i="53"/>
  <c r="AW66" i="53"/>
  <c r="AW70" i="53"/>
  <c r="AW81" i="53"/>
  <c r="AV85" i="53"/>
  <c r="AW88" i="53"/>
  <c r="AW92" i="53"/>
  <c r="AW36" i="53"/>
  <c r="AV23" i="53"/>
  <c r="AW76" i="53"/>
  <c r="AV9" i="53"/>
  <c r="AX9" i="53" s="1"/>
  <c r="AW21" i="53"/>
  <c r="AV25" i="53"/>
  <c r="AW32" i="53"/>
  <c r="AV36" i="53"/>
  <c r="AW39" i="53"/>
  <c r="AV43" i="53"/>
  <c r="AW46" i="53"/>
  <c r="AV50" i="53"/>
  <c r="AW53" i="53"/>
  <c r="AV58" i="53"/>
  <c r="AV67" i="53"/>
  <c r="AV75" i="53"/>
  <c r="AX75" i="53" s="1"/>
  <c r="AV78" i="53"/>
  <c r="AX78" i="53" s="1"/>
  <c r="AV82" i="53"/>
  <c r="AW85" i="53"/>
  <c r="AV89" i="53"/>
  <c r="AG110" i="53"/>
  <c r="AG107" i="53"/>
  <c r="AG106" i="53"/>
  <c r="AG105" i="53"/>
  <c r="AG82" i="53"/>
  <c r="AG42" i="53"/>
  <c r="AG26" i="53"/>
  <c r="AG20" i="53"/>
  <c r="AG15" i="53"/>
  <c r="AG14" i="53"/>
  <c r="AG13" i="53"/>
  <c r="AG12" i="53"/>
  <c r="AG11" i="53"/>
  <c r="AG9" i="53"/>
  <c r="AG8" i="53"/>
  <c r="AG10" i="53" s="1"/>
  <c r="AF110" i="53"/>
  <c r="AF107" i="53"/>
  <c r="AF105" i="53"/>
  <c r="AF86" i="53"/>
  <c r="AF79" i="53"/>
  <c r="AF48" i="53"/>
  <c r="AF31" i="53"/>
  <c r="AF27" i="53"/>
  <c r="AF13" i="53"/>
  <c r="AF12" i="53"/>
  <c r="AF11" i="53"/>
  <c r="AF9" i="53"/>
  <c r="AF8" i="53"/>
  <c r="AX50" i="53" l="1"/>
  <c r="AX40" i="53"/>
  <c r="AH107" i="53"/>
  <c r="AX23" i="53"/>
  <c r="AX58" i="53"/>
  <c r="AX56" i="53"/>
  <c r="AX53" i="53"/>
  <c r="AX21" i="53"/>
  <c r="AX81" i="53"/>
  <c r="AX25" i="53"/>
  <c r="AX45" i="53"/>
  <c r="AX79" i="53"/>
  <c r="AX48" i="53"/>
  <c r="AX36" i="53"/>
  <c r="AW73" i="53"/>
  <c r="AW122" i="53" s="1"/>
  <c r="AX92" i="53"/>
  <c r="AX42" i="53"/>
  <c r="AX94" i="53"/>
  <c r="AX84" i="53"/>
  <c r="AX60" i="53"/>
  <c r="AX85" i="53"/>
  <c r="AX24" i="53"/>
  <c r="AX41" i="53"/>
  <c r="AF66" i="53"/>
  <c r="AX43" i="53"/>
  <c r="AX32" i="53"/>
  <c r="AX49" i="53"/>
  <c r="AX91" i="53"/>
  <c r="AX27" i="53"/>
  <c r="AX68" i="53"/>
  <c r="AX31" i="53"/>
  <c r="AX37" i="53"/>
  <c r="AX90" i="53"/>
  <c r="AX26" i="53"/>
  <c r="AX93" i="53"/>
  <c r="AX22" i="53"/>
  <c r="AF25" i="53"/>
  <c r="AF58" i="53"/>
  <c r="AF80" i="53"/>
  <c r="AG30" i="53"/>
  <c r="AV61" i="53"/>
  <c r="AV63" i="53" s="1"/>
  <c r="AX20" i="53"/>
  <c r="AF42" i="53"/>
  <c r="AH42" i="53" s="1"/>
  <c r="AF50" i="53"/>
  <c r="AF71" i="53"/>
  <c r="AF81" i="53"/>
  <c r="AF89" i="53"/>
  <c r="AG23" i="53"/>
  <c r="AG31" i="53"/>
  <c r="AH31" i="53" s="1"/>
  <c r="AG39" i="53"/>
  <c r="AG47" i="53"/>
  <c r="AG56" i="53"/>
  <c r="AG68" i="53"/>
  <c r="AG78" i="53"/>
  <c r="AG86" i="53"/>
  <c r="AH86" i="53" s="1"/>
  <c r="AG94" i="53"/>
  <c r="AG22" i="53"/>
  <c r="AX46" i="53"/>
  <c r="AX59" i="53"/>
  <c r="AG48" i="53"/>
  <c r="AH48" i="53" s="1"/>
  <c r="AG57" i="53"/>
  <c r="AG69" i="53"/>
  <c r="AG79" i="53"/>
  <c r="AH79" i="53" s="1"/>
  <c r="AG87" i="53"/>
  <c r="AG98" i="53"/>
  <c r="AG24" i="53"/>
  <c r="AG54" i="53"/>
  <c r="AG85" i="53"/>
  <c r="AX88" i="53"/>
  <c r="AX70" i="53"/>
  <c r="AX28" i="53"/>
  <c r="AV112" i="53"/>
  <c r="AV16" i="53"/>
  <c r="AX80" i="53"/>
  <c r="AX83" i="53"/>
  <c r="AX29" i="53"/>
  <c r="AX44" i="53"/>
  <c r="AF99" i="53"/>
  <c r="AG46" i="53"/>
  <c r="AF60" i="53"/>
  <c r="AF20" i="53"/>
  <c r="AH20" i="53" s="1"/>
  <c r="AF52" i="53"/>
  <c r="AG58" i="53"/>
  <c r="AW61" i="53"/>
  <c r="AW63" i="53" s="1"/>
  <c r="AG34" i="53"/>
  <c r="AG50" i="53"/>
  <c r="AG59" i="53"/>
  <c r="AG81" i="53"/>
  <c r="AG89" i="53"/>
  <c r="AG100" i="53"/>
  <c r="AF70" i="53"/>
  <c r="AG93" i="53"/>
  <c r="AX82" i="53"/>
  <c r="AX66" i="53"/>
  <c r="AX72" i="53"/>
  <c r="AX30" i="53"/>
  <c r="AW95" i="53"/>
  <c r="AW120" i="53" s="1"/>
  <c r="AF33" i="53"/>
  <c r="AG38" i="53"/>
  <c r="AF26" i="53"/>
  <c r="AH26" i="53" s="1"/>
  <c r="AF43" i="53"/>
  <c r="AF82" i="53"/>
  <c r="AH82" i="53" s="1"/>
  <c r="AG32" i="53"/>
  <c r="AF28" i="53"/>
  <c r="AF62" i="53"/>
  <c r="AG49" i="53"/>
  <c r="AG80" i="53"/>
  <c r="AF29" i="53"/>
  <c r="AF45" i="53"/>
  <c r="AF92" i="53"/>
  <c r="AF54" i="53"/>
  <c r="AF93" i="53"/>
  <c r="AH110" i="53"/>
  <c r="AG27" i="53"/>
  <c r="AH27" i="53" s="1"/>
  <c r="AG35" i="53"/>
  <c r="AG43" i="53"/>
  <c r="AG51" i="53"/>
  <c r="AG60" i="53"/>
  <c r="AG72" i="53"/>
  <c r="AG90" i="53"/>
  <c r="AG71" i="53"/>
  <c r="AF100" i="53"/>
  <c r="AX35" i="53"/>
  <c r="AX52" i="53"/>
  <c r="AG67" i="53"/>
  <c r="AF44" i="53"/>
  <c r="AG88" i="53"/>
  <c r="AX16" i="53"/>
  <c r="AX112" i="53"/>
  <c r="AF21" i="53"/>
  <c r="AF47" i="53"/>
  <c r="AG28" i="53"/>
  <c r="AG36" i="53"/>
  <c r="AG44" i="53"/>
  <c r="AG52" i="53"/>
  <c r="AG62" i="53"/>
  <c r="AG83" i="53"/>
  <c r="AG91" i="53"/>
  <c r="AF34" i="53"/>
  <c r="AG75" i="53"/>
  <c r="AV73" i="53"/>
  <c r="AX67" i="53"/>
  <c r="AX39" i="53"/>
  <c r="AX77" i="53"/>
  <c r="AX57" i="53"/>
  <c r="AX87" i="53"/>
  <c r="AX69" i="53"/>
  <c r="AX34" i="53"/>
  <c r="AX62" i="53"/>
  <c r="AX51" i="53"/>
  <c r="AX89" i="53"/>
  <c r="AX71" i="53"/>
  <c r="AF49" i="53"/>
  <c r="AF88" i="53"/>
  <c r="AF35" i="53"/>
  <c r="AF72" i="53"/>
  <c r="AG40" i="53"/>
  <c r="AF36" i="53"/>
  <c r="AF75" i="53"/>
  <c r="AG33" i="53"/>
  <c r="AG70" i="53"/>
  <c r="AG99" i="53"/>
  <c r="AF37" i="53"/>
  <c r="AF53" i="53"/>
  <c r="AH11" i="53"/>
  <c r="AH12" i="53"/>
  <c r="AF24" i="53"/>
  <c r="AF40" i="53"/>
  <c r="AF87" i="53"/>
  <c r="AF98" i="53"/>
  <c r="AG29" i="53"/>
  <c r="AG45" i="53"/>
  <c r="AG53" i="53"/>
  <c r="AG76" i="53"/>
  <c r="AG84" i="53"/>
  <c r="AG92" i="53"/>
  <c r="AF14" i="53"/>
  <c r="AH14" i="53" s="1"/>
  <c r="AF41" i="53"/>
  <c r="AG77" i="53"/>
  <c r="AX38" i="53"/>
  <c r="AX47" i="53"/>
  <c r="AX86" i="53"/>
  <c r="AV95" i="53"/>
  <c r="AX76" i="53"/>
  <c r="AX33" i="53"/>
  <c r="AX54" i="53"/>
  <c r="AG16" i="53"/>
  <c r="AH13" i="53"/>
  <c r="AH8" i="53"/>
  <c r="AH10" i="53" s="1"/>
  <c r="AF10" i="53"/>
  <c r="AH111" i="53"/>
  <c r="AH105" i="53"/>
  <c r="AH9" i="53"/>
  <c r="AF106" i="53"/>
  <c r="AH106" i="53" s="1"/>
  <c r="AF15" i="53"/>
  <c r="AH15" i="53" s="1"/>
  <c r="AF38" i="53"/>
  <c r="AG41" i="53"/>
  <c r="AF51" i="53"/>
  <c r="AF56" i="53"/>
  <c r="AH56" i="53" s="1"/>
  <c r="AF59" i="53"/>
  <c r="AG66" i="53"/>
  <c r="AF76" i="53"/>
  <c r="AF83" i="53"/>
  <c r="AF90" i="53"/>
  <c r="AF94" i="53"/>
  <c r="AG21" i="53"/>
  <c r="AF32" i="53"/>
  <c r="AF67" i="53"/>
  <c r="AG37" i="53"/>
  <c r="AF22" i="53"/>
  <c r="AG25" i="53"/>
  <c r="AF39" i="53"/>
  <c r="AF57" i="53"/>
  <c r="AF77" i="53"/>
  <c r="AF84" i="53"/>
  <c r="AF91" i="53"/>
  <c r="AF46" i="53"/>
  <c r="AF68" i="53"/>
  <c r="AF23" i="53"/>
  <c r="AF85" i="53"/>
  <c r="AF30" i="53"/>
  <c r="AF69" i="53"/>
  <c r="AF78" i="53"/>
  <c r="AG112" i="53"/>
  <c r="AH84" i="53" l="1"/>
  <c r="AW118" i="53"/>
  <c r="AH44" i="53"/>
  <c r="AH100" i="53"/>
  <c r="AH68" i="53"/>
  <c r="AH25" i="53"/>
  <c r="AH46" i="53"/>
  <c r="AH38" i="53"/>
  <c r="AH33" i="53"/>
  <c r="AH60" i="53"/>
  <c r="AH22" i="53"/>
  <c r="AV122" i="53"/>
  <c r="AV120" i="53"/>
  <c r="AV118" i="53"/>
  <c r="AH78" i="53"/>
  <c r="AH62" i="53"/>
  <c r="AH36" i="53"/>
  <c r="AH47" i="53"/>
  <c r="AH83" i="53"/>
  <c r="AH67" i="53"/>
  <c r="AH58" i="53"/>
  <c r="AH51" i="53"/>
  <c r="AH54" i="53"/>
  <c r="AH28" i="53"/>
  <c r="AH21" i="53"/>
  <c r="AH87" i="53"/>
  <c r="AH49" i="53"/>
  <c r="AH112" i="53"/>
  <c r="AH24" i="53"/>
  <c r="AH72" i="53"/>
  <c r="AH94" i="53"/>
  <c r="AH23" i="53"/>
  <c r="AH93" i="53"/>
  <c r="AH88" i="53"/>
  <c r="AH89" i="53"/>
  <c r="AH50" i="53"/>
  <c r="AH77" i="53"/>
  <c r="AH76" i="53"/>
  <c r="AG95" i="53"/>
  <c r="AG120" i="53" s="1"/>
  <c r="AH34" i="53"/>
  <c r="AH80" i="53"/>
  <c r="AH57" i="53"/>
  <c r="AH59" i="53"/>
  <c r="AH98" i="53"/>
  <c r="AH91" i="53"/>
  <c r="AH90" i="53"/>
  <c r="AH81" i="53"/>
  <c r="AH52" i="53"/>
  <c r="AH99" i="53"/>
  <c r="AH70" i="53"/>
  <c r="AH32" i="53"/>
  <c r="AH30" i="53"/>
  <c r="AH39" i="53"/>
  <c r="AX95" i="53"/>
  <c r="AX120" i="53" s="1"/>
  <c r="DL153" i="53" s="1"/>
  <c r="AH40" i="53"/>
  <c r="AH53" i="53"/>
  <c r="AH85" i="53"/>
  <c r="AH37" i="53"/>
  <c r="AH92" i="53"/>
  <c r="AH43" i="53"/>
  <c r="AH69" i="53"/>
  <c r="AG61" i="53"/>
  <c r="AG63" i="53" s="1"/>
  <c r="AH45" i="53"/>
  <c r="AW96" i="53"/>
  <c r="AW101" i="53" s="1"/>
  <c r="AH71" i="53"/>
  <c r="AV96" i="53"/>
  <c r="AX73" i="53"/>
  <c r="AX122" i="53" s="1"/>
  <c r="DL161" i="53" s="1"/>
  <c r="AX61" i="53"/>
  <c r="AX63" i="53" s="1"/>
  <c r="AH29" i="53"/>
  <c r="AG73" i="53"/>
  <c r="AG122" i="53" s="1"/>
  <c r="AH75" i="53"/>
  <c r="AH35" i="53"/>
  <c r="AF61" i="53"/>
  <c r="AF63" i="53" s="1"/>
  <c r="AF16" i="53"/>
  <c r="AF112" i="53"/>
  <c r="AH41" i="53"/>
  <c r="AF95" i="53"/>
  <c r="AH16" i="53"/>
  <c r="AF73" i="53"/>
  <c r="AH66" i="53"/>
  <c r="AG118" i="53" l="1"/>
  <c r="AX118" i="53"/>
  <c r="DL145" i="53" s="1"/>
  <c r="AW102" i="53"/>
  <c r="AW116" i="53" s="1"/>
  <c r="AV101" i="53"/>
  <c r="AV102" i="53" s="1"/>
  <c r="AF118" i="53"/>
  <c r="AF122" i="53"/>
  <c r="AF120" i="53"/>
  <c r="AH95" i="53"/>
  <c r="AH120" i="53" s="1"/>
  <c r="DL152" i="53" s="1"/>
  <c r="AH61" i="53"/>
  <c r="AH63" i="53" s="1"/>
  <c r="AG96" i="53"/>
  <c r="AX96" i="53"/>
  <c r="AX101" i="53" s="1"/>
  <c r="AH73" i="53"/>
  <c r="AH122" i="53" s="1"/>
  <c r="DL160" i="53" s="1"/>
  <c r="AF96" i="53"/>
  <c r="AF101" i="53" s="1"/>
  <c r="AV114" i="53" l="1"/>
  <c r="AV116" i="53"/>
  <c r="AX102" i="53"/>
  <c r="AX114" i="53" s="1"/>
  <c r="AG101" i="53"/>
  <c r="AG102" i="53" s="1"/>
  <c r="AF102" i="53"/>
  <c r="AF116" i="53" s="1"/>
  <c r="AW114" i="53"/>
  <c r="AH118" i="53"/>
  <c r="DL144" i="53" s="1"/>
  <c r="AH96" i="53"/>
  <c r="AX116" i="53" l="1"/>
  <c r="DL137" i="53" s="1"/>
  <c r="AG116" i="53"/>
  <c r="AG114" i="53"/>
  <c r="AF114" i="53"/>
  <c r="AH101" i="53"/>
  <c r="AH102" i="53" s="1"/>
  <c r="DK125" i="53"/>
  <c r="DJ125" i="53"/>
  <c r="DD111" i="53"/>
  <c r="DE55" i="53" s="1"/>
  <c r="DB111" i="53"/>
  <c r="DC55" i="53" s="1"/>
  <c r="CX111" i="53"/>
  <c r="CY55" i="53" s="1"/>
  <c r="CW55" i="53"/>
  <c r="DD110" i="53"/>
  <c r="DB110" i="53"/>
  <c r="CX110" i="53"/>
  <c r="CV110" i="53"/>
  <c r="CX107" i="53"/>
  <c r="CV107" i="53"/>
  <c r="CX106" i="53"/>
  <c r="CV106" i="53"/>
  <c r="DD100" i="53"/>
  <c r="DB100" i="53"/>
  <c r="CX100" i="53"/>
  <c r="CV100" i="53"/>
  <c r="DD99" i="53"/>
  <c r="DB99" i="53"/>
  <c r="CX99" i="53"/>
  <c r="CV99" i="53"/>
  <c r="DD98" i="53"/>
  <c r="DB98" i="53"/>
  <c r="CX98" i="53"/>
  <c r="CV98" i="53"/>
  <c r="DD94" i="53"/>
  <c r="DB94" i="53"/>
  <c r="CX94" i="53"/>
  <c r="CV94" i="53"/>
  <c r="DD93" i="53"/>
  <c r="DB93" i="53"/>
  <c r="CX93" i="53"/>
  <c r="CV93" i="53"/>
  <c r="DD92" i="53"/>
  <c r="DB92" i="53"/>
  <c r="CX92" i="53"/>
  <c r="CV92" i="53"/>
  <c r="DD91" i="53"/>
  <c r="DB91" i="53"/>
  <c r="CX91" i="53"/>
  <c r="CV91" i="53"/>
  <c r="DD90" i="53"/>
  <c r="DB90" i="53"/>
  <c r="CX90" i="53"/>
  <c r="CV90" i="53"/>
  <c r="DD89" i="53"/>
  <c r="DB89" i="53"/>
  <c r="CX89" i="53"/>
  <c r="CV89" i="53"/>
  <c r="DD88" i="53"/>
  <c r="DB88" i="53"/>
  <c r="CX88" i="53"/>
  <c r="CV88" i="53"/>
  <c r="DD87" i="53"/>
  <c r="DB87" i="53"/>
  <c r="CX87" i="53"/>
  <c r="CV87" i="53"/>
  <c r="DD86" i="53"/>
  <c r="DB86" i="53"/>
  <c r="CX86" i="53"/>
  <c r="CV86" i="53"/>
  <c r="DD85" i="53"/>
  <c r="DB85" i="53"/>
  <c r="CX85" i="53"/>
  <c r="CV85" i="53"/>
  <c r="DD84" i="53"/>
  <c r="DB84" i="53"/>
  <c r="CX84" i="53"/>
  <c r="CV84" i="53"/>
  <c r="DD83" i="53"/>
  <c r="DB83" i="53"/>
  <c r="CX83" i="53"/>
  <c r="CV83" i="53"/>
  <c r="DD82" i="53"/>
  <c r="DB82" i="53"/>
  <c r="CX82" i="53"/>
  <c r="CV82" i="53"/>
  <c r="DD81" i="53"/>
  <c r="DB81" i="53"/>
  <c r="CX81" i="53"/>
  <c r="CV81" i="53"/>
  <c r="DD80" i="53"/>
  <c r="DB80" i="53"/>
  <c r="CX80" i="53"/>
  <c r="CV80" i="53"/>
  <c r="DD79" i="53"/>
  <c r="DB79" i="53"/>
  <c r="CX79" i="53"/>
  <c r="CV79" i="53"/>
  <c r="DD78" i="53"/>
  <c r="DB78" i="53"/>
  <c r="CX78" i="53"/>
  <c r="CV78" i="53"/>
  <c r="DD77" i="53"/>
  <c r="DB77" i="53"/>
  <c r="CX77" i="53"/>
  <c r="CV77" i="53"/>
  <c r="DD76" i="53"/>
  <c r="DB76" i="53"/>
  <c r="CX76" i="53"/>
  <c r="CV76" i="53"/>
  <c r="DD75" i="53"/>
  <c r="DB75" i="53"/>
  <c r="CX75" i="53"/>
  <c r="CV75" i="53"/>
  <c r="DD72" i="53"/>
  <c r="DB72" i="53"/>
  <c r="CX72" i="53"/>
  <c r="CV72" i="53"/>
  <c r="DD71" i="53"/>
  <c r="DB71" i="53"/>
  <c r="CX71" i="53"/>
  <c r="CV71" i="53"/>
  <c r="DD70" i="53"/>
  <c r="DB70" i="53"/>
  <c r="CX70" i="53"/>
  <c r="CV70" i="53"/>
  <c r="DD69" i="53"/>
  <c r="DB69" i="53"/>
  <c r="CX69" i="53"/>
  <c r="CV69" i="53"/>
  <c r="DD68" i="53"/>
  <c r="DB68" i="53"/>
  <c r="CX68" i="53"/>
  <c r="CV68" i="53"/>
  <c r="DD67" i="53"/>
  <c r="DB67" i="53"/>
  <c r="CX67" i="53"/>
  <c r="CV67" i="53"/>
  <c r="DD66" i="53"/>
  <c r="DB66" i="53"/>
  <c r="CX66" i="53"/>
  <c r="CV66" i="53"/>
  <c r="DD62" i="53"/>
  <c r="DB62" i="53"/>
  <c r="CX62" i="53"/>
  <c r="CV62" i="53"/>
  <c r="DD60" i="53"/>
  <c r="DB60" i="53"/>
  <c r="CX60" i="53"/>
  <c r="CV60" i="53"/>
  <c r="DD59" i="53"/>
  <c r="DB59" i="53"/>
  <c r="CX59" i="53"/>
  <c r="CV59" i="53"/>
  <c r="DD58" i="53"/>
  <c r="DB58" i="53"/>
  <c r="CX58" i="53"/>
  <c r="CV58" i="53"/>
  <c r="DD57" i="53"/>
  <c r="DB57" i="53"/>
  <c r="CX57" i="53"/>
  <c r="CV57" i="53"/>
  <c r="DD56" i="53"/>
  <c r="DB56" i="53"/>
  <c r="CX56" i="53"/>
  <c r="CV56" i="53"/>
  <c r="DD54" i="53"/>
  <c r="DB54" i="53"/>
  <c r="CX54" i="53"/>
  <c r="CV54" i="53"/>
  <c r="DD53" i="53"/>
  <c r="DB53" i="53"/>
  <c r="CX53" i="53"/>
  <c r="CV53" i="53"/>
  <c r="DD52" i="53"/>
  <c r="DB52" i="53"/>
  <c r="CX52" i="53"/>
  <c r="CV52" i="53"/>
  <c r="DD51" i="53"/>
  <c r="DB51" i="53"/>
  <c r="CX51" i="53"/>
  <c r="CV51" i="53"/>
  <c r="DD50" i="53"/>
  <c r="DB50" i="53"/>
  <c r="CX50" i="53"/>
  <c r="CV50" i="53"/>
  <c r="DD49" i="53"/>
  <c r="DB49" i="53"/>
  <c r="CX49" i="53"/>
  <c r="CV49" i="53"/>
  <c r="DD48" i="53"/>
  <c r="DB48" i="53"/>
  <c r="CX48" i="53"/>
  <c r="CV48" i="53"/>
  <c r="DD47" i="53"/>
  <c r="DB47" i="53"/>
  <c r="CX47" i="53"/>
  <c r="CV47" i="53"/>
  <c r="DD46" i="53"/>
  <c r="DB46" i="53"/>
  <c r="CX46" i="53"/>
  <c r="CV46" i="53"/>
  <c r="DD45" i="53"/>
  <c r="DB45" i="53"/>
  <c r="CX45" i="53"/>
  <c r="CV45" i="53"/>
  <c r="DD44" i="53"/>
  <c r="DB44" i="53"/>
  <c r="CX44" i="53"/>
  <c r="CV44" i="53"/>
  <c r="DD43" i="53"/>
  <c r="DB43" i="53"/>
  <c r="CX43" i="53"/>
  <c r="CV43" i="53"/>
  <c r="DD42" i="53"/>
  <c r="DB42" i="53"/>
  <c r="CX42" i="53"/>
  <c r="CV42" i="53"/>
  <c r="DD41" i="53"/>
  <c r="DB41" i="53"/>
  <c r="CX41" i="53"/>
  <c r="CV41" i="53"/>
  <c r="DD40" i="53"/>
  <c r="DB40" i="53"/>
  <c r="CX40" i="53"/>
  <c r="CV40" i="53"/>
  <c r="DD39" i="53"/>
  <c r="DB39" i="53"/>
  <c r="CX39" i="53"/>
  <c r="CV39" i="53"/>
  <c r="DD38" i="53"/>
  <c r="DB38" i="53"/>
  <c r="CX38" i="53"/>
  <c r="CV38" i="53"/>
  <c r="DD37" i="53"/>
  <c r="DB37" i="53"/>
  <c r="CX37" i="53"/>
  <c r="CV37" i="53"/>
  <c r="DD36" i="53"/>
  <c r="DB36" i="53"/>
  <c r="CX36" i="53"/>
  <c r="CV36" i="53"/>
  <c r="DD35" i="53"/>
  <c r="DB35" i="53"/>
  <c r="CX35" i="53"/>
  <c r="CV35" i="53"/>
  <c r="DD34" i="53"/>
  <c r="DB34" i="53"/>
  <c r="CX34" i="53"/>
  <c r="CV34" i="53"/>
  <c r="DD33" i="53"/>
  <c r="DB33" i="53"/>
  <c r="CX33" i="53"/>
  <c r="CV33" i="53"/>
  <c r="DD32" i="53"/>
  <c r="DB32" i="53"/>
  <c r="CX32" i="53"/>
  <c r="CV32" i="53"/>
  <c r="DD31" i="53"/>
  <c r="DB31" i="53"/>
  <c r="CX31" i="53"/>
  <c r="CV31" i="53"/>
  <c r="DD30" i="53"/>
  <c r="DB30" i="53"/>
  <c r="CX30" i="53"/>
  <c r="CV30" i="53"/>
  <c r="DD29" i="53"/>
  <c r="DB29" i="53"/>
  <c r="CX29" i="53"/>
  <c r="CV29" i="53"/>
  <c r="DD28" i="53"/>
  <c r="DB28" i="53"/>
  <c r="CX28" i="53"/>
  <c r="CV28" i="53"/>
  <c r="DD27" i="53"/>
  <c r="DB27" i="53"/>
  <c r="CX27" i="53"/>
  <c r="CV27" i="53"/>
  <c r="DD26" i="53"/>
  <c r="DB26" i="53"/>
  <c r="CX26" i="53"/>
  <c r="CV26" i="53"/>
  <c r="DD25" i="53"/>
  <c r="DB25" i="53"/>
  <c r="CX25" i="53"/>
  <c r="CV25" i="53"/>
  <c r="DD24" i="53"/>
  <c r="DB24" i="53"/>
  <c r="CX24" i="53"/>
  <c r="CV24" i="53"/>
  <c r="DD23" i="53"/>
  <c r="DB23" i="53"/>
  <c r="CX23" i="53"/>
  <c r="CV23" i="53"/>
  <c r="DD22" i="53"/>
  <c r="DB22" i="53"/>
  <c r="CX22" i="53"/>
  <c r="CV22" i="53"/>
  <c r="DD21" i="53"/>
  <c r="DB21" i="53"/>
  <c r="CX21" i="53"/>
  <c r="CV21" i="53"/>
  <c r="DD20" i="53"/>
  <c r="DB20" i="53"/>
  <c r="CX20" i="53"/>
  <c r="CV20" i="53"/>
  <c r="DD15" i="53"/>
  <c r="DB15" i="53"/>
  <c r="CX15" i="53"/>
  <c r="CV15" i="53"/>
  <c r="DD14" i="53"/>
  <c r="DB14" i="53"/>
  <c r="CX14" i="53"/>
  <c r="CV14" i="53"/>
  <c r="DD13" i="53"/>
  <c r="DB13" i="53"/>
  <c r="CX13" i="53"/>
  <c r="CV13" i="53"/>
  <c r="DD12" i="53"/>
  <c r="DB12" i="53"/>
  <c r="CX12" i="53"/>
  <c r="CV12" i="53"/>
  <c r="DD11" i="53"/>
  <c r="DB11" i="53"/>
  <c r="CX11" i="53"/>
  <c r="CV11" i="53"/>
  <c r="CX10" i="53"/>
  <c r="CV10" i="53"/>
  <c r="DK9" i="53"/>
  <c r="CX9" i="53"/>
  <c r="CV9" i="53"/>
  <c r="DD10" i="53"/>
  <c r="DB10" i="53"/>
  <c r="AH116" i="53" l="1"/>
  <c r="DL136" i="53" s="1"/>
  <c r="AH114" i="53"/>
  <c r="DB61" i="53"/>
  <c r="DB63" i="53" s="1"/>
  <c r="DC63" i="53" s="1"/>
  <c r="CZ100" i="53"/>
  <c r="DJ100" i="53" s="1"/>
  <c r="CY22" i="53"/>
  <c r="CY24" i="53"/>
  <c r="CY26" i="53"/>
  <c r="CY57" i="53"/>
  <c r="CY59" i="53"/>
  <c r="CY69" i="53"/>
  <c r="CY75" i="53"/>
  <c r="CY77" i="53"/>
  <c r="CY83" i="53"/>
  <c r="DL125" i="53"/>
  <c r="CY29" i="53"/>
  <c r="CY31" i="53"/>
  <c r="CY45" i="53"/>
  <c r="CY58" i="53"/>
  <c r="CY66" i="53"/>
  <c r="CY68" i="53"/>
  <c r="CY84" i="53"/>
  <c r="CY86" i="53"/>
  <c r="DF21" i="53"/>
  <c r="DK21" i="53" s="1"/>
  <c r="DF49" i="53"/>
  <c r="DK49" i="53" s="1"/>
  <c r="DF51" i="53"/>
  <c r="DK51" i="53" s="1"/>
  <c r="DD112" i="53"/>
  <c r="DJ105" i="53"/>
  <c r="DC98" i="53"/>
  <c r="DC89" i="53"/>
  <c r="DC81" i="53"/>
  <c r="DC72" i="53"/>
  <c r="DC62" i="53"/>
  <c r="DC53" i="53"/>
  <c r="DC45" i="53"/>
  <c r="DC37" i="53"/>
  <c r="DC29" i="53"/>
  <c r="DC21" i="53"/>
  <c r="DC54" i="53"/>
  <c r="DC88" i="53"/>
  <c r="DC80" i="53"/>
  <c r="DC71" i="53"/>
  <c r="DC52" i="53"/>
  <c r="DC44" i="53"/>
  <c r="DC36" i="53"/>
  <c r="DC28" i="53"/>
  <c r="DC20" i="53"/>
  <c r="DC38" i="53"/>
  <c r="DC87" i="53"/>
  <c r="DC79" i="53"/>
  <c r="DC70" i="53"/>
  <c r="DC60" i="53"/>
  <c r="DC51" i="53"/>
  <c r="DC43" i="53"/>
  <c r="DC35" i="53"/>
  <c r="DC27" i="53"/>
  <c r="DC46" i="53"/>
  <c r="DC94" i="53"/>
  <c r="DC86" i="53"/>
  <c r="DC78" i="53"/>
  <c r="DC69" i="53"/>
  <c r="DC59" i="53"/>
  <c r="DC50" i="53"/>
  <c r="DC42" i="53"/>
  <c r="DC34" i="53"/>
  <c r="DC26" i="53"/>
  <c r="DC93" i="53"/>
  <c r="DC85" i="53"/>
  <c r="DC77" i="53"/>
  <c r="DC68" i="53"/>
  <c r="DC58" i="53"/>
  <c r="DC49" i="53"/>
  <c r="DC41" i="53"/>
  <c r="DC33" i="53"/>
  <c r="DC25" i="53"/>
  <c r="DC99" i="53"/>
  <c r="DC22" i="53"/>
  <c r="DC92" i="53"/>
  <c r="DC84" i="53"/>
  <c r="DC76" i="53"/>
  <c r="DC67" i="53"/>
  <c r="DC57" i="53"/>
  <c r="DC48" i="53"/>
  <c r="DC40" i="53"/>
  <c r="DC32" i="53"/>
  <c r="DC24" i="53"/>
  <c r="DC90" i="53"/>
  <c r="DC100" i="53"/>
  <c r="DC91" i="53"/>
  <c r="DC83" i="53"/>
  <c r="DC75" i="53"/>
  <c r="DC66" i="53"/>
  <c r="DC56" i="53"/>
  <c r="DC47" i="53"/>
  <c r="DC39" i="53"/>
  <c r="DC31" i="53"/>
  <c r="DC23" i="53"/>
  <c r="DC82" i="53"/>
  <c r="DC30" i="53"/>
  <c r="DE100" i="53"/>
  <c r="DE91" i="53"/>
  <c r="DE83" i="53"/>
  <c r="DE75" i="53"/>
  <c r="DE66" i="53"/>
  <c r="DE56" i="53"/>
  <c r="DE47" i="53"/>
  <c r="DE39" i="53"/>
  <c r="DE31" i="53"/>
  <c r="DE23" i="53"/>
  <c r="DE99" i="53"/>
  <c r="DE90" i="53"/>
  <c r="DE82" i="53"/>
  <c r="DE54" i="53"/>
  <c r="DE46" i="53"/>
  <c r="DE38" i="53"/>
  <c r="DE30" i="53"/>
  <c r="DE22" i="53"/>
  <c r="DE98" i="53"/>
  <c r="DE89" i="53"/>
  <c r="DE81" i="53"/>
  <c r="DE72" i="53"/>
  <c r="DE62" i="53"/>
  <c r="DE53" i="53"/>
  <c r="DE45" i="53"/>
  <c r="DE37" i="53"/>
  <c r="DE29" i="53"/>
  <c r="DE21" i="53"/>
  <c r="DE88" i="53"/>
  <c r="DE80" i="53"/>
  <c r="DE71" i="53"/>
  <c r="DE52" i="53"/>
  <c r="DE44" i="53"/>
  <c r="DE36" i="53"/>
  <c r="DE28" i="53"/>
  <c r="DE20" i="53"/>
  <c r="DE87" i="53"/>
  <c r="DE79" i="53"/>
  <c r="DE70" i="53"/>
  <c r="DE60" i="53"/>
  <c r="DE51" i="53"/>
  <c r="DE43" i="53"/>
  <c r="DE35" i="53"/>
  <c r="DE27" i="53"/>
  <c r="DE84" i="53"/>
  <c r="DE67" i="53"/>
  <c r="DE40" i="53"/>
  <c r="DE94" i="53"/>
  <c r="DE86" i="53"/>
  <c r="DE78" i="53"/>
  <c r="DE69" i="53"/>
  <c r="DE59" i="53"/>
  <c r="DE50" i="53"/>
  <c r="DE42" i="53"/>
  <c r="DE34" i="53"/>
  <c r="DE26" i="53"/>
  <c r="DE76" i="53"/>
  <c r="DE48" i="53"/>
  <c r="DE32" i="53"/>
  <c r="DE93" i="53"/>
  <c r="DE85" i="53"/>
  <c r="DE77" i="53"/>
  <c r="DE68" i="53"/>
  <c r="DE58" i="53"/>
  <c r="DE49" i="53"/>
  <c r="DE41" i="53"/>
  <c r="DE33" i="53"/>
  <c r="DE25" i="53"/>
  <c r="DE92" i="53"/>
  <c r="DE57" i="53"/>
  <c r="DE24" i="53"/>
  <c r="DB112" i="53"/>
  <c r="DK105" i="53"/>
  <c r="DF25" i="53"/>
  <c r="DK25" i="53" s="1"/>
  <c r="DF111" i="53"/>
  <c r="DG55" i="53" s="1"/>
  <c r="DF106" i="53"/>
  <c r="DK106" i="53" s="1"/>
  <c r="DF77" i="53"/>
  <c r="DK77" i="53" s="1"/>
  <c r="DF79" i="53"/>
  <c r="DK79" i="53" s="1"/>
  <c r="DF85" i="53"/>
  <c r="DK85" i="53" s="1"/>
  <c r="DF87" i="53"/>
  <c r="DK87" i="53" s="1"/>
  <c r="DF22" i="53"/>
  <c r="DK22" i="53" s="1"/>
  <c r="DF24" i="53"/>
  <c r="DK24" i="53" s="1"/>
  <c r="DF26" i="53"/>
  <c r="DK26" i="53" s="1"/>
  <c r="DF28" i="53"/>
  <c r="DK28" i="53" s="1"/>
  <c r="DF42" i="53"/>
  <c r="DK42" i="53" s="1"/>
  <c r="DF50" i="53"/>
  <c r="DK50" i="53" s="1"/>
  <c r="DF54" i="53"/>
  <c r="DK54" i="53" s="1"/>
  <c r="DF100" i="53"/>
  <c r="DK100" i="53" s="1"/>
  <c r="DF76" i="53"/>
  <c r="DK76" i="53" s="1"/>
  <c r="DF84" i="53"/>
  <c r="DK84" i="53" s="1"/>
  <c r="DF90" i="53"/>
  <c r="DK90" i="53" s="1"/>
  <c r="DF37" i="53"/>
  <c r="DK37" i="53" s="1"/>
  <c r="DF56" i="53"/>
  <c r="DK56" i="53" s="1"/>
  <c r="DF30" i="53"/>
  <c r="DK30" i="53" s="1"/>
  <c r="DF36" i="53"/>
  <c r="DK36" i="53" s="1"/>
  <c r="DF46" i="53"/>
  <c r="DK46" i="53" s="1"/>
  <c r="DF52" i="53"/>
  <c r="DK52" i="53" s="1"/>
  <c r="DF57" i="53"/>
  <c r="DK57" i="53" s="1"/>
  <c r="DF13" i="53"/>
  <c r="DK13" i="53" s="1"/>
  <c r="DF12" i="53"/>
  <c r="DK12" i="53" s="1"/>
  <c r="CW38" i="53"/>
  <c r="CZ106" i="53"/>
  <c r="DJ106" i="53" s="1"/>
  <c r="CZ110" i="53"/>
  <c r="DJ110" i="53" s="1"/>
  <c r="CZ71" i="53"/>
  <c r="CY91" i="53"/>
  <c r="CZ111" i="53"/>
  <c r="CZ99" i="53"/>
  <c r="CZ30" i="53"/>
  <c r="DJ30" i="53" s="1"/>
  <c r="CZ32" i="53"/>
  <c r="DJ32" i="53" s="1"/>
  <c r="CZ42" i="53"/>
  <c r="DJ42" i="53" s="1"/>
  <c r="CZ48" i="53"/>
  <c r="DJ48" i="53" s="1"/>
  <c r="CZ59" i="53"/>
  <c r="CZ31" i="53"/>
  <c r="DJ31" i="53" s="1"/>
  <c r="CZ24" i="53"/>
  <c r="DJ24" i="53" s="1"/>
  <c r="CZ54" i="53"/>
  <c r="DJ54" i="53" s="1"/>
  <c r="CZ67" i="53"/>
  <c r="CZ69" i="53"/>
  <c r="CZ107" i="53"/>
  <c r="DJ107" i="53" s="1"/>
  <c r="CY100" i="53"/>
  <c r="CW89" i="53"/>
  <c r="CW98" i="53"/>
  <c r="CZ23" i="53"/>
  <c r="DJ23" i="53" s="1"/>
  <c r="CW66" i="53"/>
  <c r="CZ84" i="53"/>
  <c r="CZ94" i="53"/>
  <c r="CW99" i="53"/>
  <c r="DF11" i="53"/>
  <c r="DK11" i="53" s="1"/>
  <c r="DF94" i="53"/>
  <c r="DK94" i="53" s="1"/>
  <c r="DF99" i="53"/>
  <c r="DK99" i="53" s="1"/>
  <c r="DF27" i="53"/>
  <c r="DK27" i="53" s="1"/>
  <c r="DF62" i="53"/>
  <c r="DK62" i="53" s="1"/>
  <c r="DF31" i="53"/>
  <c r="DK31" i="53" s="1"/>
  <c r="DF35" i="53"/>
  <c r="DK35" i="53" s="1"/>
  <c r="DF67" i="53"/>
  <c r="DK67" i="53" s="1"/>
  <c r="DF69" i="53"/>
  <c r="DK69" i="53" s="1"/>
  <c r="DF43" i="53"/>
  <c r="DK43" i="53" s="1"/>
  <c r="DF45" i="53"/>
  <c r="DK45" i="53" s="1"/>
  <c r="DF98" i="53"/>
  <c r="DK98" i="53" s="1"/>
  <c r="DF60" i="53"/>
  <c r="DK60" i="53" s="1"/>
  <c r="DF20" i="53"/>
  <c r="DK20" i="53" s="1"/>
  <c r="DF34" i="53"/>
  <c r="DK34" i="53" s="1"/>
  <c r="DF70" i="53"/>
  <c r="DK70" i="53" s="1"/>
  <c r="DF110" i="53"/>
  <c r="DK110" i="53" s="1"/>
  <c r="DF44" i="53"/>
  <c r="DK44" i="53" s="1"/>
  <c r="DF78" i="53"/>
  <c r="DK78" i="53" s="1"/>
  <c r="DF80" i="53"/>
  <c r="DK80" i="53" s="1"/>
  <c r="DF82" i="53"/>
  <c r="DK82" i="53" s="1"/>
  <c r="DF38" i="53"/>
  <c r="DK38" i="53" s="1"/>
  <c r="DF40" i="53"/>
  <c r="DK40" i="53" s="1"/>
  <c r="DF53" i="53"/>
  <c r="DK53" i="53" s="1"/>
  <c r="DF86" i="53"/>
  <c r="DK86" i="53" s="1"/>
  <c r="DF91" i="53"/>
  <c r="DK91" i="53" s="1"/>
  <c r="DF15" i="53"/>
  <c r="DK15" i="53" s="1"/>
  <c r="DF58" i="53"/>
  <c r="DK58" i="53" s="1"/>
  <c r="DF71" i="53"/>
  <c r="DK71" i="53" s="1"/>
  <c r="DF88" i="53"/>
  <c r="DK88" i="53" s="1"/>
  <c r="DF47" i="53"/>
  <c r="DK47" i="53" s="1"/>
  <c r="DK107" i="53"/>
  <c r="DF39" i="53"/>
  <c r="DK39" i="53" s="1"/>
  <c r="DF48" i="53"/>
  <c r="DK48" i="53" s="1"/>
  <c r="DF81" i="53"/>
  <c r="DK81" i="53" s="1"/>
  <c r="DF92" i="53"/>
  <c r="DK92" i="53" s="1"/>
  <c r="DF23" i="53"/>
  <c r="DK23" i="53" s="1"/>
  <c r="DK10" i="53"/>
  <c r="DF14" i="53"/>
  <c r="DK14" i="53" s="1"/>
  <c r="DF29" i="53"/>
  <c r="DK29" i="53" s="1"/>
  <c r="DF59" i="53"/>
  <c r="DK59" i="53" s="1"/>
  <c r="DF72" i="53"/>
  <c r="DK72" i="53" s="1"/>
  <c r="DF83" i="53"/>
  <c r="DK83" i="53" s="1"/>
  <c r="DF89" i="53"/>
  <c r="DK89" i="53" s="1"/>
  <c r="CW81" i="53"/>
  <c r="CW28" i="53"/>
  <c r="CY33" i="53"/>
  <c r="CY35" i="53"/>
  <c r="CY38" i="53"/>
  <c r="CY47" i="53"/>
  <c r="CY49" i="53"/>
  <c r="CY51" i="53"/>
  <c r="CY70" i="53"/>
  <c r="CW83" i="53"/>
  <c r="CY88" i="53"/>
  <c r="CW90" i="53"/>
  <c r="CY93" i="53"/>
  <c r="CW88" i="53"/>
  <c r="CY28" i="53"/>
  <c r="CW37" i="53"/>
  <c r="CY40" i="53"/>
  <c r="CY42" i="53"/>
  <c r="CY44" i="53"/>
  <c r="CW46" i="53"/>
  <c r="CW53" i="53"/>
  <c r="CW62" i="53"/>
  <c r="CW72" i="53"/>
  <c r="CW76" i="53"/>
  <c r="CY21" i="53"/>
  <c r="CY30" i="53"/>
  <c r="CY37" i="53"/>
  <c r="CY46" i="53"/>
  <c r="CY53" i="53"/>
  <c r="CY76" i="53"/>
  <c r="CZ85" i="53"/>
  <c r="CW47" i="53"/>
  <c r="CV112" i="53"/>
  <c r="CY23" i="53"/>
  <c r="CY25" i="53"/>
  <c r="CW39" i="53"/>
  <c r="CY56" i="53"/>
  <c r="CY67" i="53"/>
  <c r="CY78" i="53"/>
  <c r="CW80" i="53"/>
  <c r="CW82" i="53"/>
  <c r="CZ83" i="53"/>
  <c r="CY85" i="53"/>
  <c r="CY87" i="53"/>
  <c r="CY92" i="53"/>
  <c r="CX112" i="53"/>
  <c r="CW20" i="53"/>
  <c r="CY27" i="53"/>
  <c r="CY32" i="53"/>
  <c r="CY34" i="53"/>
  <c r="CW36" i="53"/>
  <c r="CY39" i="53"/>
  <c r="CY48" i="53"/>
  <c r="CY50" i="53"/>
  <c r="CW71" i="53"/>
  <c r="CY80" i="53"/>
  <c r="CY94" i="53"/>
  <c r="CZ22" i="53"/>
  <c r="DJ22" i="53" s="1"/>
  <c r="CZ29" i="53"/>
  <c r="DJ29" i="53" s="1"/>
  <c r="CY36" i="53"/>
  <c r="CY41" i="53"/>
  <c r="CY43" i="53"/>
  <c r="CY52" i="53"/>
  <c r="CW54" i="53"/>
  <c r="CY60" i="53"/>
  <c r="CY71" i="53"/>
  <c r="CW23" i="53"/>
  <c r="CW30" i="53"/>
  <c r="CZ45" i="53"/>
  <c r="DJ45" i="53" s="1"/>
  <c r="CW48" i="53"/>
  <c r="CZ40" i="53"/>
  <c r="DJ40" i="53" s="1"/>
  <c r="CZ56" i="53"/>
  <c r="CW40" i="53"/>
  <c r="CZ52" i="53"/>
  <c r="DJ52" i="53" s="1"/>
  <c r="CZ47" i="53"/>
  <c r="DJ47" i="53" s="1"/>
  <c r="CZ57" i="53"/>
  <c r="CZ33" i="53"/>
  <c r="DJ33" i="53" s="1"/>
  <c r="CZ38" i="53"/>
  <c r="DJ38" i="53" s="1"/>
  <c r="CW57" i="53"/>
  <c r="CZ75" i="53"/>
  <c r="CZ80" i="53"/>
  <c r="CZ82" i="53"/>
  <c r="CZ90" i="53"/>
  <c r="CZ92" i="53"/>
  <c r="CZ91" i="53"/>
  <c r="CW75" i="53"/>
  <c r="CW91" i="53"/>
  <c r="CX95" i="53"/>
  <c r="CZ78" i="53"/>
  <c r="CZ88" i="53"/>
  <c r="CW84" i="53"/>
  <c r="CW92" i="53"/>
  <c r="CZ77" i="53"/>
  <c r="CZ76" i="53"/>
  <c r="CZ86" i="53"/>
  <c r="CZ93" i="53"/>
  <c r="CV73" i="53"/>
  <c r="CW67" i="53"/>
  <c r="CZ66" i="53"/>
  <c r="DJ66" i="53" s="1"/>
  <c r="CZ68" i="53"/>
  <c r="CZ25" i="53"/>
  <c r="DJ25" i="53" s="1"/>
  <c r="CW45" i="53"/>
  <c r="CZ46" i="53"/>
  <c r="DJ46" i="53" s="1"/>
  <c r="CW24" i="53"/>
  <c r="CW31" i="53"/>
  <c r="CW32" i="53"/>
  <c r="CZ39" i="53"/>
  <c r="DJ39" i="53" s="1"/>
  <c r="CZ44" i="53"/>
  <c r="DJ44" i="53" s="1"/>
  <c r="CW56" i="53"/>
  <c r="CX61" i="53"/>
  <c r="CY61" i="53" s="1"/>
  <c r="CW22" i="53"/>
  <c r="CW29" i="53"/>
  <c r="CZ21" i="53"/>
  <c r="DJ21" i="53" s="1"/>
  <c r="CZ50" i="53"/>
  <c r="DJ50" i="53" s="1"/>
  <c r="CZ14" i="53"/>
  <c r="DJ14" i="53" s="1"/>
  <c r="CZ13" i="53"/>
  <c r="DJ13" i="53" s="1"/>
  <c r="CZ11" i="53"/>
  <c r="DJ11" i="53" s="1"/>
  <c r="CX16" i="53"/>
  <c r="CZ15" i="53"/>
  <c r="DJ15" i="53" s="1"/>
  <c r="CZ12" i="53"/>
  <c r="DJ12" i="53" s="1"/>
  <c r="CZ9" i="53"/>
  <c r="DJ9" i="53" s="1"/>
  <c r="DL9" i="53" s="1"/>
  <c r="CY20" i="53"/>
  <c r="CW33" i="53"/>
  <c r="CZ20" i="53"/>
  <c r="DJ20" i="53" s="1"/>
  <c r="CW21" i="53"/>
  <c r="CZ37" i="53"/>
  <c r="DJ37" i="53" s="1"/>
  <c r="DF41" i="53"/>
  <c r="DK41" i="53" s="1"/>
  <c r="CW43" i="53"/>
  <c r="CZ43" i="53"/>
  <c r="DJ43" i="53" s="1"/>
  <c r="CZ49" i="53"/>
  <c r="DJ49" i="53" s="1"/>
  <c r="CW49" i="53"/>
  <c r="CX73" i="53"/>
  <c r="CZ34" i="53"/>
  <c r="DJ34" i="53" s="1"/>
  <c r="CW34" i="53"/>
  <c r="CV16" i="53"/>
  <c r="DB73" i="53"/>
  <c r="DC73" i="53" s="1"/>
  <c r="CZ72" i="53"/>
  <c r="CY72" i="53"/>
  <c r="CZ98" i="53"/>
  <c r="CY98" i="53"/>
  <c r="DD61" i="53"/>
  <c r="DD63" i="53" s="1"/>
  <c r="DE63" i="53" s="1"/>
  <c r="CW27" i="53"/>
  <c r="CZ27" i="53"/>
  <c r="DJ27" i="53" s="1"/>
  <c r="DF32" i="53"/>
  <c r="DK32" i="53" s="1"/>
  <c r="DF33" i="53"/>
  <c r="DK33" i="53" s="1"/>
  <c r="CZ53" i="53"/>
  <c r="DJ53" i="53" s="1"/>
  <c r="DD73" i="53"/>
  <c r="DE73" i="53" s="1"/>
  <c r="CZ89" i="53"/>
  <c r="CY89" i="53"/>
  <c r="CW79" i="53"/>
  <c r="CZ79" i="53"/>
  <c r="DD16" i="53"/>
  <c r="CZ36" i="53"/>
  <c r="DJ36" i="53" s="1"/>
  <c r="CZ62" i="53"/>
  <c r="CY62" i="53"/>
  <c r="CZ26" i="53"/>
  <c r="DJ26" i="53" s="1"/>
  <c r="CW26" i="53"/>
  <c r="CW51" i="53"/>
  <c r="CZ51" i="53"/>
  <c r="DJ51" i="53" s="1"/>
  <c r="CZ58" i="53"/>
  <c r="CW58" i="53"/>
  <c r="DB95" i="53"/>
  <c r="DC95" i="53" s="1"/>
  <c r="CZ81" i="53"/>
  <c r="CY81" i="53"/>
  <c r="CW60" i="53"/>
  <c r="CZ60" i="53"/>
  <c r="CV61" i="53"/>
  <c r="CW25" i="53"/>
  <c r="CZ28" i="53"/>
  <c r="DJ28" i="53" s="1"/>
  <c r="CW70" i="53"/>
  <c r="CZ70" i="53"/>
  <c r="DD95" i="53"/>
  <c r="DE95" i="53" s="1"/>
  <c r="CV95" i="53"/>
  <c r="DB16" i="53"/>
  <c r="CZ10" i="53"/>
  <c r="CW35" i="53"/>
  <c r="CZ35" i="53"/>
  <c r="DJ35" i="53" s="1"/>
  <c r="CZ41" i="53"/>
  <c r="DJ41" i="53" s="1"/>
  <c r="CW41" i="53"/>
  <c r="DF68" i="53"/>
  <c r="DK68" i="53" s="1"/>
  <c r="CW87" i="53"/>
  <c r="CZ87" i="53"/>
  <c r="DF93" i="53"/>
  <c r="DK93" i="53" s="1"/>
  <c r="DF66" i="53"/>
  <c r="CW68" i="53"/>
  <c r="DF75" i="53"/>
  <c r="CW77" i="53"/>
  <c r="CY79" i="53"/>
  <c r="CW85" i="53"/>
  <c r="CW93" i="53"/>
  <c r="CW44" i="53"/>
  <c r="CW52" i="53"/>
  <c r="CY54" i="53"/>
  <c r="CY82" i="53"/>
  <c r="CY90" i="53"/>
  <c r="CY99" i="53"/>
  <c r="CW100" i="53"/>
  <c r="CW42" i="53"/>
  <c r="CW50" i="53"/>
  <c r="CW59" i="53"/>
  <c r="CW69" i="53"/>
  <c r="CW78" i="53"/>
  <c r="CW86" i="53"/>
  <c r="CW94" i="53"/>
  <c r="DJ111" i="53" l="1"/>
  <c r="DA55" i="53"/>
  <c r="DE16" i="53"/>
  <c r="DD122" i="53"/>
  <c r="DD120" i="53"/>
  <c r="DD118" i="53"/>
  <c r="DC16" i="53"/>
  <c r="DB120" i="53"/>
  <c r="DB118" i="53"/>
  <c r="DB122" i="53"/>
  <c r="CY16" i="53"/>
  <c r="CX122" i="53"/>
  <c r="CX120" i="53"/>
  <c r="CV122" i="53"/>
  <c r="CV120" i="53"/>
  <c r="DJ10" i="53"/>
  <c r="DL105" i="53"/>
  <c r="DE61" i="53"/>
  <c r="DC61" i="53"/>
  <c r="CW73" i="53"/>
  <c r="DL106" i="53"/>
  <c r="DK111" i="53"/>
  <c r="DG93" i="53"/>
  <c r="DG85" i="53"/>
  <c r="DG77" i="53"/>
  <c r="DG68" i="53"/>
  <c r="DG58" i="53"/>
  <c r="DG49" i="53"/>
  <c r="DG41" i="53"/>
  <c r="DG33" i="53"/>
  <c r="DG25" i="53"/>
  <c r="DG59" i="53"/>
  <c r="DG92" i="53"/>
  <c r="DG84" i="53"/>
  <c r="DG76" i="53"/>
  <c r="DG67" i="53"/>
  <c r="DG57" i="53"/>
  <c r="DG48" i="53"/>
  <c r="DG40" i="53"/>
  <c r="DG32" i="53"/>
  <c r="DG24" i="53"/>
  <c r="DG50" i="53"/>
  <c r="DG100" i="53"/>
  <c r="DG91" i="53"/>
  <c r="DG83" i="53"/>
  <c r="DG75" i="53"/>
  <c r="DG66" i="53"/>
  <c r="DG56" i="53"/>
  <c r="DG47" i="53"/>
  <c r="DG39" i="53"/>
  <c r="DG31" i="53"/>
  <c r="DG23" i="53"/>
  <c r="DG42" i="53"/>
  <c r="DG99" i="53"/>
  <c r="DG90" i="53"/>
  <c r="DG82" i="53"/>
  <c r="DG54" i="53"/>
  <c r="DG46" i="53"/>
  <c r="DG38" i="53"/>
  <c r="DG30" i="53"/>
  <c r="DG22" i="53"/>
  <c r="DG78" i="53"/>
  <c r="DG98" i="53"/>
  <c r="DG89" i="53"/>
  <c r="DG81" i="53"/>
  <c r="DG72" i="53"/>
  <c r="DG62" i="53"/>
  <c r="DG53" i="53"/>
  <c r="DG45" i="53"/>
  <c r="DG37" i="53"/>
  <c r="DG29" i="53"/>
  <c r="DG21" i="53"/>
  <c r="DG69" i="53"/>
  <c r="DG26" i="53"/>
  <c r="DG88" i="53"/>
  <c r="DG80" i="53"/>
  <c r="DG71" i="53"/>
  <c r="DG52" i="53"/>
  <c r="DG44" i="53"/>
  <c r="DG36" i="53"/>
  <c r="DG28" i="53"/>
  <c r="DG20" i="53"/>
  <c r="DG86" i="53"/>
  <c r="DG34" i="53"/>
  <c r="DG87" i="53"/>
  <c r="DG79" i="53"/>
  <c r="DG70" i="53"/>
  <c r="DG60" i="53"/>
  <c r="DG51" i="53"/>
  <c r="DG43" i="53"/>
  <c r="DG35" i="53"/>
  <c r="DG27" i="53"/>
  <c r="DG94" i="53"/>
  <c r="DL12" i="53"/>
  <c r="DL13" i="53"/>
  <c r="DL34" i="53"/>
  <c r="DA34" i="53"/>
  <c r="DJ80" i="53"/>
  <c r="DL80" i="53" s="1"/>
  <c r="DA80" i="53"/>
  <c r="DL48" i="53"/>
  <c r="DA48" i="53"/>
  <c r="DL41" i="53"/>
  <c r="DA41" i="53"/>
  <c r="DJ70" i="53"/>
  <c r="DL70" i="53" s="1"/>
  <c r="DA70" i="53"/>
  <c r="DL26" i="53"/>
  <c r="DA26" i="53"/>
  <c r="DJ89" i="53"/>
  <c r="DL89" i="53" s="1"/>
  <c r="DA89" i="53"/>
  <c r="CZ73" i="53"/>
  <c r="DL20" i="53"/>
  <c r="DA20" i="53"/>
  <c r="DJ93" i="53"/>
  <c r="DL93" i="53" s="1"/>
  <c r="DA93" i="53"/>
  <c r="DJ75" i="53"/>
  <c r="DA75" i="53"/>
  <c r="DJ56" i="53"/>
  <c r="DL56" i="53" s="1"/>
  <c r="DA56" i="53"/>
  <c r="DL42" i="53"/>
  <c r="DA42" i="53"/>
  <c r="DL21" i="53"/>
  <c r="DA21" i="53"/>
  <c r="DL35" i="53"/>
  <c r="DA35" i="53"/>
  <c r="DJ81" i="53"/>
  <c r="DL81" i="53" s="1"/>
  <c r="DA81" i="53"/>
  <c r="DJ98" i="53"/>
  <c r="DL98" i="53" s="1"/>
  <c r="DA98" i="53"/>
  <c r="DL46" i="53"/>
  <c r="DA46" i="53"/>
  <c r="DJ86" i="53"/>
  <c r="DL86" i="53" s="1"/>
  <c r="DA86" i="53"/>
  <c r="DL40" i="53"/>
  <c r="DA40" i="53"/>
  <c r="DJ85" i="53"/>
  <c r="DL85" i="53" s="1"/>
  <c r="DA85" i="53"/>
  <c r="DJ94" i="53"/>
  <c r="DL94" i="53" s="1"/>
  <c r="DA94" i="53"/>
  <c r="DJ69" i="53"/>
  <c r="DL69" i="53" s="1"/>
  <c r="DA69" i="53"/>
  <c r="DL32" i="53"/>
  <c r="DA32" i="53"/>
  <c r="DJ78" i="53"/>
  <c r="DL78" i="53" s="1"/>
  <c r="DA78" i="53"/>
  <c r="DJ62" i="53"/>
  <c r="DL62" i="53" s="1"/>
  <c r="DA62" i="53"/>
  <c r="DL53" i="53"/>
  <c r="DA53" i="53"/>
  <c r="DL49" i="53"/>
  <c r="DA49" i="53"/>
  <c r="DJ76" i="53"/>
  <c r="DL76" i="53" s="1"/>
  <c r="DA76" i="53"/>
  <c r="DL38" i="53"/>
  <c r="DA38" i="53"/>
  <c r="DJ84" i="53"/>
  <c r="DL84" i="53" s="1"/>
  <c r="DA84" i="53"/>
  <c r="DJ67" i="53"/>
  <c r="DL67" i="53" s="1"/>
  <c r="DA67" i="53"/>
  <c r="DL30" i="53"/>
  <c r="DA30" i="53"/>
  <c r="DL25" i="53"/>
  <c r="DA25" i="53"/>
  <c r="DJ77" i="53"/>
  <c r="DL77" i="53" s="1"/>
  <c r="DA77" i="53"/>
  <c r="DJ91" i="53"/>
  <c r="DL91" i="53" s="1"/>
  <c r="DA91" i="53"/>
  <c r="DL33" i="53"/>
  <c r="DA33" i="53"/>
  <c r="DL45" i="53"/>
  <c r="DA45" i="53"/>
  <c r="DL54" i="53"/>
  <c r="DA54" i="53"/>
  <c r="DJ99" i="53"/>
  <c r="DL99" i="53" s="1"/>
  <c r="DA99" i="53"/>
  <c r="DL28" i="53"/>
  <c r="DA28" i="53"/>
  <c r="DL36" i="53"/>
  <c r="DA36" i="53"/>
  <c r="DJ72" i="53"/>
  <c r="DL72" i="53" s="1"/>
  <c r="DA72" i="53"/>
  <c r="DL43" i="53"/>
  <c r="DA43" i="53"/>
  <c r="DJ87" i="53"/>
  <c r="DL87" i="53" s="1"/>
  <c r="DA87" i="53"/>
  <c r="DJ58" i="53"/>
  <c r="DL58" i="53" s="1"/>
  <c r="DA58" i="53"/>
  <c r="DL44" i="53"/>
  <c r="DA44" i="53"/>
  <c r="DJ68" i="53"/>
  <c r="DL68" i="53" s="1"/>
  <c r="DA68" i="53"/>
  <c r="DJ92" i="53"/>
  <c r="DL92" i="53" s="1"/>
  <c r="DA92" i="53"/>
  <c r="DJ57" i="53"/>
  <c r="DL57" i="53" s="1"/>
  <c r="DA57" i="53"/>
  <c r="DL23" i="53"/>
  <c r="DA23" i="53"/>
  <c r="DL24" i="53"/>
  <c r="DA24" i="53"/>
  <c r="DA100" i="53"/>
  <c r="DL31" i="53"/>
  <c r="DA31" i="53"/>
  <c r="DL51" i="53"/>
  <c r="DA51" i="53"/>
  <c r="DJ79" i="53"/>
  <c r="DL79" i="53" s="1"/>
  <c r="DA79" i="53"/>
  <c r="DL27" i="53"/>
  <c r="DA27" i="53"/>
  <c r="DL39" i="53"/>
  <c r="DA39" i="53"/>
  <c r="DA66" i="53"/>
  <c r="DJ90" i="53"/>
  <c r="DL90" i="53" s="1"/>
  <c r="DA90" i="53"/>
  <c r="DL47" i="53"/>
  <c r="DA47" i="53"/>
  <c r="DL29" i="53"/>
  <c r="DA29" i="53"/>
  <c r="CV96" i="53"/>
  <c r="CW96" i="53" s="1"/>
  <c r="DJ60" i="53"/>
  <c r="DL60" i="53" s="1"/>
  <c r="DA60" i="53"/>
  <c r="DL37" i="53"/>
  <c r="DA37" i="53"/>
  <c r="DL50" i="53"/>
  <c r="DA50" i="53"/>
  <c r="DJ88" i="53"/>
  <c r="DL88" i="53" s="1"/>
  <c r="DA88" i="53"/>
  <c r="DJ82" i="53"/>
  <c r="DL82" i="53" s="1"/>
  <c r="DA82" i="53"/>
  <c r="DL52" i="53"/>
  <c r="DA52" i="53"/>
  <c r="DL22" i="53"/>
  <c r="DA22" i="53"/>
  <c r="DJ83" i="53"/>
  <c r="DL83" i="53" s="1"/>
  <c r="DA83" i="53"/>
  <c r="DL110" i="53"/>
  <c r="DJ59" i="53"/>
  <c r="DL59" i="53" s="1"/>
  <c r="DA59" i="53"/>
  <c r="DJ71" i="53"/>
  <c r="DL71" i="53" s="1"/>
  <c r="DA71" i="53"/>
  <c r="DL100" i="53"/>
  <c r="DL15" i="53"/>
  <c r="DL11" i="53"/>
  <c r="DF10" i="53"/>
  <c r="DF112" i="53" s="1"/>
  <c r="CZ112" i="53"/>
  <c r="DL107" i="53"/>
  <c r="CX63" i="53"/>
  <c r="CX118" i="53" s="1"/>
  <c r="DK61" i="53"/>
  <c r="DK63" i="53" s="1"/>
  <c r="DK142" i="53" s="1"/>
  <c r="DL14" i="53"/>
  <c r="DF61" i="53"/>
  <c r="DF63" i="53" s="1"/>
  <c r="CY95" i="53"/>
  <c r="DD96" i="53"/>
  <c r="DF95" i="53"/>
  <c r="DG95" i="53" s="1"/>
  <c r="DK75" i="53"/>
  <c r="CV63" i="53"/>
  <c r="CV118" i="53" s="1"/>
  <c r="CZ61" i="53"/>
  <c r="DA61" i="53" s="1"/>
  <c r="CW61" i="53"/>
  <c r="CX96" i="53"/>
  <c r="CY96" i="53" s="1"/>
  <c r="CY73" i="53"/>
  <c r="DK16" i="53"/>
  <c r="DK66" i="53"/>
  <c r="DF73" i="53"/>
  <c r="DG73" i="53" s="1"/>
  <c r="CW95" i="53"/>
  <c r="CZ95" i="53"/>
  <c r="CZ16" i="53"/>
  <c r="CW16" i="53"/>
  <c r="DB96" i="53"/>
  <c r="DG63" i="53" l="1"/>
  <c r="DJ112" i="53"/>
  <c r="DL111" i="53"/>
  <c r="CZ122" i="53"/>
  <c r="CZ120" i="53"/>
  <c r="DL10" i="53"/>
  <c r="DL16" i="53" s="1"/>
  <c r="DJ16" i="53"/>
  <c r="DG61" i="53"/>
  <c r="DJ95" i="53"/>
  <c r="DJ73" i="53"/>
  <c r="DK112" i="53"/>
  <c r="DB101" i="53"/>
  <c r="DB102" i="53" s="1"/>
  <c r="DC96" i="53"/>
  <c r="DD101" i="53"/>
  <c r="DD102" i="53" s="1"/>
  <c r="DE96" i="53"/>
  <c r="DA73" i="53"/>
  <c r="DA95" i="53"/>
  <c r="DJ61" i="53"/>
  <c r="DJ63" i="53" s="1"/>
  <c r="DF16" i="53"/>
  <c r="DA16" i="53"/>
  <c r="CY63" i="53"/>
  <c r="CZ96" i="53"/>
  <c r="DA96" i="53" s="1"/>
  <c r="CX101" i="53"/>
  <c r="CX102" i="53" s="1"/>
  <c r="DF96" i="53"/>
  <c r="DF101" i="53" s="1"/>
  <c r="DK73" i="53"/>
  <c r="DK158" i="53" s="1"/>
  <c r="DL66" i="53"/>
  <c r="DL73" i="53" s="1"/>
  <c r="CW63" i="53"/>
  <c r="CV101" i="53"/>
  <c r="CZ63" i="53"/>
  <c r="CZ118" i="53" s="1"/>
  <c r="DK95" i="53"/>
  <c r="DK150" i="53" s="1"/>
  <c r="DL75" i="53"/>
  <c r="DL95" i="53" s="1"/>
  <c r="DL150" i="53" s="1"/>
  <c r="DK118" i="53"/>
  <c r="DL158" i="53" l="1"/>
  <c r="DJ142" i="53"/>
  <c r="DJ158" i="53"/>
  <c r="DJ150" i="53"/>
  <c r="DF102" i="53"/>
  <c r="DD116" i="53"/>
  <c r="DD114" i="53"/>
  <c r="DB116" i="53"/>
  <c r="DB114" i="53"/>
  <c r="DF122" i="53"/>
  <c r="DF120" i="53"/>
  <c r="DF118" i="53"/>
  <c r="CX116" i="53"/>
  <c r="CX114" i="53"/>
  <c r="DL112" i="53"/>
  <c r="DJ120" i="53"/>
  <c r="DE101" i="53"/>
  <c r="DC101" i="53"/>
  <c r="DJ96" i="53"/>
  <c r="DJ101" i="53" s="1"/>
  <c r="DJ102" i="53" s="1"/>
  <c r="DJ126" i="53" s="1"/>
  <c r="DJ134" i="53" s="1"/>
  <c r="DJ122" i="53"/>
  <c r="DG101" i="53"/>
  <c r="DG96" i="53"/>
  <c r="DC102" i="53"/>
  <c r="DE102" i="53"/>
  <c r="DG16" i="53"/>
  <c r="DL61" i="53"/>
  <c r="DL63" i="53" s="1"/>
  <c r="DL142" i="53" s="1"/>
  <c r="DA63" i="53"/>
  <c r="CY101" i="53"/>
  <c r="DJ118" i="53"/>
  <c r="CZ101" i="53"/>
  <c r="CW101" i="53"/>
  <c r="CV102" i="53"/>
  <c r="CY102" i="53"/>
  <c r="DL120" i="53"/>
  <c r="DL122" i="53"/>
  <c r="DL96" i="53"/>
  <c r="DK120" i="53"/>
  <c r="DK96" i="53"/>
  <c r="DK101" i="53" s="1"/>
  <c r="DK102" i="53" s="1"/>
  <c r="DK126" i="53" s="1"/>
  <c r="DK134" i="53" s="1"/>
  <c r="DK122" i="53"/>
  <c r="DJ124" i="53" l="1"/>
  <c r="DK124" i="53"/>
  <c r="CV114" i="53"/>
  <c r="CV116" i="53"/>
  <c r="DL118" i="53"/>
  <c r="DL101" i="53"/>
  <c r="DL102" i="53" s="1"/>
  <c r="DL126" i="53" s="1"/>
  <c r="DL134" i="53" s="1"/>
  <c r="CZ102" i="53"/>
  <c r="DA101" i="53"/>
  <c r="CW102" i="53"/>
  <c r="DK116" i="53"/>
  <c r="DK114" i="53"/>
  <c r="DJ116" i="53"/>
  <c r="DJ114" i="53"/>
  <c r="DL124" i="53" l="1"/>
  <c r="DL114" i="53"/>
  <c r="DL116" i="53"/>
  <c r="DF116" i="53"/>
  <c r="DF114" i="53"/>
  <c r="CZ114" i="53"/>
  <c r="CZ116" i="53"/>
  <c r="DG102" i="53"/>
  <c r="DA102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VITA Program</author>
  </authors>
  <commentList>
    <comment ref="D11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sharedStrings.xml><?xml version="1.0" encoding="utf-8"?>
<sst xmlns="http://schemas.openxmlformats.org/spreadsheetml/2006/main" count="2618" uniqueCount="284">
  <si>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</si>
  <si>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</si>
  <si>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</si>
  <si>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</si>
  <si>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</si>
  <si>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</si>
  <si>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</si>
  <si>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</si>
  <si>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</si>
  <si>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</si>
  <si>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</si>
  <si>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</si>
  <si>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</si>
  <si>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</si>
  <si>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</si>
  <si>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</si>
  <si>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</si>
  <si>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</si>
  <si>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</si>
  <si>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</si>
  <si>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</si>
  <si>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</si>
  <si>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</si>
  <si>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</si>
  <si>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</si>
  <si>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</si>
  <si>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</si>
  <si>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</si>
  <si>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</si>
  <si>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</si>
  <si>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</si>
  <si>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</si>
  <si>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</si>
  <si>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</si>
  <si>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</si>
  <si>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</si>
  <si>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</si>
  <si>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</si>
  <si>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</si>
  <si>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</si>
  <si>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</si>
  <si>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</si>
  <si>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</si>
  <si>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</si>
  <si>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</si>
  <si>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</si>
  <si>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</si>
  <si>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</si>
  <si>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</si>
  <si>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</si>
  <si>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</si>
  <si>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</si>
  <si>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</si>
  <si>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</si>
  <si>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</si>
  <si>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</si>
  <si>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</si>
  <si>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</si>
  <si>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</si>
  <si>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</si>
  <si>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</si>
  <si>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</si>
  <si>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</si>
  <si>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</si>
  <si>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</si>
  <si>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</si>
  <si>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</si>
  <si>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</si>
  <si>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</si>
  <si>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</si>
  <si>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</si>
  <si>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</si>
  <si>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</si>
  <si>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</si>
  <si>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</si>
  <si>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</si>
  <si>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</si>
  <si>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</si>
  <si>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</si>
  <si>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</si>
  <si>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</si>
  <si>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</si>
  <si>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</si>
  <si>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</si>
  <si>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</si>
  <si>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</si>
  <si>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</si>
  <si>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</si>
  <si>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</si>
  <si>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</si>
  <si>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</si>
  <si>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</si>
  <si>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</si>
  <si>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</si>
  <si>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</si>
  <si>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</si>
  <si>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</si>
  <si>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</si>
  <si>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</si>
  <si>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</si>
  <si>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</si>
  <si>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</si>
  <si>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</si>
  <si>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</si>
  <si>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</si>
  <si>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</si>
  <si>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</si>
  <si>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</si>
  <si>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</si>
  <si>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</si>
  <si>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</si>
  <si>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</si>
  <si>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</si>
  <si>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</si>
  <si>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</si>
  <si>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</si>
  <si>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</si>
  <si>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</si>
  <si>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</si>
  <si>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</si>
  <si>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</si>
  <si>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</si>
  <si>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</si>
  <si>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</si>
  <si>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</si>
  <si>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</si>
  <si>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</si>
  <si>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</si>
  <si>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</si>
  <si>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</si>
  <si>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</si>
  <si>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</si>
  <si>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</si>
  <si>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</si>
  <si>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</si>
  <si>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</si>
  <si>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</si>
  <si>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</si>
  <si>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</si>
  <si>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</si>
  <si>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</si>
  <si>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</si>
  <si>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</si>
  <si>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</si>
  <si>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</si>
  <si>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</si>
  <si>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</si>
  <si>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</si>
  <si>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</si>
  <si>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</si>
  <si>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>Medallion and CCC+ Combined Financial Results for CY2020 Q1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</si>
  <si>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</si>
  <si>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</si>
  <si>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</si>
  <si>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</si>
  <si>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</si>
  <si>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</si>
  <si>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</si>
  <si>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</si>
  <si>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</si>
  <si>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</si>
  <si>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</si>
  <si>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</si>
  <si>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</si>
  <si>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</si>
  <si>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</si>
  <si>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</si>
  <si>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</si>
  <si>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</si>
  <si>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</si>
  <si>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</si>
  <si>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</si>
  <si>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</si>
  <si>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</si>
  <si>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</si>
  <si>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</si>
  <si>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</si>
  <si>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</si>
  <si>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</si>
  <si>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</si>
  <si>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</si>
  <si>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</si>
  <si>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</si>
  <si>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Optima </t>
  </si>
  <si>
    <t xml:space="preserve">Total United </t>
  </si>
  <si>
    <t xml:space="preserve">Total Va Premier </t>
  </si>
  <si>
    <t xml:space="preserve">Total Aetna   </t>
  </si>
  <si>
    <t xml:space="preserve">Total Anthem   </t>
  </si>
  <si>
    <t xml:space="preserve">Total Optima   </t>
  </si>
  <si>
    <t xml:space="preserve">Total United   </t>
  </si>
  <si>
    <t xml:space="preserve">Total Va Premier   </t>
  </si>
  <si>
    <t>Quarterly for APR-JUN 2022</t>
  </si>
  <si>
    <t>Quarterly for JAN-MAR 2022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</si>
  <si>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</si>
  <si>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</si>
  <si>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</si>
  <si>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</si>
  <si>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</si>
  <si>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</si>
  <si>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>Total Aetna Apr-Jun 2022</t>
  </si>
  <si>
    <t>Total Anthem Apr-Jun 2022</t>
  </si>
  <si>
    <t>Total Optima Apr-Jun 2022</t>
  </si>
  <si>
    <t>Total United Apr-Jun 2022</t>
  </si>
  <si>
    <t>Total Va Premier Apr-Jun 2022</t>
  </si>
  <si>
    <t>Medallion and CCC+ Combined Financial Results for JAN-MAR 2022</t>
  </si>
  <si>
    <t xml:space="preserve">Molina    </t>
  </si>
  <si>
    <t>CCC Plus Molina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</si>
  <si>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</si>
  <si>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</si>
  <si>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</si>
  <si>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</si>
  <si>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</si>
  <si>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</si>
  <si>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</si>
  <si>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>Quarterly for OCT-DEC FY2022</t>
  </si>
  <si>
    <t>Quarterly for JUL-SEP FY2022</t>
  </si>
  <si>
    <t>Quarterly for the Fiscal Year 2022</t>
  </si>
  <si>
    <t>Medallion and CCC+ Combined Financial Results for FY2022</t>
  </si>
  <si>
    <t xml:space="preserve">Total Molina   </t>
  </si>
  <si>
    <t>MLR and UW Gain Refund Estimate</t>
  </si>
  <si>
    <t>Medical Loss Ratio Numerator</t>
  </si>
  <si>
    <t>Claims</t>
  </si>
  <si>
    <t>Improving health care quality expenses</t>
  </si>
  <si>
    <r>
      <t>MLR numerator</t>
    </r>
    <r>
      <rPr>
        <sz val="11"/>
        <color rgb="FFFF0000"/>
        <rFont val="Calibri"/>
        <family val="2"/>
        <scheme val="minor"/>
      </rPr>
      <t xml:space="preserve"> </t>
    </r>
  </si>
  <si>
    <t xml:space="preserve">  </t>
  </si>
  <si>
    <t>Medical Loss Ratio Denominator</t>
  </si>
  <si>
    <t>Federal and State taxes and licensing or regulatory fees</t>
  </si>
  <si>
    <t>MLR denominator</t>
  </si>
  <si>
    <t>Credibility Adjustment</t>
  </si>
  <si>
    <t>Member Months to determine credibility</t>
  </si>
  <si>
    <t>Credibility adjustment</t>
  </si>
  <si>
    <t>MLR Calculation</t>
  </si>
  <si>
    <t>Unadjusted MLR</t>
  </si>
  <si>
    <t>Adjusted MLR</t>
  </si>
  <si>
    <t>MLR Remittance Calculation</t>
  </si>
  <si>
    <t>Is plan membership above the minimum credibility value? (Y/N)</t>
  </si>
  <si>
    <t>MLR standard</t>
  </si>
  <si>
    <t>Remittance amount due to State for Coverage Year</t>
  </si>
  <si>
    <t>Underwriting Gain Denominator (consistent with MLR reporting)</t>
  </si>
  <si>
    <t>Medical Expenses</t>
  </si>
  <si>
    <r>
      <t>Underwriting Gain Claims Expenses</t>
    </r>
    <r>
      <rPr>
        <sz val="10"/>
        <color rgb="FFFF0000"/>
        <rFont val="Arial"/>
        <family val="2"/>
      </rPr>
      <t xml:space="preserve"> </t>
    </r>
  </si>
  <si>
    <t>Non-Claims Costs</t>
  </si>
  <si>
    <t>Administrative Expenses</t>
  </si>
  <si>
    <t>Less: Unallowable Expenses</t>
  </si>
  <si>
    <t>Allowable Administrative Expenses</t>
  </si>
  <si>
    <t>Underwriting Gain</t>
  </si>
  <si>
    <t>Underwriting Gain $</t>
  </si>
  <si>
    <t>Less: Remittance Amount Due to State for Coverage Year</t>
  </si>
  <si>
    <t>Adjusted Underwriting Gain $</t>
  </si>
  <si>
    <t>Underwriting Gain %</t>
  </si>
  <si>
    <t>Underwriting Gain Remittance Calculation</t>
  </si>
  <si>
    <t xml:space="preserve">Member Month Requirement Met? </t>
  </si>
  <si>
    <t xml:space="preserve">At least 12 months contract experience at the beginning of the Contract Year? </t>
  </si>
  <si>
    <t>Y</t>
  </si>
  <si>
    <t>Percent to Remit</t>
  </si>
  <si>
    <t>Amount to Remit by 12/1 of the following calendar year</t>
  </si>
  <si>
    <t>Section 2: MLR Credibility Adjustments Table</t>
  </si>
  <si>
    <t>MMP contracts</t>
  </si>
  <si>
    <t>Member Months</t>
  </si>
  <si>
    <t>Credibility Lookup</t>
  </si>
  <si>
    <t>&lt; 5,400</t>
  </si>
  <si>
    <t>Non-credible</t>
  </si>
  <si>
    <t>N/A</t>
  </si>
  <si>
    <t>&gt; 380,000</t>
  </si>
  <si>
    <t>fully cred</t>
  </si>
  <si>
    <t xml:space="preserve">Total Aetna Oct-Dec Q2 FY22 </t>
  </si>
  <si>
    <t xml:space="preserve">Total Anthem Oct-Dec Q2 FY22 </t>
  </si>
  <si>
    <t xml:space="preserve">Total Molina Oct-Dec Q2 FY22 </t>
  </si>
  <si>
    <t xml:space="preserve">Total Optima Oct-Dec Q2 FY22 </t>
  </si>
  <si>
    <t xml:space="preserve">Total United Oct-Dec Q2 FY22 </t>
  </si>
  <si>
    <t xml:space="preserve">Total Va Premier Oct-Dec Q2 FY22 </t>
  </si>
  <si>
    <t>Total Aetna Jul-Sep Q2 FY22</t>
  </si>
  <si>
    <t>Total Anthem Jul-Sep Q2 FY22</t>
  </si>
  <si>
    <t>Total Molina Jul-Sep Q2 FY22</t>
  </si>
  <si>
    <t>Total Optima Jul-Sep Q2 FY22</t>
  </si>
  <si>
    <t>Total United Jul-Sep Q2 FY22</t>
  </si>
  <si>
    <t>Total Va Premier Jul-Sep Q2 FY22</t>
  </si>
  <si>
    <t xml:space="preserve">Total Molina </t>
  </si>
  <si>
    <t>CCC+ and Medallion Combined Totals SFY22 Q3</t>
  </si>
  <si>
    <t>Total Molina Apr-Jun 2022</t>
  </si>
  <si>
    <t>FY22 CCC+ and Medallion Combined Totals Fiscal YTD</t>
  </si>
  <si>
    <t>https://myupdox.com/portal/fampracticeassociates/html/inbox.html</t>
  </si>
  <si>
    <t>Total MLR</t>
  </si>
  <si>
    <t>Total 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</si>
</sst>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  <numFmt numFmtId="171" formatCode="0.00000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8"/>
      <name val="Arial"/>
      <family val="2"/>
    </font>
  </fonts>
  <fills count="2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391">
    <xf numFmtId="0" fontId="0" fillId="0" borderId="0" xfId="0"/>
    <xf numFmtId="0" fontId="4" fillId="0" borderId="0" xfId="0" applyFont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Border="1" applyAlignment="1">
      <alignment horizontal="center"/>
    </xf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9" fontId="21" fillId="0" borderId="0" xfId="58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14" xfId="0" applyNumberFormat="1" applyFont="1" applyBorder="1" applyAlignment="1">
      <alignment horizontal="center"/>
    </xf>
    <xf numFmtId="168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0" fontId="0" fillId="14" borderId="13" xfId="0" applyFill="1" applyBorder="1"/>
    <xf numFmtId="0" fontId="20" fillId="0" borderId="37" xfId="0" applyFont="1" applyBorder="1"/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 applyProtection="1">
      <alignment horizontal="center"/>
      <protection hidden="1"/>
    </xf>
    <xf numFmtId="168" fontId="3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>
      <alignment horizontal="center"/>
    </xf>
    <xf numFmtId="3" fontId="21" fillId="0" borderId="0" xfId="0" applyNumberFormat="1" applyFont="1" applyAlignment="1" applyProtection="1">
      <alignment horizontal="center"/>
      <protection hidden="1"/>
    </xf>
    <xf numFmtId="167" fontId="30" fillId="0" borderId="0" xfId="0" applyNumberFormat="1" applyFont="1" applyAlignment="1" applyProtection="1">
      <alignment horizontal="center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0" fontId="2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9" fillId="0" borderId="13" xfId="0" applyFont="1" applyBorder="1"/>
    <xf numFmtId="0" fontId="21" fillId="0" borderId="13" xfId="0" applyFont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21" fillId="0" borderId="15" xfId="0" applyFont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0" fontId="0" fillId="14" borderId="47" xfId="0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4" fontId="21" fillId="0" borderId="0" xfId="71" applyNumberFormat="1" applyFont="1" applyBorder="1"/>
    <xf numFmtId="169" fontId="21" fillId="0" borderId="0" xfId="70" applyNumberFormat="1" applyFont="1" applyBorder="1"/>
    <xf numFmtId="0" fontId="0" fillId="20" borderId="13" xfId="0" applyFill="1" applyBorder="1"/>
    <xf numFmtId="169" fontId="5" fillId="20" borderId="9" xfId="70" applyNumberFormat="1" applyFont="1" applyFill="1" applyBorder="1"/>
    <xf numFmtId="169" fontId="5" fillId="20" borderId="4" xfId="70" applyNumberFormat="1" applyFont="1" applyFill="1" applyBorder="1"/>
    <xf numFmtId="167" fontId="5" fillId="18" borderId="49" xfId="0" applyNumberFormat="1" applyFont="1" applyFill="1" applyBorder="1"/>
    <xf numFmtId="169" fontId="5" fillId="20" borderId="11" xfId="70" applyNumberFormat="1" applyFont="1" applyFill="1" applyBorder="1"/>
    <xf numFmtId="49" fontId="39" fillId="0" borderId="9" xfId="57" applyNumberFormat="1" applyFont="1" applyBorder="1" applyAlignment="1">
      <alignment horizontal="left" vertical="top"/>
    </xf>
    <xf numFmtId="0" fontId="39" fillId="0" borderId="9" xfId="57" applyFont="1" applyBorder="1"/>
    <xf numFmtId="0" fontId="39" fillId="0" borderId="9" xfId="0" applyFont="1" applyBorder="1" applyAlignment="1">
      <alignment vertical="top"/>
    </xf>
    <xf numFmtId="0" fontId="39" fillId="0" borderId="9" xfId="57" applyFont="1" applyBorder="1" applyAlignment="1">
      <alignment horizontal="left" vertical="top"/>
    </xf>
    <xf numFmtId="170" fontId="0" fillId="0" borderId="9" xfId="0" applyNumberFormat="1" applyBorder="1"/>
    <xf numFmtId="170" fontId="0" fillId="0" borderId="0" xfId="0" applyNumberFormat="1"/>
    <xf numFmtId="170" fontId="40" fillId="0" borderId="9" xfId="0" applyNumberFormat="1" applyFont="1" applyBorder="1"/>
    <xf numFmtId="170" fontId="40" fillId="0" borderId="0" xfId="0" applyNumberFormat="1" applyFont="1"/>
    <xf numFmtId="44" fontId="0" fillId="0" borderId="0" xfId="0" applyNumberFormat="1"/>
    <xf numFmtId="0" fontId="39" fillId="0" borderId="9" xfId="0" applyFont="1" applyBorder="1" applyAlignment="1">
      <alignment horizontal="left" vertical="top"/>
    </xf>
    <xf numFmtId="44" fontId="40" fillId="0" borderId="0" xfId="0" applyNumberFormat="1" applyFont="1"/>
    <xf numFmtId="0" fontId="0" fillId="0" borderId="9" xfId="0" applyBorder="1"/>
    <xf numFmtId="169" fontId="0" fillId="0" borderId="9" xfId="55" applyNumberFormat="1" applyFont="1" applyBorder="1"/>
    <xf numFmtId="169" fontId="0" fillId="0" borderId="0" xfId="55" applyNumberFormat="1" applyFont="1" applyBorder="1"/>
    <xf numFmtId="169" fontId="0" fillId="0" borderId="0" xfId="0" applyNumberFormat="1"/>
    <xf numFmtId="164" fontId="39" fillId="0" borderId="9" xfId="58" applyNumberFormat="1" applyFont="1" applyFill="1" applyBorder="1" applyAlignment="1">
      <alignment vertical="top"/>
    </xf>
    <xf numFmtId="164" fontId="39" fillId="0" borderId="0" xfId="58" applyNumberFormat="1" applyFont="1" applyFill="1" applyBorder="1" applyAlignment="1">
      <alignment vertical="top"/>
    </xf>
    <xf numFmtId="164" fontId="0" fillId="0" borderId="0" xfId="0" applyNumberFormat="1"/>
    <xf numFmtId="49" fontId="39" fillId="0" borderId="9" xfId="57" applyNumberFormat="1" applyFont="1" applyBorder="1" applyAlignment="1">
      <alignment vertical="top"/>
    </xf>
    <xf numFmtId="169" fontId="0" fillId="0" borderId="9" xfId="0" applyNumberFormat="1" applyBorder="1"/>
    <xf numFmtId="0" fontId="0" fillId="0" borderId="9" xfId="0" applyBorder="1" applyAlignment="1">
      <alignment horizontal="left" vertical="top"/>
    </xf>
    <xf numFmtId="0" fontId="0" fillId="0" borderId="9" xfId="0" applyBorder="1" applyAlignment="1">
      <alignment vertical="top"/>
    </xf>
    <xf numFmtId="164" fontId="0" fillId="0" borderId="9" xfId="58" applyNumberFormat="1" applyFont="1" applyBorder="1"/>
    <xf numFmtId="164" fontId="0" fillId="0" borderId="0" xfId="58" applyNumberFormat="1" applyFont="1" applyBorder="1"/>
    <xf numFmtId="164" fontId="41" fillId="0" borderId="9" xfId="0" applyNumberFormat="1" applyFont="1" applyBorder="1"/>
    <xf numFmtId="164" fontId="41" fillId="0" borderId="0" xfId="0" applyNumberFormat="1" applyFont="1"/>
    <xf numFmtId="164" fontId="0" fillId="0" borderId="9" xfId="0" applyNumberFormat="1" applyBorder="1"/>
    <xf numFmtId="164" fontId="4" fillId="0" borderId="0" xfId="58" applyNumberFormat="1" applyFont="1"/>
    <xf numFmtId="0" fontId="39" fillId="0" borderId="9" xfId="57" quotePrefix="1" applyFont="1" applyBorder="1" applyAlignment="1">
      <alignment horizontal="left" vertical="top"/>
    </xf>
    <xf numFmtId="0" fontId="0" fillId="0" borderId="9" xfId="0" applyBorder="1" applyAlignment="1">
      <alignment horizontal="right"/>
    </xf>
    <xf numFmtId="0" fontId="0" fillId="0" borderId="0" xfId="0" applyAlignment="1">
      <alignment horizontal="right"/>
    </xf>
    <xf numFmtId="170" fontId="0" fillId="0" borderId="9" xfId="0" applyNumberFormat="1" applyBorder="1" applyAlignment="1">
      <alignment horizontal="left" indent="1"/>
    </xf>
    <xf numFmtId="170" fontId="0" fillId="0" borderId="0" xfId="0" applyNumberFormat="1" applyAlignment="1">
      <alignment horizontal="left" indent="1"/>
    </xf>
    <xf numFmtId="0" fontId="39" fillId="0" borderId="16" xfId="0" applyFont="1" applyBorder="1" applyAlignment="1">
      <alignment vertical="top"/>
    </xf>
    <xf numFmtId="0" fontId="39" fillId="0" borderId="16" xfId="0" applyFont="1" applyBorder="1" applyAlignment="1">
      <alignment horizontal="left" vertical="top"/>
    </xf>
    <xf numFmtId="170" fontId="0" fillId="0" borderId="16" xfId="0" applyNumberFormat="1" applyBorder="1" applyAlignment="1">
      <alignment horizontal="left" indent="1"/>
    </xf>
    <xf numFmtId="0" fontId="4" fillId="0" borderId="0" xfId="0" applyFont="1" applyAlignment="1">
      <alignment horizontal="left" vertical="center"/>
    </xf>
    <xf numFmtId="0" fontId="4" fillId="0" borderId="0" xfId="57" applyAlignment="1">
      <alignment horizontal="left" vertical="center"/>
    </xf>
    <xf numFmtId="0" fontId="4" fillId="0" borderId="0" xfId="0" applyFont="1" applyAlignment="1">
      <alignment vertical="center"/>
    </xf>
    <xf numFmtId="170" fontId="14" fillId="0" borderId="50" xfId="0" applyNumberFormat="1" applyFont="1" applyBorder="1"/>
    <xf numFmtId="170" fontId="42" fillId="0" borderId="51" xfId="0" applyNumberFormat="1" applyFont="1" applyBorder="1"/>
    <xf numFmtId="170" fontId="14" fillId="0" borderId="51" xfId="0" applyNumberFormat="1" applyFont="1" applyBorder="1"/>
    <xf numFmtId="49" fontId="4" fillId="0" borderId="0" xfId="57" applyNumberFormat="1" applyAlignment="1">
      <alignment horizontal="left" vertical="center"/>
    </xf>
    <xf numFmtId="0" fontId="4" fillId="0" borderId="0" xfId="57" applyAlignment="1">
      <alignment vertical="center"/>
    </xf>
    <xf numFmtId="170" fontId="14" fillId="0" borderId="51" xfId="0" applyNumberFormat="1" applyFont="1" applyBorder="1" applyAlignment="1">
      <alignment vertical="center"/>
    </xf>
    <xf numFmtId="164" fontId="14" fillId="0" borderId="52" xfId="58" applyNumberFormat="1" applyFont="1" applyBorder="1" applyAlignment="1">
      <alignment vertical="center"/>
    </xf>
    <xf numFmtId="164" fontId="4" fillId="0" borderId="0" xfId="0" applyNumberFormat="1" applyFont="1"/>
    <xf numFmtId="44" fontId="14" fillId="0" borderId="51" xfId="0" applyNumberFormat="1" applyFont="1" applyBorder="1"/>
    <xf numFmtId="171" fontId="4" fillId="0" borderId="0" xfId="0" applyNumberFormat="1" applyFont="1"/>
    <xf numFmtId="0" fontId="14" fillId="0" borderId="51" xfId="0" applyFont="1" applyBorder="1"/>
    <xf numFmtId="164" fontId="4" fillId="0" borderId="51" xfId="69" applyNumberFormat="1" applyFont="1" applyFill="1" applyBorder="1" applyAlignment="1" applyProtection="1">
      <alignment horizontal="right" vertical="center"/>
    </xf>
    <xf numFmtId="10" fontId="5" fillId="0" borderId="51" xfId="69" applyNumberFormat="1" applyFont="1" applyFill="1" applyBorder="1" applyAlignment="1" applyProtection="1">
      <alignment horizontal="right" vertical="center"/>
    </xf>
    <xf numFmtId="170" fontId="44" fillId="0" borderId="53" xfId="69" applyNumberFormat="1" applyFont="1" applyFill="1" applyBorder="1" applyAlignment="1" applyProtection="1">
      <alignment horizontal="right" vertical="center"/>
    </xf>
    <xf numFmtId="0" fontId="9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5" fillId="0" borderId="0" xfId="0" applyFont="1"/>
    <xf numFmtId="0" fontId="4" fillId="0" borderId="0" xfId="0" applyFont="1" applyAlignment="1">
      <alignment vertical="top"/>
    </xf>
    <xf numFmtId="0" fontId="9" fillId="0" borderId="43" xfId="0" applyFont="1" applyBorder="1" applyAlignment="1">
      <alignment horizontal="left" vertical="top"/>
    </xf>
    <xf numFmtId="0" fontId="4" fillId="0" borderId="54" xfId="0" applyFont="1" applyBorder="1" applyAlignment="1">
      <alignment vertical="top"/>
    </xf>
    <xf numFmtId="0" fontId="46" fillId="0" borderId="55" xfId="0" applyFont="1" applyBorder="1" applyAlignment="1">
      <alignment horizontal="center" wrapText="1"/>
    </xf>
    <xf numFmtId="0" fontId="46" fillId="0" borderId="56" xfId="0" applyFont="1" applyBorder="1" applyAlignment="1">
      <alignment horizontal="center" wrapText="1"/>
    </xf>
    <xf numFmtId="0" fontId="45" fillId="0" borderId="9" xfId="0" applyFont="1" applyBorder="1"/>
    <xf numFmtId="0" fontId="4" fillId="0" borderId="55" xfId="0" applyFont="1" applyBorder="1" applyAlignment="1">
      <alignment horizontal="center" vertical="top"/>
    </xf>
    <xf numFmtId="0" fontId="47" fillId="0" borderId="56" xfId="0" applyFont="1" applyBorder="1" applyAlignment="1">
      <alignment horizontal="center" vertical="top"/>
    </xf>
    <xf numFmtId="164" fontId="45" fillId="0" borderId="9" xfId="58" applyNumberFormat="1" applyFont="1" applyBorder="1" applyAlignment="1">
      <alignment horizontal="center"/>
    </xf>
    <xf numFmtId="37" fontId="4" fillId="0" borderId="55" xfId="55" applyNumberFormat="1" applyFont="1" applyFill="1" applyBorder="1" applyAlignment="1">
      <alignment horizontal="center" vertical="top"/>
    </xf>
    <xf numFmtId="164" fontId="4" fillId="0" borderId="56" xfId="58" applyNumberFormat="1" applyFont="1" applyFill="1" applyBorder="1" applyAlignment="1">
      <alignment horizontal="center" vertical="top"/>
    </xf>
    <xf numFmtId="37" fontId="45" fillId="0" borderId="9" xfId="0" applyNumberFormat="1" applyFont="1" applyBorder="1"/>
    <xf numFmtId="164" fontId="45" fillId="0" borderId="9" xfId="0" applyNumberFormat="1" applyFont="1" applyBorder="1"/>
    <xf numFmtId="37" fontId="45" fillId="0" borderId="0" xfId="0" applyNumberFormat="1" applyFont="1"/>
    <xf numFmtId="164" fontId="45" fillId="0" borderId="0" xfId="58" applyNumberFormat="1" applyFont="1" applyBorder="1" applyAlignment="1">
      <alignment horizontal="center"/>
    </xf>
    <xf numFmtId="164" fontId="45" fillId="0" borderId="0" xfId="0" applyNumberFormat="1" applyFont="1"/>
    <xf numFmtId="169" fontId="4" fillId="0" borderId="57" xfId="55" applyNumberFormat="1" applyFont="1" applyFill="1" applyBorder="1" applyAlignment="1">
      <alignment horizontal="center" vertical="top"/>
    </xf>
    <xf numFmtId="164" fontId="4" fillId="0" borderId="58" xfId="58" applyNumberFormat="1" applyFont="1" applyFill="1" applyBorder="1" applyAlignment="1">
      <alignment horizontal="center" vertical="top"/>
    </xf>
    <xf numFmtId="3" fontId="45" fillId="0" borderId="0" xfId="0" applyNumberFormat="1" applyFont="1"/>
    <xf numFmtId="0" fontId="39" fillId="0" borderId="0" xfId="57" applyFont="1"/>
    <xf numFmtId="170" fontId="14" fillId="0" borderId="0" xfId="0" applyNumberFormat="1" applyFont="1"/>
    <xf numFmtId="170" fontId="42" fillId="0" borderId="0" xfId="0" applyNumberFormat="1" applyFont="1"/>
    <xf numFmtId="170" fontId="14" fillId="0" borderId="0" xfId="0" applyNumberFormat="1" applyFont="1" applyAlignment="1">
      <alignment vertical="center"/>
    </xf>
    <xf numFmtId="164" fontId="14" fillId="0" borderId="0" xfId="58" applyNumberFormat="1" applyFont="1" applyBorder="1" applyAlignment="1">
      <alignment vertical="center"/>
    </xf>
    <xf numFmtId="44" fontId="14" fillId="0" borderId="0" xfId="0" applyNumberFormat="1" applyFont="1"/>
    <xf numFmtId="0" fontId="14" fillId="0" borderId="0" xfId="0" applyFont="1"/>
    <xf numFmtId="164" fontId="4" fillId="0" borderId="0" xfId="69" applyNumberFormat="1" applyFont="1" applyFill="1" applyBorder="1" applyAlignment="1" applyProtection="1">
      <alignment horizontal="right" vertical="center"/>
    </xf>
    <xf numFmtId="10" fontId="5" fillId="0" borderId="0" xfId="69" applyNumberFormat="1" applyFont="1" applyFill="1" applyBorder="1" applyAlignment="1" applyProtection="1">
      <alignment horizontal="right" vertical="center"/>
    </xf>
    <xf numFmtId="170" fontId="44" fillId="0" borderId="0" xfId="69" applyNumberFormat="1" applyFont="1" applyFill="1" applyBorder="1" applyAlignment="1" applyProtection="1">
      <alignment horizontal="right" vertical="center"/>
    </xf>
    <xf numFmtId="170" fontId="4" fillId="0" borderId="0" xfId="0" applyNumberFormat="1" applyFont="1"/>
    <xf numFmtId="0" fontId="9" fillId="18" borderId="61" xfId="0" applyFont="1" applyFill="1" applyBorder="1"/>
    <xf numFmtId="167" fontId="5" fillId="18" borderId="62" xfId="0" applyNumberFormat="1" applyFont="1" applyFill="1" applyBorder="1"/>
    <xf numFmtId="0" fontId="21" fillId="0" borderId="63" xfId="0" applyFont="1" applyBorder="1"/>
    <xf numFmtId="3" fontId="21" fillId="0" borderId="64" xfId="0" applyNumberFormat="1" applyFont="1" applyBorder="1"/>
    <xf numFmtId="3" fontId="21" fillId="0" borderId="65" xfId="0" applyNumberFormat="1" applyFont="1" applyBorder="1"/>
    <xf numFmtId="168" fontId="21" fillId="17" borderId="47" xfId="0" applyNumberFormat="1" applyFont="1" applyFill="1" applyBorder="1" applyAlignment="1">
      <alignment horizontal="center"/>
    </xf>
    <xf numFmtId="3" fontId="29" fillId="0" borderId="13" xfId="0" applyNumberFormat="1" applyFont="1" applyBorder="1" applyAlignment="1" applyProtection="1">
      <alignment horizontal="center"/>
      <protection hidden="1"/>
    </xf>
    <xf numFmtId="3" fontId="29" fillId="0" borderId="9" xfId="0" applyNumberFormat="1" applyFont="1" applyBorder="1" applyAlignment="1" applyProtection="1">
      <alignment horizontal="center"/>
      <protection hidden="1"/>
    </xf>
    <xf numFmtId="3" fontId="29" fillId="0" borderId="14" xfId="0" applyNumberFormat="1" applyFont="1" applyBorder="1" applyAlignment="1" applyProtection="1">
      <alignment horizontal="center"/>
      <protection hidden="1"/>
    </xf>
    <xf numFmtId="0" fontId="5" fillId="0" borderId="0" xfId="0" applyFont="1"/>
    <xf numFmtId="164" fontId="4" fillId="0" borderId="0" xfId="71" applyNumberFormat="1" applyFont="1" applyFill="1" applyBorder="1" applyAlignment="1">
      <alignment horizontal="center"/>
    </xf>
    <xf numFmtId="164" fontId="0" fillId="0" borderId="0" xfId="71" applyNumberFormat="1" applyFont="1" applyFill="1" applyBorder="1" applyAlignment="1">
      <alignment horizontal="center"/>
    </xf>
    <xf numFmtId="0" fontId="0" fillId="0" borderId="59" xfId="0" applyBorder="1"/>
    <xf numFmtId="167" fontId="21" fillId="0" borderId="60" xfId="0" applyNumberFormat="1" applyFont="1" applyBorder="1" applyAlignment="1" applyProtection="1">
      <alignment horizontal="center"/>
      <protection hidden="1"/>
    </xf>
    <xf numFmtId="167" fontId="21" fillId="0" borderId="41" xfId="0" applyNumberFormat="1" applyFont="1" applyBorder="1" applyAlignment="1" applyProtection="1">
      <alignment horizontal="center"/>
      <protection hidden="1"/>
    </xf>
    <xf numFmtId="170" fontId="43" fillId="0" borderId="16" xfId="0" applyNumberFormat="1" applyFont="1" applyBorder="1" applyAlignment="1">
      <alignment horizontal="left" indent="1"/>
    </xf>
    <xf numFmtId="169" fontId="4" fillId="0" borderId="0" xfId="70" applyNumberFormat="1" applyFont="1"/>
    <xf numFmtId="169" fontId="4" fillId="0" borderId="0" xfId="0" applyNumberFormat="1" applyFont="1"/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9" fillId="16" borderId="10" xfId="0" applyFont="1" applyFill="1" applyBorder="1" applyAlignment="1">
      <alignment horizontal="center" vertical="center"/>
    </xf>
  </cellXfs>
  <cellStyles count="72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FBD805"/>
      <color rgb="FFE5B3BE"/>
      <color rgb="FFFFFFD1"/>
      <color rgb="FFECF8F8"/>
      <color rgb="FFFC1048"/>
      <color rgb="FFE8E8E8"/>
      <color rgb="FFDCF4F1"/>
      <color rgb="FF0000CC"/>
      <color rgb="FF4E607A"/>
      <color rgb="FFE6F6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>
        <row r="20">
          <cell r="C20">
            <v>-1.0591425983172642E-2</v>
          </cell>
        </row>
      </sheetData>
      <sheetData sheetId="59">
        <row r="12">
          <cell r="C12">
            <v>-1.3512097708936978E-2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33">
          <cell r="C33">
            <v>0</v>
          </cell>
        </row>
      </sheetData>
      <sheetData sheetId="67"/>
      <sheetData sheetId="68"/>
      <sheetData sheetId="69"/>
      <sheetData sheetId="70">
        <row r="23">
          <cell r="C23">
            <v>9.3720858820132091E-2</v>
          </cell>
        </row>
      </sheetData>
      <sheetData sheetId="71">
        <row r="11">
          <cell r="B11">
            <v>2.142381542054439E-2</v>
          </cell>
        </row>
      </sheetData>
      <sheetData sheetId="72">
        <row r="11">
          <cell r="B11">
            <v>6.548354794764899E-3</v>
          </cell>
        </row>
      </sheetData>
      <sheetData sheetId="73">
        <row r="11">
          <cell r="B11">
            <v>9.9264470746120992E-3</v>
          </cell>
        </row>
      </sheetData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>
        <row r="20">
          <cell r="C20">
            <v>-1.0591425983172642E-2</v>
          </cell>
        </row>
      </sheetData>
      <sheetData sheetId="41">
        <row r="12">
          <cell r="C12">
            <v>-1.3512097708936978E-2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33">
          <cell r="C33">
            <v>0</v>
          </cell>
        </row>
      </sheetData>
      <sheetData sheetId="49"/>
      <sheetData sheetId="50"/>
      <sheetData sheetId="51"/>
      <sheetData sheetId="52">
        <row r="23">
          <cell r="C23">
            <v>9.3720858820132091E-2</v>
          </cell>
        </row>
      </sheetData>
      <sheetData sheetId="53">
        <row r="11">
          <cell r="B11">
            <v>2.142381542054439E-2</v>
          </cell>
        </row>
      </sheetData>
      <sheetData sheetId="54">
        <row r="11">
          <cell r="B11">
            <v>6.548354794764899E-3</v>
          </cell>
        </row>
      </sheetData>
      <sheetData sheetId="55">
        <row r="11">
          <cell r="B11">
            <v>9.9264470746120992E-3</v>
          </cell>
        </row>
      </sheetData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  <sheetName val="Base (SD + no Lerid)"/>
      <sheetName val="Scenario Builder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>
        <row r="20">
          <cell r="C20">
            <v>-1.0591425983172642E-2</v>
          </cell>
        </row>
      </sheetData>
      <sheetData sheetId="37">
        <row r="12">
          <cell r="C12">
            <v>-1.3512097708936978E-2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33">
          <cell r="C33">
            <v>0</v>
          </cell>
        </row>
      </sheetData>
      <sheetData sheetId="45"/>
      <sheetData sheetId="46"/>
      <sheetData sheetId="47"/>
      <sheetData sheetId="48">
        <row r="23">
          <cell r="C23">
            <v>9.3720858820132091E-2</v>
          </cell>
        </row>
      </sheetData>
      <sheetData sheetId="49">
        <row r="11">
          <cell r="B11">
            <v>2.142381542054439E-2</v>
          </cell>
        </row>
      </sheetData>
      <sheetData sheetId="50">
        <row r="11">
          <cell r="B11">
            <v>6.548354794764899E-3</v>
          </cell>
        </row>
      </sheetData>
      <sheetData sheetId="51">
        <row r="11">
          <cell r="B11">
            <v>9.9264470746120992E-3</v>
          </cell>
        </row>
      </sheetData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  <sheetName val="LRP Scenarios"/>
      <sheetName val="Base (SD + no Lerid)"/>
      <sheetName val="Scenario Builder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  <sheetName val="LRP Scenarios"/>
      <sheetName val="Base (SD + no Lerid)"/>
      <sheetName val="Scenario Builder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  <sheetName val="LRP Scenarios"/>
      <sheetName val="Base (SD + no Lerid)"/>
      <sheetName val="Scenario Builder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DO198"/>
  <sheetViews>
    <sheetView tabSelected="1" zoomScale="90" zoomScaleNormal="90" workbookViewId="0">
      <pane xSplit="3" ySplit="5" topLeftCell="D97" activePane="bottomRight" state="frozen"/>
      <selection pane="topRight" activeCell="D1" sqref="D1"/>
      <selection pane="bottomLeft" activeCell="A6" sqref="A6"/>
      <selection pane="bottomRight" activeCell="DN110" sqref="DN110"/>
    </sheetView>
  </sheetViews>
  <sheetFormatPr defaultColWidth="9.109375" defaultRowHeight="13.2" x14ac:dyDescent="0.25"/>
  <cols>
    <col min="1" max="1" width="3.33203125" style="1" customWidth="1"/>
    <col min="2" max="2" width="61.44140625" style="1" customWidth="1"/>
    <col min="3" max="3" width="0.109375" style="1" customWidth="1"/>
    <col min="4" max="4" width="17.8867187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customWidth="1"/>
    <col min="11" max="11" width="8.44140625" style="1" bestFit="1" customWidth="1"/>
    <col min="12" max="12" width="14.5546875" style="1" bestFit="1" customWidth="1"/>
    <col min="13" max="13" width="10.5546875" style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5546875" style="1" customWidth="1"/>
    <col min="21" max="21" width="13" style="1" customWidth="1"/>
    <col min="22" max="25" width="15" style="1" customWidth="1"/>
    <col min="26" max="26" width="16.332031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" style="1" bestFit="1" customWidth="1"/>
    <col min="65" max="65" width="13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5" width="13.5546875" style="1" customWidth="1"/>
    <col min="96" max="98" width="15.664062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5.6640625" customWidth="1"/>
    <col min="114" max="115" width="16" style="1" customWidth="1"/>
    <col min="116" max="116" width="17.44140625" style="1" customWidth="1"/>
    <col min="117" max="117" width="7.88671875" customWidth="1"/>
    <col min="118" max="118" width="18.3320312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216</v>
      </c>
      <c r="B1" s="22"/>
      <c r="C1" s="365" t="s">
        <v>217</v>
      </c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7"/>
    </row>
    <row r="2" spans="1:119" s="20" customFormat="1" ht="21.6" thickBot="1" x14ac:dyDescent="0.45">
      <c r="A2" s="23" t="s">
        <v>14</v>
      </c>
      <c r="B2" s="22"/>
      <c r="D2" s="368" t="s">
        <v>151</v>
      </c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70"/>
      <c r="S2" s="185"/>
      <c r="T2" s="371" t="s">
        <v>152</v>
      </c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70"/>
      <c r="AI2" s="186"/>
      <c r="AJ2" s="371" t="s">
        <v>205</v>
      </c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70"/>
      <c r="AY2" s="186"/>
      <c r="AZ2" s="371" t="s">
        <v>156</v>
      </c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70"/>
      <c r="BO2" s="186"/>
      <c r="BP2" s="371" t="s">
        <v>157</v>
      </c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70"/>
      <c r="CE2" s="186"/>
      <c r="CF2" s="371" t="s">
        <v>158</v>
      </c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72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76" t="s">
        <v>130</v>
      </c>
      <c r="E3" s="377"/>
      <c r="F3" s="377"/>
      <c r="G3" s="377"/>
      <c r="H3" s="377"/>
      <c r="I3" s="378"/>
      <c r="J3" s="379" t="s">
        <v>129</v>
      </c>
      <c r="K3" s="377"/>
      <c r="L3" s="377"/>
      <c r="M3" s="377"/>
      <c r="N3" s="377"/>
      <c r="O3" s="378"/>
      <c r="P3" s="373" t="s">
        <v>186</v>
      </c>
      <c r="Q3" s="374"/>
      <c r="R3" s="375"/>
      <c r="S3" s="187"/>
      <c r="T3" s="376" t="s">
        <v>128</v>
      </c>
      <c r="U3" s="377"/>
      <c r="V3" s="377"/>
      <c r="W3" s="377"/>
      <c r="X3" s="377"/>
      <c r="Y3" s="378"/>
      <c r="Z3" s="377" t="s">
        <v>127</v>
      </c>
      <c r="AA3" s="377"/>
      <c r="AB3" s="377"/>
      <c r="AC3" s="377"/>
      <c r="AD3" s="377"/>
      <c r="AE3" s="378"/>
      <c r="AF3" s="373" t="s">
        <v>187</v>
      </c>
      <c r="AG3" s="374"/>
      <c r="AH3" s="375"/>
      <c r="AI3" s="188"/>
      <c r="AJ3" s="379" t="s">
        <v>206</v>
      </c>
      <c r="AK3" s="377"/>
      <c r="AL3" s="377"/>
      <c r="AM3" s="377"/>
      <c r="AN3" s="377"/>
      <c r="AO3" s="378"/>
      <c r="AP3" s="379" t="s">
        <v>207</v>
      </c>
      <c r="AQ3" s="377"/>
      <c r="AR3" s="377"/>
      <c r="AS3" s="377"/>
      <c r="AT3" s="377"/>
      <c r="AU3" s="378"/>
      <c r="AV3" s="373" t="s">
        <v>218</v>
      </c>
      <c r="AW3" s="374"/>
      <c r="AX3" s="375"/>
      <c r="AY3" s="188"/>
      <c r="AZ3" s="379" t="s">
        <v>137</v>
      </c>
      <c r="BA3" s="377"/>
      <c r="BB3" s="377"/>
      <c r="BC3" s="377"/>
      <c r="BD3" s="377"/>
      <c r="BE3" s="378"/>
      <c r="BF3" s="379" t="s">
        <v>138</v>
      </c>
      <c r="BG3" s="377"/>
      <c r="BH3" s="377"/>
      <c r="BI3" s="377"/>
      <c r="BJ3" s="377"/>
      <c r="BK3" s="378"/>
      <c r="BL3" s="373" t="s">
        <v>188</v>
      </c>
      <c r="BM3" s="374"/>
      <c r="BN3" s="375"/>
      <c r="BO3" s="188"/>
      <c r="BP3" s="379" t="s">
        <v>135</v>
      </c>
      <c r="BQ3" s="377"/>
      <c r="BR3" s="377"/>
      <c r="BS3" s="377"/>
      <c r="BT3" s="377"/>
      <c r="BU3" s="378"/>
      <c r="BV3" s="379" t="s">
        <v>136</v>
      </c>
      <c r="BW3" s="377"/>
      <c r="BX3" s="377"/>
      <c r="BY3" s="377"/>
      <c r="BZ3" s="377"/>
      <c r="CA3" s="378"/>
      <c r="CB3" s="373" t="s">
        <v>189</v>
      </c>
      <c r="CC3" s="374"/>
      <c r="CD3" s="375"/>
      <c r="CE3" s="188"/>
      <c r="CF3" s="379" t="s">
        <v>139</v>
      </c>
      <c r="CG3" s="377"/>
      <c r="CH3" s="377"/>
      <c r="CI3" s="377"/>
      <c r="CJ3" s="377"/>
      <c r="CK3" s="378"/>
      <c r="CL3" s="379" t="s">
        <v>140</v>
      </c>
      <c r="CM3" s="377"/>
      <c r="CN3" s="377"/>
      <c r="CO3" s="377"/>
      <c r="CP3" s="377"/>
      <c r="CQ3" s="378"/>
      <c r="CR3" s="373" t="s">
        <v>190</v>
      </c>
      <c r="CS3" s="374"/>
      <c r="CT3" s="390"/>
      <c r="CV3" s="380" t="s">
        <v>141</v>
      </c>
      <c r="CW3" s="381"/>
      <c r="CX3" s="381"/>
      <c r="CY3" s="381"/>
      <c r="CZ3" s="381"/>
      <c r="DA3" s="382"/>
      <c r="DB3" s="383" t="s">
        <v>142</v>
      </c>
      <c r="DC3" s="381"/>
      <c r="DD3" s="381"/>
      <c r="DE3" s="381"/>
      <c r="DF3" s="381"/>
      <c r="DG3" s="382"/>
      <c r="DH3" s="158"/>
      <c r="DI3" s="384" t="s">
        <v>280</v>
      </c>
      <c r="DJ3" s="385"/>
      <c r="DK3" s="385"/>
      <c r="DL3" s="386"/>
      <c r="DM3"/>
    </row>
    <row r="4" spans="1:119" s="12" customFormat="1" ht="13.5" customHeight="1" thickBot="1" x14ac:dyDescent="0.3">
      <c r="B4"/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3">
        <v>1045</v>
      </c>
      <c r="Y4" s="14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7"/>
      <c r="DJ4" s="388"/>
      <c r="DK4" s="388"/>
      <c r="DL4" s="389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154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154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154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154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154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154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154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154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154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154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154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154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155</v>
      </c>
      <c r="DB5" s="106" t="s">
        <v>159</v>
      </c>
      <c r="DC5" s="107" t="s">
        <v>98</v>
      </c>
      <c r="DD5" s="107" t="s">
        <v>160</v>
      </c>
      <c r="DE5" s="107" t="s">
        <v>98</v>
      </c>
      <c r="DF5" s="107" t="s">
        <v>161</v>
      </c>
      <c r="DG5" s="108" t="s">
        <v>162</v>
      </c>
      <c r="DH5" s="159"/>
      <c r="DI5" s="175"/>
      <c r="DJ5" s="176" t="s">
        <v>96</v>
      </c>
      <c r="DK5" s="177" t="s">
        <v>161</v>
      </c>
      <c r="DL5" s="178" t="s">
        <v>163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>
        <f>+'JUL-SEP 2021'!D8+'OCT-DEC 2021 '!D8+'JAN-MAR 2022'!D8+'APR-JUN 2022'!D8</f>
        <v>888598434.12</v>
      </c>
      <c r="E8" s="36"/>
      <c r="F8" s="36">
        <f>+'JUL-SEP 2021'!F8+'OCT-DEC 2021 '!F8+'JAN-MAR 2022'!F8+'APR-JUN 2022'!F8</f>
        <v>212972760.52999997</v>
      </c>
      <c r="G8" s="36"/>
      <c r="H8" s="36">
        <f>+D8+F8</f>
        <v>1101571194.6500001</v>
      </c>
      <c r="I8" s="37"/>
      <c r="J8" s="36">
        <f>+'JUL-SEP 2021'!J8+'OCT-DEC 2021 '!J8+'JAN-MAR 2022'!J8+'APR-JUN 2022'!J8</f>
        <v>424947008.69999999</v>
      </c>
      <c r="K8" s="36"/>
      <c r="L8" s="36">
        <f>+'JUL-SEP 2021'!L8+'OCT-DEC 2021 '!L8+'JAN-MAR 2022'!L8+'APR-JUN 2022'!L8</f>
        <v>699210872.20000005</v>
      </c>
      <c r="M8" s="36"/>
      <c r="N8" s="36">
        <f>+J8+L8</f>
        <v>1124157880.9000001</v>
      </c>
      <c r="O8" s="37"/>
      <c r="P8" s="116">
        <f>+D8+J8</f>
        <v>1313545442.8199999</v>
      </c>
      <c r="Q8" s="117">
        <f>+F8+L8</f>
        <v>912183632.73000002</v>
      </c>
      <c r="R8" s="118">
        <f>+P8+Q8</f>
        <v>2225729075.5500002</v>
      </c>
      <c r="S8" s="32"/>
      <c r="T8" s="38">
        <f>+'JUL-SEP 2021'!T8+'OCT-DEC 2021 '!T8+'JAN-MAR 2022'!T8+'APR-JUN 2022'!T8</f>
        <v>1584340564.2399998</v>
      </c>
      <c r="U8" s="36"/>
      <c r="V8" s="36">
        <f>+'JUL-SEP 2021'!V8+'OCT-DEC 2021 '!V8+'JAN-MAR 2022'!V8+'APR-JUN 2022'!V8</f>
        <v>358475160.14999998</v>
      </c>
      <c r="W8" s="36"/>
      <c r="X8" s="36">
        <f>+T8+V8</f>
        <v>1942815724.3899999</v>
      </c>
      <c r="Y8" s="37"/>
      <c r="Z8" s="244">
        <f>+'OCT-DEC 2021 '!Z8+'JUL-SEP 2021'!Z8+'JAN-MAR 2022'!Z8+'APR-JUN 2022'!Z8</f>
        <v>979809714.09000099</v>
      </c>
      <c r="AA8" s="36"/>
      <c r="AB8" s="36">
        <f>+'OCT-DEC 2021 '!AB8+'JUL-SEP 2021'!AB8+'JAN-MAR 2022'!AB8+'APR-JUN 2022'!AB8</f>
        <v>704625553.3900001</v>
      </c>
      <c r="AC8" s="36"/>
      <c r="AD8" s="36">
        <f>+Z8+AB8</f>
        <v>1684435267.480001</v>
      </c>
      <c r="AE8" s="37"/>
      <c r="AF8" s="116">
        <f>+T8+Z8</f>
        <v>2564150278.3300009</v>
      </c>
      <c r="AG8" s="117">
        <f>+V8+AB8</f>
        <v>1063100713.5400001</v>
      </c>
      <c r="AH8" s="118">
        <f>+AF8+AG8</f>
        <v>3627250991.8700008</v>
      </c>
      <c r="AI8" s="32"/>
      <c r="AJ8" s="35">
        <f>+'OCT-DEC 2021 '!AJ8+'JUL-SEP 2021'!AJ8+'JAN-MAR 2022'!AJ8+'APR-JUN 2022'!AJ8</f>
        <v>500077791.71941149</v>
      </c>
      <c r="AK8" s="36"/>
      <c r="AL8" s="36">
        <f>+'OCT-DEC 2021 '!AL8+'JUL-SEP 2021'!AL8+'JAN-MAR 2022'!AL8+'APR-JUN 2022'!AL8</f>
        <v>151058013.30115053</v>
      </c>
      <c r="AM8" s="36"/>
      <c r="AN8" s="36">
        <f>+AJ8+AL8</f>
        <v>651135805.02056205</v>
      </c>
      <c r="AO8" s="37"/>
      <c r="AP8" s="36">
        <f>+'OCT-DEC 2021 '!AP8+'JUL-SEP 2021'!AP8+'JAN-MAR 2022'!AP8+'APR-JUN 2022'!AP8</f>
        <v>169932592.51434076</v>
      </c>
      <c r="AQ8" s="36"/>
      <c r="AR8" s="36">
        <f>+'OCT-DEC 2021 '!AR8+'JUL-SEP 2021'!AR8+'JAN-MAR 2022'!AR8+'APR-JUN 2022'!AR8</f>
        <v>294637865.27509725</v>
      </c>
      <c r="AS8" s="36"/>
      <c r="AT8" s="36">
        <f>+AP8+AR8</f>
        <v>464570457.78943801</v>
      </c>
      <c r="AU8" s="37"/>
      <c r="AV8" s="116">
        <f>+AJ8+AP8</f>
        <v>670010384.23375225</v>
      </c>
      <c r="AW8" s="117">
        <f>+AL8+AR8</f>
        <v>445695878.57624781</v>
      </c>
      <c r="AX8" s="118">
        <f>+AV8+AW8</f>
        <v>1115706262.8099999</v>
      </c>
      <c r="AY8" s="32"/>
      <c r="AZ8" s="35">
        <f>+'OCT-DEC 2021 '!AZ8+'JUL-SEP 2021'!AZ8+'JAN-MAR 2022'!AZ8+'APR-JUN 2022'!AZ8</f>
        <v>967090365.71925211</v>
      </c>
      <c r="BA8" s="36"/>
      <c r="BB8" s="36">
        <f>+'OCT-DEC 2021 '!BB8+'JUL-SEP 2021'!BB8+'JAN-MAR 2022'!BB8+'APR-JUN 2022'!BB8</f>
        <v>215094122.0507471</v>
      </c>
      <c r="BC8" s="36"/>
      <c r="BD8" s="36">
        <f>+AZ8+BB8</f>
        <v>1182184487.7699993</v>
      </c>
      <c r="BE8" s="37"/>
      <c r="BF8" s="38">
        <f>+'OCT-DEC 2021 '!BF8+'JUL-SEP 2021'!BF8+'JAN-MAR 2022'!BF8+'APR-JUN 2022'!BF8</f>
        <v>718872073.34868705</v>
      </c>
      <c r="BG8" s="36"/>
      <c r="BH8" s="36">
        <f>+'OCT-DEC 2021 '!BH8+'JUL-SEP 2021'!BH8+'JAN-MAR 2022'!BH8+'APR-JUN 2022'!BH8</f>
        <v>627777033.14131296</v>
      </c>
      <c r="BI8" s="36"/>
      <c r="BJ8" s="36">
        <f>+BF8+BH8</f>
        <v>1346649106.49</v>
      </c>
      <c r="BK8" s="37"/>
      <c r="BL8" s="116">
        <f>+AZ8+BF8</f>
        <v>1685962439.0679393</v>
      </c>
      <c r="BM8" s="117">
        <f>+BB8+BH8</f>
        <v>842871155.19205999</v>
      </c>
      <c r="BN8" s="118">
        <f>+BL8+BM8</f>
        <v>2528833594.2599993</v>
      </c>
      <c r="BO8" s="32"/>
      <c r="BP8" s="35">
        <f>+'OCT-DEC 2021 '!BP8+'JUL-SEP 2021'!BP8+'JAN-MAR 2022'!BP8+'APR-JUN 2022'!BP8</f>
        <v>649771484.5000006</v>
      </c>
      <c r="BQ8" s="36"/>
      <c r="BR8" s="36">
        <f>+'OCT-DEC 2021 '!BR8+'JUL-SEP 2021'!BR8+'JAN-MAR 2022'!BR8+'APR-JUN 2022'!BR8</f>
        <v>131866025.56999995</v>
      </c>
      <c r="BS8" s="36"/>
      <c r="BT8" s="36">
        <f>+BP8+BR8</f>
        <v>781637510.07000053</v>
      </c>
      <c r="BU8" s="37"/>
      <c r="BV8" s="38">
        <f>+'OCT-DEC 2021 '!BV8+'JUL-SEP 2021'!BV8+'JAN-MAR 2022'!BV8+'APR-JUN 2022'!BV8</f>
        <v>248799413.17000011</v>
      </c>
      <c r="BW8" s="36"/>
      <c r="BX8" s="36">
        <f>+'OCT-DEC 2021 '!BX8+'JUL-SEP 2021'!BX8+'JAN-MAR 2022'!BX8+'APR-JUN 2022'!BX8</f>
        <v>351987919.61999971</v>
      </c>
      <c r="BY8" s="36"/>
      <c r="BZ8" s="36">
        <f>+BV8+BX8</f>
        <v>600787332.78999984</v>
      </c>
      <c r="CA8" s="37"/>
      <c r="CB8" s="116">
        <f>+BP8+BV8</f>
        <v>898570897.67000067</v>
      </c>
      <c r="CC8" s="117">
        <f>+BR8+BX8</f>
        <v>483853945.18999964</v>
      </c>
      <c r="CD8" s="118">
        <f>+CB8+CC8</f>
        <v>1382424842.8600004</v>
      </c>
      <c r="CE8" s="32"/>
      <c r="CF8" s="35">
        <f>+'OCT-DEC 2021 '!CF8+'JUL-SEP 2021'!CF8+'JAN-MAR 2022'!CF8+'APR-JUN 2022'!CF8</f>
        <v>1024269484.1229218</v>
      </c>
      <c r="CG8" s="36"/>
      <c r="CH8" s="36">
        <f>+'OCT-DEC 2021 '!CH8+'JUL-SEP 2021'!CH8+'JAN-MAR 2022'!CH8+'APR-JUN 2022'!CH8</f>
        <v>189868158.27707836</v>
      </c>
      <c r="CI8" s="36"/>
      <c r="CJ8" s="36">
        <f>+CF8+CH8</f>
        <v>1214137642.4000001</v>
      </c>
      <c r="CK8" s="37"/>
      <c r="CL8" s="38">
        <f>+'OCT-DEC 2021 '!CL8+'JUL-SEP 2021'!CL8+'JAN-MAR 2022'!CL8+'APR-JUN 2022'!CL8</f>
        <v>657622251.61274385</v>
      </c>
      <c r="CM8" s="36"/>
      <c r="CN8" s="36">
        <f>+'OCT-DEC 2021 '!CN8+'JUL-SEP 2021'!CN8+'JAN-MAR 2022'!CN8+'APR-JUN 2022'!CN8</f>
        <v>529430315.58725607</v>
      </c>
      <c r="CO8" s="36"/>
      <c r="CP8" s="36">
        <f>+CL8+CN8</f>
        <v>1187052567.1999998</v>
      </c>
      <c r="CQ8" s="37"/>
      <c r="CR8" s="116">
        <f>+CF8+CL8</f>
        <v>1681891735.7356658</v>
      </c>
      <c r="CS8" s="117">
        <f>+CH8+CN8</f>
        <v>719298473.86433446</v>
      </c>
      <c r="CT8" s="118">
        <f>+CR8+CS8</f>
        <v>2401190209.6000004</v>
      </c>
      <c r="CU8" s="32"/>
      <c r="CV8" s="38">
        <f t="shared" ref="CV8:CV15" si="0">+D8+T8+AJ8+AZ8+BP8+CF8</f>
        <v>5614148124.421586</v>
      </c>
      <c r="CW8" s="36"/>
      <c r="CX8" s="36">
        <f t="shared" ref="CX8:CX15" si="1">+F8+V8+AL8+BB8+BR8+CH8</f>
        <v>1259334239.8789759</v>
      </c>
      <c r="CY8" s="39"/>
      <c r="CZ8" s="36">
        <f>+CV8+CX8</f>
        <v>6873482364.3005619</v>
      </c>
      <c r="DA8" s="40"/>
      <c r="DB8" s="38">
        <f>+J8+Z8+AP8+BF8+BV8+CL8</f>
        <v>3199983053.4357729</v>
      </c>
      <c r="DC8" s="39"/>
      <c r="DD8" s="36">
        <f>+L8+AB8+AR8+BH8+BX8+CN8</f>
        <v>3207669559.2136664</v>
      </c>
      <c r="DE8" s="39"/>
      <c r="DF8" s="36">
        <f>+DB8+DD8</f>
        <v>6407652612.6494389</v>
      </c>
      <c r="DG8" s="40"/>
      <c r="DH8" s="152"/>
      <c r="DI8" s="161" t="s">
        <v>15</v>
      </c>
      <c r="DJ8" s="38">
        <f>+CZ8</f>
        <v>6873482364.3005619</v>
      </c>
      <c r="DK8" s="36">
        <f>+DF8</f>
        <v>6407652612.6494389</v>
      </c>
      <c r="DL8" s="37">
        <f>+DJ8+DK8</f>
        <v>13281134976.950001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5"/>
      <c r="K9" s="36"/>
      <c r="L9" s="36"/>
      <c r="M9" s="36"/>
      <c r="N9" s="36"/>
      <c r="O9" s="37"/>
      <c r="P9" s="116">
        <f>+D9+J9</f>
        <v>0</v>
      </c>
      <c r="Q9" s="117">
        <f>+F9+L9</f>
        <v>0</v>
      </c>
      <c r="R9" s="118">
        <f>+P9+Q9</f>
        <v>0</v>
      </c>
      <c r="S9" s="32"/>
      <c r="T9" s="38"/>
      <c r="U9" s="36"/>
      <c r="V9" s="36"/>
      <c r="W9" s="36"/>
      <c r="X9" s="36"/>
      <c r="Y9" s="37"/>
      <c r="Z9" s="244"/>
      <c r="AA9" s="36"/>
      <c r="AB9" s="36"/>
      <c r="AC9" s="36"/>
      <c r="AD9" s="36"/>
      <c r="AE9" s="37"/>
      <c r="AF9" s="116">
        <f>+T9+Z9</f>
        <v>0</v>
      </c>
      <c r="AG9" s="117">
        <f>+V9+AB9</f>
        <v>0</v>
      </c>
      <c r="AH9" s="118">
        <f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>+AJ9+AP9</f>
        <v>0</v>
      </c>
      <c r="AW9" s="120">
        <f>+AL9+AR9</f>
        <v>0</v>
      </c>
      <c r="AX9" s="121">
        <f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>+AZ9+BF9</f>
        <v>0</v>
      </c>
      <c r="BM9" s="120">
        <f>+BB9+BH9</f>
        <v>0</v>
      </c>
      <c r="BN9" s="121">
        <f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>+BP9+BV9</f>
        <v>0</v>
      </c>
      <c r="CC9" s="120">
        <f>+BR9+BX9</f>
        <v>0</v>
      </c>
      <c r="CD9" s="121">
        <f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>+CF9+CL9</f>
        <v>0</v>
      </c>
      <c r="CS9" s="120">
        <f>+CH9+CN9</f>
        <v>0</v>
      </c>
      <c r="CT9" s="121">
        <f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>
        <f>SUM(D8:D9)</f>
        <v>888598434.12</v>
      </c>
      <c r="E10" s="43"/>
      <c r="F10" s="43">
        <f>SUM(F8:F9)</f>
        <v>212972760.52999997</v>
      </c>
      <c r="G10" s="43"/>
      <c r="H10" s="43">
        <f>+D10+F10</f>
        <v>1101571194.6500001</v>
      </c>
      <c r="I10" s="44"/>
      <c r="J10" s="42">
        <f>+J8</f>
        <v>424947008.69999999</v>
      </c>
      <c r="K10" s="43"/>
      <c r="L10" s="43">
        <f>+L8</f>
        <v>699210872.20000005</v>
      </c>
      <c r="M10" s="43"/>
      <c r="N10" s="43">
        <f>+J10+L10</f>
        <v>1124157880.9000001</v>
      </c>
      <c r="O10" s="44"/>
      <c r="P10" s="122">
        <f>+P8</f>
        <v>1313545442.8199999</v>
      </c>
      <c r="Q10" s="123">
        <f t="shared" ref="Q10:R10" si="3">+Q8</f>
        <v>912183632.73000002</v>
      </c>
      <c r="R10" s="124">
        <f t="shared" si="3"/>
        <v>2225729075.5500002</v>
      </c>
      <c r="S10" s="32"/>
      <c r="T10" s="45">
        <f>SUM(T8:T9)</f>
        <v>1584340564.2399998</v>
      </c>
      <c r="U10" s="43"/>
      <c r="V10" s="43">
        <f>SUM(V8:V9)</f>
        <v>358475160.14999998</v>
      </c>
      <c r="W10" s="43"/>
      <c r="X10" s="43">
        <f>+T10+V10</f>
        <v>1942815724.3899999</v>
      </c>
      <c r="Y10" s="44"/>
      <c r="Z10" s="245">
        <f>SUM(Z8:Z9)</f>
        <v>979809714.09000099</v>
      </c>
      <c r="AA10" s="43"/>
      <c r="AB10" s="43">
        <f>SUM(AB8:AB9)</f>
        <v>704625553.3900001</v>
      </c>
      <c r="AC10" s="43"/>
      <c r="AD10" s="43">
        <f>+Z10+AB10</f>
        <v>1684435267.480001</v>
      </c>
      <c r="AE10" s="44"/>
      <c r="AF10" s="122">
        <f>+AF8</f>
        <v>2564150278.3300009</v>
      </c>
      <c r="AG10" s="123">
        <f t="shared" ref="AG10:AH10" si="4">+AG8</f>
        <v>1063100713.5400001</v>
      </c>
      <c r="AH10" s="124">
        <f t="shared" si="4"/>
        <v>3627250991.8700008</v>
      </c>
      <c r="AI10" s="32"/>
      <c r="AJ10" s="42">
        <f>SUM(AJ8:AJ9)</f>
        <v>500077791.71941149</v>
      </c>
      <c r="AK10" s="43"/>
      <c r="AL10" s="43">
        <f>SUM(AL8:AL9)</f>
        <v>151058013.30115053</v>
      </c>
      <c r="AM10" s="43"/>
      <c r="AN10" s="43">
        <f>SUM(AN8:AN9)</f>
        <v>651135805.02056205</v>
      </c>
      <c r="AO10" s="44"/>
      <c r="AP10" s="43">
        <f>SUM(AP8:AP9)</f>
        <v>169932592.51434076</v>
      </c>
      <c r="AQ10" s="43"/>
      <c r="AR10" s="43">
        <f>SUM(AR8:AR9)</f>
        <v>294637865.27509725</v>
      </c>
      <c r="AS10" s="43"/>
      <c r="AT10" s="43">
        <f>SUM(AT8:AT9)</f>
        <v>464570457.78943801</v>
      </c>
      <c r="AU10" s="44"/>
      <c r="AV10" s="122">
        <f>+AV8</f>
        <v>670010384.23375225</v>
      </c>
      <c r="AW10" s="123">
        <f t="shared" ref="AW10:AX10" si="5">+AW8</f>
        <v>445695878.57624781</v>
      </c>
      <c r="AX10" s="124">
        <f t="shared" si="5"/>
        <v>1115706262.8099999</v>
      </c>
      <c r="AY10" s="32"/>
      <c r="AZ10" s="42">
        <f>SUM(AZ8:AZ9)</f>
        <v>967090365.71925211</v>
      </c>
      <c r="BA10" s="43"/>
      <c r="BB10" s="43">
        <f>SUM(BB8:BB9)</f>
        <v>215094122.0507471</v>
      </c>
      <c r="BC10" s="43"/>
      <c r="BD10" s="43">
        <f>SUM(BD8:BD9)</f>
        <v>1182184487.7699993</v>
      </c>
      <c r="BE10" s="44"/>
      <c r="BF10" s="45">
        <f>SUM(BF8:BF9)</f>
        <v>718872073.34868705</v>
      </c>
      <c r="BG10" s="43"/>
      <c r="BH10" s="43">
        <f>SUM(BH8:BH9)</f>
        <v>627777033.14131296</v>
      </c>
      <c r="BI10" s="43"/>
      <c r="BJ10" s="43">
        <f>SUM(BJ8:BJ9)</f>
        <v>1346649106.49</v>
      </c>
      <c r="BK10" s="44"/>
      <c r="BL10" s="122">
        <f>+BL8</f>
        <v>1685962439.0679393</v>
      </c>
      <c r="BM10" s="123">
        <f t="shared" ref="BM10:BN10" si="6">+BM8</f>
        <v>842871155.19205999</v>
      </c>
      <c r="BN10" s="124">
        <f t="shared" si="6"/>
        <v>2528833594.2599993</v>
      </c>
      <c r="BO10" s="32"/>
      <c r="BP10" s="42">
        <f>SUM(BP8:BP9)</f>
        <v>649771484.5000006</v>
      </c>
      <c r="BQ10" s="43"/>
      <c r="BR10" s="43">
        <f>SUM(BR8:BR9)</f>
        <v>131866025.56999995</v>
      </c>
      <c r="BS10" s="43"/>
      <c r="BT10" s="43">
        <f>SUM(BT8:BT9)</f>
        <v>781637510.07000053</v>
      </c>
      <c r="BU10" s="44"/>
      <c r="BV10" s="45">
        <f>SUM(BV8:BV9)</f>
        <v>248799413.17000011</v>
      </c>
      <c r="BW10" s="43"/>
      <c r="BX10" s="43">
        <f>SUM(BX8:BX9)</f>
        <v>351987919.61999971</v>
      </c>
      <c r="BY10" s="43"/>
      <c r="BZ10" s="43">
        <f>SUM(BZ8:BZ9)</f>
        <v>600787332.78999984</v>
      </c>
      <c r="CA10" s="44"/>
      <c r="CB10" s="122">
        <f>+CB8</f>
        <v>898570897.67000067</v>
      </c>
      <c r="CC10" s="123">
        <f t="shared" ref="CC10:CD10" si="7">+CC8</f>
        <v>483853945.18999964</v>
      </c>
      <c r="CD10" s="124">
        <f t="shared" si="7"/>
        <v>1382424842.8600004</v>
      </c>
      <c r="CE10" s="32"/>
      <c r="CF10" s="42">
        <f>SUM(CF8:CF9)</f>
        <v>1024269484.1229218</v>
      </c>
      <c r="CG10" s="43"/>
      <c r="CH10" s="43">
        <f>SUM(CH8:CH9)</f>
        <v>189868158.27707836</v>
      </c>
      <c r="CI10" s="43"/>
      <c r="CJ10" s="43">
        <f>SUM(CJ8:CJ9)</f>
        <v>1214137642.4000001</v>
      </c>
      <c r="CK10" s="44"/>
      <c r="CL10" s="45">
        <f>SUM(CL8:CL9)</f>
        <v>657622251.61274385</v>
      </c>
      <c r="CM10" s="43"/>
      <c r="CN10" s="43">
        <f>SUM(CN8:CN9)</f>
        <v>529430315.58725607</v>
      </c>
      <c r="CO10" s="43"/>
      <c r="CP10" s="43">
        <f>SUM(CP8:CP9)</f>
        <v>1187052567.1999998</v>
      </c>
      <c r="CQ10" s="44"/>
      <c r="CR10" s="122">
        <f>+CR8</f>
        <v>1681891735.7356658</v>
      </c>
      <c r="CS10" s="123">
        <f t="shared" ref="CS10:CT10" si="8">+CS8</f>
        <v>719298473.86433446</v>
      </c>
      <c r="CT10" s="124">
        <f t="shared" si="8"/>
        <v>2401190209.6000004</v>
      </c>
      <c r="CU10" s="32"/>
      <c r="CV10" s="38">
        <f t="shared" si="0"/>
        <v>5614148124.421586</v>
      </c>
      <c r="CW10" s="36"/>
      <c r="CX10" s="36">
        <f t="shared" si="1"/>
        <v>1259334239.8789759</v>
      </c>
      <c r="CY10" s="46"/>
      <c r="CZ10" s="36">
        <f t="shared" si="2"/>
        <v>6873482364.3005619</v>
      </c>
      <c r="DA10" s="47"/>
      <c r="DB10" s="45">
        <f>+DB8+DB9</f>
        <v>3199983053.4357729</v>
      </c>
      <c r="DC10" s="46"/>
      <c r="DD10" s="43">
        <f>+DD8+DD9</f>
        <v>3207669559.2136664</v>
      </c>
      <c r="DE10" s="46"/>
      <c r="DF10" s="43">
        <f>+DF8+DF9</f>
        <v>6407652612.6494389</v>
      </c>
      <c r="DG10" s="47"/>
      <c r="DH10" s="153"/>
      <c r="DI10" s="161" t="s">
        <v>17</v>
      </c>
      <c r="DJ10" s="45">
        <f>+DJ8</f>
        <v>6873482364.3005619</v>
      </c>
      <c r="DK10" s="43">
        <f>+DK8</f>
        <v>6407652612.6494389</v>
      </c>
      <c r="DL10" s="44">
        <f>+DL8</f>
        <v>13281134976.950001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>
        <f>+'JUL-SEP 2021'!D11+'OCT-DEC 2021 '!D11+'JAN-MAR 2022'!D11+'APR-JUN 2022'!D11</f>
        <v>-20552747.259999998</v>
      </c>
      <c r="E11" s="36"/>
      <c r="F11" s="36">
        <f>+'JUL-SEP 2021'!F11+'OCT-DEC 2021 '!F11+'JAN-MAR 2022'!F11+'APR-JUN 2022'!F11</f>
        <v>-10251001.150000002</v>
      </c>
      <c r="G11" s="36"/>
      <c r="H11" s="36">
        <f t="shared" ref="H11:H15" si="9">+D11+F11</f>
        <v>-30803748.41</v>
      </c>
      <c r="I11" s="37"/>
      <c r="J11" s="36">
        <f>+'JUL-SEP 2021'!J11+'OCT-DEC 2021 '!J11+'JAN-MAR 2022'!J11+'APR-JUN 2022'!J11</f>
        <v>15004231.720000001</v>
      </c>
      <c r="K11" s="36"/>
      <c r="L11" s="36">
        <f>+'JUL-SEP 2021'!L11+'OCT-DEC 2021 '!L11+'JAN-MAR 2022'!L11+'APR-JUN 2022'!L11</f>
        <v>-27422707.029999997</v>
      </c>
      <c r="M11" s="36"/>
      <c r="N11" s="36">
        <f>+J11+L11</f>
        <v>-12418475.309999997</v>
      </c>
      <c r="O11" s="37"/>
      <c r="P11" s="116">
        <f t="shared" ref="P11:P15" si="10">+D11+J11</f>
        <v>-5548515.5399999972</v>
      </c>
      <c r="Q11" s="117">
        <f t="shared" ref="Q11:Q15" si="11">+F11+L11</f>
        <v>-37673708.18</v>
      </c>
      <c r="R11" s="118">
        <f t="shared" ref="R11:R15" si="12">+P11+Q11</f>
        <v>-43222223.719999999</v>
      </c>
      <c r="S11" s="32"/>
      <c r="T11" s="38">
        <f>+'JUL-SEP 2021'!T11+'OCT-DEC 2021 '!T11+'JAN-MAR 2022'!T11+'APR-JUN 2022'!T11</f>
        <v>24105389.379000001</v>
      </c>
      <c r="U11" s="36"/>
      <c r="V11" s="36">
        <f>+'JUL-SEP 2021'!V11+'OCT-DEC 2021 '!V11+'JAN-MAR 2022'!V11+'APR-JUN 2022'!V11</f>
        <v>-5863481.6080000028</v>
      </c>
      <c r="W11" s="36"/>
      <c r="X11" s="36">
        <f t="shared" ref="X11:X15" si="13">+T11+V11</f>
        <v>18241907.770999998</v>
      </c>
      <c r="Y11" s="37"/>
      <c r="Z11" s="244">
        <f>+'OCT-DEC 2021 '!Z11+'JUL-SEP 2021'!Z11+'JAN-MAR 2022'!Z11+'APR-JUN 2022'!Z11</f>
        <v>73169657.527999997</v>
      </c>
      <c r="AA11" s="36"/>
      <c r="AB11" s="36">
        <f>+'OCT-DEC 2021 '!AB11+'JUL-SEP 2021'!AB11+'JAN-MAR 2022'!AB11+'APR-JUN 2022'!AB11</f>
        <v>-64145715.505999982</v>
      </c>
      <c r="AC11" s="36"/>
      <c r="AD11" s="36">
        <f t="shared" ref="AD11:AD15" si="14">+Z11+AB11</f>
        <v>9023942.0220000148</v>
      </c>
      <c r="AE11" s="37"/>
      <c r="AF11" s="116">
        <f t="shared" ref="AF11:AF15" si="15">+T11+Z11</f>
        <v>97275046.907000005</v>
      </c>
      <c r="AG11" s="117">
        <f t="shared" ref="AG11:AG15" si="16">+V11+AB11</f>
        <v>-70009197.113999993</v>
      </c>
      <c r="AH11" s="118">
        <f t="shared" ref="AH11:AH15" si="17">+AF11+AG11</f>
        <v>27265849.793000013</v>
      </c>
      <c r="AI11" s="32"/>
      <c r="AJ11" s="35">
        <f>+'OCT-DEC 2021 '!AJ11+'JUL-SEP 2021'!AJ11+'JAN-MAR 2022'!AJ11+'APR-JUN 2022'!AJ11</f>
        <v>-2024561.6751938239</v>
      </c>
      <c r="AK11" s="36"/>
      <c r="AL11" s="36">
        <f>+'OCT-DEC 2021 '!AL11+'JUL-SEP 2021'!AL11+'JAN-MAR 2022'!AL11+'APR-JUN 2022'!AL11</f>
        <v>-4378556.8746432755</v>
      </c>
      <c r="AM11" s="36"/>
      <c r="AN11" s="36">
        <f t="shared" ref="AN11:AN15" si="18">+AJ11+AL11</f>
        <v>-6403118.5498370994</v>
      </c>
      <c r="AO11" s="37"/>
      <c r="AP11" s="36">
        <f>+'OCT-DEC 2021 '!AP11+'JUL-SEP 2021'!AP11+'JAN-MAR 2022'!AP11+'APR-JUN 2022'!AP11</f>
        <v>-6587296.8115158938</v>
      </c>
      <c r="AQ11" s="36"/>
      <c r="AR11" s="36">
        <f>+'OCT-DEC 2021 '!AR11+'JUL-SEP 2021'!AR11+'JAN-MAR 2022'!AR11+'APR-JUN 2022'!AR11</f>
        <v>-55033784.46450375</v>
      </c>
      <c r="AS11" s="39"/>
      <c r="AT11" s="36">
        <f t="shared" ref="AT11:AT15" si="19">+AP11+AR11</f>
        <v>-61621081.276019648</v>
      </c>
      <c r="AU11" s="37"/>
      <c r="AV11" s="116">
        <f t="shared" ref="AV11:AV15" si="20">+AJ11+AP11</f>
        <v>-8611858.4867097177</v>
      </c>
      <c r="AW11" s="117">
        <f t="shared" ref="AW11:AW15" si="21">+AL11+AR11</f>
        <v>-59412341.339147024</v>
      </c>
      <c r="AX11" s="118">
        <f t="shared" ref="AX11:AX15" si="22">+AV11+AW11</f>
        <v>-68024199.825856745</v>
      </c>
      <c r="AY11" s="32"/>
      <c r="AZ11" s="35">
        <f>+'OCT-DEC 2021 '!AZ11+'JUL-SEP 2021'!AZ11+'JAN-MAR 2022'!AZ11+'APR-JUN 2022'!AZ11</f>
        <v>-53006230.740000002</v>
      </c>
      <c r="BA11" s="36"/>
      <c r="BB11" s="36">
        <f>+'OCT-DEC 2021 '!BB11+'JUL-SEP 2021'!BB11+'JAN-MAR 2022'!BB11+'APR-JUN 2022'!BB11</f>
        <v>-14590159</v>
      </c>
      <c r="BC11" s="36"/>
      <c r="BD11" s="36">
        <f t="shared" ref="BD11:BD15" si="23">+AZ11+BB11</f>
        <v>-67596389.74000001</v>
      </c>
      <c r="BE11" s="37"/>
      <c r="BF11" s="38">
        <f>+'OCT-DEC 2021 '!BF11+'JUL-SEP 2021'!BF11+'JAN-MAR 2022'!BF11+'APR-JUN 2022'!BF11</f>
        <v>-32566729.280000001</v>
      </c>
      <c r="BG11" s="36"/>
      <c r="BH11" s="36">
        <f>+'OCT-DEC 2021 '!BH11+'JUL-SEP 2021'!BH11+'JAN-MAR 2022'!BH11+'APR-JUN 2022'!BH11</f>
        <v>-51514869</v>
      </c>
      <c r="BI11" s="36"/>
      <c r="BJ11" s="36">
        <f t="shared" ref="BJ11:BJ15" si="24">+BF11+BH11</f>
        <v>-84081598.280000001</v>
      </c>
      <c r="BK11" s="37"/>
      <c r="BL11" s="116">
        <f t="shared" ref="BL11:BL15" si="25">+AZ11+BF11</f>
        <v>-85572960.020000011</v>
      </c>
      <c r="BM11" s="117">
        <f t="shared" ref="BM11:BM15" si="26">+BB11+BH11</f>
        <v>-66105028</v>
      </c>
      <c r="BN11" s="118">
        <f t="shared" ref="BN11:BN15" si="27">+BL11+BM11</f>
        <v>-151677988.02000001</v>
      </c>
      <c r="BO11" s="32"/>
      <c r="BP11" s="35">
        <f>+'OCT-DEC 2021 '!BP11+'JUL-SEP 2021'!BP11+'JAN-MAR 2022'!BP11+'APR-JUN 2022'!BP11</f>
        <v>-25307721.189999975</v>
      </c>
      <c r="BQ11" s="36"/>
      <c r="BR11" s="36">
        <f>+'OCT-DEC 2021 '!BR11+'JUL-SEP 2021'!BR11+'JAN-MAR 2022'!BR11+'APR-JUN 2022'!BR11</f>
        <v>-2537618.5699999742</v>
      </c>
      <c r="BS11" s="36"/>
      <c r="BT11" s="36">
        <f t="shared" ref="BT11:BT15" si="28">+BP11+BR11</f>
        <v>-27845339.759999949</v>
      </c>
      <c r="BU11" s="37"/>
      <c r="BV11" s="38">
        <f>+'OCT-DEC 2021 '!BV11+'JUL-SEP 2021'!BV11+'JAN-MAR 2022'!BV11+'APR-JUN 2022'!BV11</f>
        <v>3961253.3799999505</v>
      </c>
      <c r="BW11" s="36"/>
      <c r="BX11" s="36">
        <f>+'OCT-DEC 2021 '!BX11+'JUL-SEP 2021'!BX11+'JAN-MAR 2022'!BX11+'APR-JUN 2022'!BX11</f>
        <v>-48023007.23999992</v>
      </c>
      <c r="BY11" s="36"/>
      <c r="BZ11" s="36">
        <f t="shared" ref="BZ11:BZ15" si="29">+BV11+BX11</f>
        <v>-44061753.85999997</v>
      </c>
      <c r="CA11" s="37"/>
      <c r="CB11" s="116">
        <f t="shared" ref="CB11:CB15" si="30">+BP11+BV11</f>
        <v>-21346467.810000025</v>
      </c>
      <c r="CC11" s="117">
        <f t="shared" ref="CC11:CC15" si="31">+BR11+BX11</f>
        <v>-50560625.809999898</v>
      </c>
      <c r="CD11" s="118">
        <f t="shared" ref="CD11:CD15" si="32">+CB11+CC11</f>
        <v>-71907093.619999915</v>
      </c>
      <c r="CE11" s="32"/>
      <c r="CF11" s="35">
        <f>+'OCT-DEC 2021 '!CF11+'JUL-SEP 2021'!CF11+'JAN-MAR 2022'!CF11+'APR-JUN 2022'!CF11</f>
        <v>-34478325.380000003</v>
      </c>
      <c r="CG11" s="36"/>
      <c r="CH11" s="36">
        <f>+'OCT-DEC 2021 '!CH11+'JUL-SEP 2021'!CH11+'JAN-MAR 2022'!CH11+'APR-JUN 2022'!CH11</f>
        <v>-9794172.0999999996</v>
      </c>
      <c r="CI11" s="36"/>
      <c r="CJ11" s="36">
        <f t="shared" ref="CJ11:CJ15" si="33">+CF11+CH11</f>
        <v>-44272497.480000004</v>
      </c>
      <c r="CK11" s="37"/>
      <c r="CL11" s="38">
        <f>+'OCT-DEC 2021 '!CL11+'JUL-SEP 2021'!CL11+'JAN-MAR 2022'!CL11+'APR-JUN 2022'!CL11</f>
        <v>-58663952.099999994</v>
      </c>
      <c r="CM11" s="36"/>
      <c r="CN11" s="36">
        <f>+'OCT-DEC 2021 '!CN11+'JUL-SEP 2021'!CN11+'JAN-MAR 2022'!CN11+'APR-JUN 2022'!CN11</f>
        <v>-22051005.539999999</v>
      </c>
      <c r="CO11" s="36"/>
      <c r="CP11" s="36">
        <f t="shared" ref="CP11:CP15" si="34">+CL11+CN11</f>
        <v>-80714957.639999986</v>
      </c>
      <c r="CQ11" s="37"/>
      <c r="CR11" s="116">
        <f t="shared" ref="CR11:CR15" si="35">+CF11+CL11</f>
        <v>-93142277.479999989</v>
      </c>
      <c r="CS11" s="117">
        <f t="shared" ref="CS11:CS15" si="36">+CH11+CN11</f>
        <v>-31845177.640000001</v>
      </c>
      <c r="CT11" s="118">
        <f t="shared" ref="CT11:CT15" si="37">+CR11+CS11</f>
        <v>-124987455.11999999</v>
      </c>
      <c r="CU11" s="32"/>
      <c r="CV11" s="38">
        <f t="shared" si="0"/>
        <v>-111264196.8661938</v>
      </c>
      <c r="CW11" s="36"/>
      <c r="CX11" s="36">
        <f t="shared" si="1"/>
        <v>-47414989.302643262</v>
      </c>
      <c r="CY11" s="39"/>
      <c r="CZ11" s="36">
        <f t="shared" si="2"/>
        <v>-158679186.16883707</v>
      </c>
      <c r="DA11" s="40"/>
      <c r="DB11" s="38">
        <f t="shared" ref="DB11:DB15" si="38">+J11+Z11+AP11+BF11+BV11+CL11</f>
        <v>-5682835.5635159463</v>
      </c>
      <c r="DC11" s="39"/>
      <c r="DD11" s="36">
        <f t="shared" ref="DD11:DD15" si="39">+L11+AB11+AR11+BH11+BX11+CN11</f>
        <v>-268191088.78050363</v>
      </c>
      <c r="DE11" s="39"/>
      <c r="DF11" s="36">
        <f t="shared" ref="DF11:DF15" si="40">+DB11+DD11</f>
        <v>-273873924.34401959</v>
      </c>
      <c r="DG11" s="40"/>
      <c r="DH11" s="152"/>
      <c r="DI11" s="161" t="s">
        <v>1</v>
      </c>
      <c r="DJ11" s="38">
        <f t="shared" ref="DJ11:DJ15" si="41">+CZ11</f>
        <v>-158679186.16883707</v>
      </c>
      <c r="DK11" s="36">
        <f t="shared" ref="DK11:DK15" si="42">+DF11</f>
        <v>-273873924.34401959</v>
      </c>
      <c r="DL11" s="37">
        <f t="shared" ref="DL11:DL15" si="43">+DJ11+DK11</f>
        <v>-432553110.51285666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>
        <f>+'JUL-SEP 2021'!D12+'OCT-DEC 2021 '!D12+'JAN-MAR 2022'!D12+'APR-JUN 2022'!D12</f>
        <v>0</v>
      </c>
      <c r="E12" s="36"/>
      <c r="F12" s="36">
        <f>+'JUL-SEP 2021'!F12+'OCT-DEC 2021 '!F12+'JAN-MAR 2022'!F12+'APR-JUN 2022'!F12</f>
        <v>0</v>
      </c>
      <c r="G12" s="36"/>
      <c r="H12" s="36">
        <f t="shared" si="9"/>
        <v>0</v>
      </c>
      <c r="I12" s="37"/>
      <c r="J12" s="36">
        <f>+'JUL-SEP 2021'!J12+'OCT-DEC 2021 '!J12+'JAN-MAR 2022'!J12+'APR-JUN 2022'!J12</f>
        <v>0</v>
      </c>
      <c r="K12" s="36"/>
      <c r="L12" s="36">
        <f>+'JUL-SEP 2021'!L12+'OCT-DEC 2021 '!L12+'JAN-MAR 2022'!L12+'APR-JUN 2022'!L12</f>
        <v>0</v>
      </c>
      <c r="M12" s="36"/>
      <c r="N12" s="36">
        <f t="shared" ref="N12:N15" si="44">+J12+L12</f>
        <v>0</v>
      </c>
      <c r="O12" s="37"/>
      <c r="P12" s="116">
        <f t="shared" si="10"/>
        <v>0</v>
      </c>
      <c r="Q12" s="117">
        <f t="shared" si="11"/>
        <v>0</v>
      </c>
      <c r="R12" s="118">
        <f t="shared" si="12"/>
        <v>0</v>
      </c>
      <c r="S12" s="32"/>
      <c r="T12" s="38">
        <f>+'JUL-SEP 2021'!T12+'OCT-DEC 2021 '!T12+'JAN-MAR 2022'!T12+'APR-JUN 2022'!T12</f>
        <v>0</v>
      </c>
      <c r="U12" s="36"/>
      <c r="V12" s="36">
        <f>+'JUL-SEP 2021'!V12+'OCT-DEC 2021 '!V12+'JAN-MAR 2022'!V12+'APR-JUN 2022'!V12</f>
        <v>0</v>
      </c>
      <c r="W12" s="36"/>
      <c r="X12" s="36">
        <f t="shared" si="13"/>
        <v>0</v>
      </c>
      <c r="Y12" s="37"/>
      <c r="Z12" s="244">
        <f>+'OCT-DEC 2021 '!Z12+'JUL-SEP 2021'!Z12+'JAN-MAR 2022'!Z12+'APR-JUN 2022'!Z12</f>
        <v>0</v>
      </c>
      <c r="AA12" s="36"/>
      <c r="AB12" s="36">
        <f>+'OCT-DEC 2021 '!AB12+'JUL-SEP 2021'!AB12+'JAN-MAR 2022'!AB12+'APR-JUN 2022'!AB12</f>
        <v>0</v>
      </c>
      <c r="AC12" s="36"/>
      <c r="AD12" s="36">
        <f t="shared" si="14"/>
        <v>0</v>
      </c>
      <c r="AE12" s="37"/>
      <c r="AF12" s="116">
        <f t="shared" si="15"/>
        <v>0</v>
      </c>
      <c r="AG12" s="117">
        <f t="shared" si="16"/>
        <v>0</v>
      </c>
      <c r="AH12" s="118">
        <f t="shared" si="17"/>
        <v>0</v>
      </c>
      <c r="AI12" s="32"/>
      <c r="AJ12" s="35">
        <f>+'OCT-DEC 2021 '!AJ12+'JUL-SEP 2021'!AJ12+'JAN-MAR 2022'!AJ12+'APR-JUN 2022'!AJ12</f>
        <v>0</v>
      </c>
      <c r="AK12" s="36"/>
      <c r="AL12" s="36">
        <f>+'OCT-DEC 2021 '!AL12+'JUL-SEP 2021'!AL12+'JAN-MAR 2022'!AL12+'APR-JUN 2022'!AL12</f>
        <v>0</v>
      </c>
      <c r="AM12" s="36"/>
      <c r="AN12" s="36">
        <f t="shared" si="18"/>
        <v>0</v>
      </c>
      <c r="AO12" s="37"/>
      <c r="AP12" s="36">
        <f>+'OCT-DEC 2021 '!AP12+'JUL-SEP 2021'!AP12+'JAN-MAR 2022'!AP12+'APR-JUN 2022'!AP12</f>
        <v>0</v>
      </c>
      <c r="AQ12" s="36"/>
      <c r="AR12" s="36">
        <f>+'OCT-DEC 2021 '!AR12+'JUL-SEP 2021'!AR12+'JAN-MAR 2022'!AR12+'APR-JUN 2022'!AR12</f>
        <v>0</v>
      </c>
      <c r="AS12" s="39"/>
      <c r="AT12" s="36">
        <f t="shared" si="19"/>
        <v>0</v>
      </c>
      <c r="AU12" s="37"/>
      <c r="AV12" s="116">
        <f t="shared" si="20"/>
        <v>0</v>
      </c>
      <c r="AW12" s="117">
        <f t="shared" si="21"/>
        <v>0</v>
      </c>
      <c r="AX12" s="118">
        <f t="shared" si="22"/>
        <v>0</v>
      </c>
      <c r="AY12" s="32"/>
      <c r="AZ12" s="35">
        <f>+'OCT-DEC 2021 '!AZ12+'JUL-SEP 2021'!AZ12+'JAN-MAR 2022'!AZ12+'APR-JUN 2022'!AZ12</f>
        <v>0</v>
      </c>
      <c r="BA12" s="36"/>
      <c r="BB12" s="36">
        <f>+'OCT-DEC 2021 '!BB12+'JUL-SEP 2021'!BB12+'JAN-MAR 2022'!BB12+'APR-JUN 2022'!BB12</f>
        <v>0</v>
      </c>
      <c r="BC12" s="36"/>
      <c r="BD12" s="36">
        <f t="shared" si="23"/>
        <v>0</v>
      </c>
      <c r="BE12" s="37"/>
      <c r="BF12" s="38">
        <f>+'OCT-DEC 2021 '!BF12+'JUL-SEP 2021'!BF12+'JAN-MAR 2022'!BF12+'APR-JUN 2022'!BF12</f>
        <v>0</v>
      </c>
      <c r="BG12" s="36"/>
      <c r="BH12" s="36">
        <f>+'OCT-DEC 2021 '!BH12+'JUL-SEP 2021'!BH12+'JAN-MAR 2022'!BH12+'APR-JUN 2022'!BH12</f>
        <v>0</v>
      </c>
      <c r="BI12" s="36"/>
      <c r="BJ12" s="36">
        <f t="shared" si="24"/>
        <v>0</v>
      </c>
      <c r="BK12" s="37"/>
      <c r="BL12" s="116">
        <f t="shared" si="25"/>
        <v>0</v>
      </c>
      <c r="BM12" s="117">
        <f t="shared" si="26"/>
        <v>0</v>
      </c>
      <c r="BN12" s="118">
        <f t="shared" si="27"/>
        <v>0</v>
      </c>
      <c r="BO12" s="32"/>
      <c r="BP12" s="35">
        <f>+'OCT-DEC 2021 '!BP12+'JUL-SEP 2021'!BP12+'JAN-MAR 2022'!BP12+'APR-JUN 2022'!BP12</f>
        <v>0</v>
      </c>
      <c r="BQ12" s="36"/>
      <c r="BR12" s="36">
        <f>+'OCT-DEC 2021 '!BR12+'JUL-SEP 2021'!BR12+'JAN-MAR 2022'!BR12+'APR-JUN 2022'!BR12</f>
        <v>0</v>
      </c>
      <c r="BS12" s="36"/>
      <c r="BT12" s="36">
        <f t="shared" si="28"/>
        <v>0</v>
      </c>
      <c r="BU12" s="37"/>
      <c r="BV12" s="38">
        <f>+'OCT-DEC 2021 '!BV12+'JUL-SEP 2021'!BV12+'JAN-MAR 2022'!BV12+'APR-JUN 2022'!BV12</f>
        <v>0</v>
      </c>
      <c r="BW12" s="36"/>
      <c r="BX12" s="36">
        <f>+'OCT-DEC 2021 '!BX12+'JUL-SEP 2021'!BX12+'JAN-MAR 2022'!BX12+'APR-JUN 2022'!BX12</f>
        <v>0</v>
      </c>
      <c r="BY12" s="36"/>
      <c r="BZ12" s="36">
        <f t="shared" si="29"/>
        <v>0</v>
      </c>
      <c r="CA12" s="37"/>
      <c r="CB12" s="116">
        <f t="shared" si="30"/>
        <v>0</v>
      </c>
      <c r="CC12" s="117">
        <f t="shared" si="31"/>
        <v>0</v>
      </c>
      <c r="CD12" s="118">
        <f t="shared" si="32"/>
        <v>0</v>
      </c>
      <c r="CE12" s="32"/>
      <c r="CF12" s="35">
        <f>+'OCT-DEC 2021 '!CF12+'JUL-SEP 2021'!CF12+'JAN-MAR 2022'!CF12+'APR-JUN 2022'!CF12</f>
        <v>0</v>
      </c>
      <c r="CG12" s="36"/>
      <c r="CH12" s="36">
        <f>+'OCT-DEC 2021 '!CH12+'JUL-SEP 2021'!CH12+'JAN-MAR 2022'!CH12+'APR-JUN 2022'!CH12</f>
        <v>0</v>
      </c>
      <c r="CI12" s="36"/>
      <c r="CJ12" s="36">
        <f t="shared" si="33"/>
        <v>0</v>
      </c>
      <c r="CK12" s="37"/>
      <c r="CL12" s="38">
        <f>+'OCT-DEC 2021 '!CL12+'JUL-SEP 2021'!CL12+'JAN-MAR 2022'!CL12+'APR-JUN 2022'!CL12</f>
        <v>0</v>
      </c>
      <c r="CM12" s="36"/>
      <c r="CN12" s="36">
        <f>+'OCT-DEC 2021 '!CN12+'JUL-SEP 2021'!CN12+'JAN-MAR 2022'!CN12+'APR-JUN 2022'!CN12</f>
        <v>0</v>
      </c>
      <c r="CO12" s="36"/>
      <c r="CP12" s="36">
        <f t="shared" si="34"/>
        <v>0</v>
      </c>
      <c r="CQ12" s="37"/>
      <c r="CR12" s="116">
        <f t="shared" si="35"/>
        <v>0</v>
      </c>
      <c r="CS12" s="117">
        <f t="shared" si="36"/>
        <v>0</v>
      </c>
      <c r="CT12" s="118">
        <f t="shared" si="37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"/>
        <v>0</v>
      </c>
      <c r="DA12" s="40"/>
      <c r="DB12" s="38">
        <f t="shared" si="38"/>
        <v>0</v>
      </c>
      <c r="DC12" s="39"/>
      <c r="DD12" s="36">
        <f t="shared" si="39"/>
        <v>0</v>
      </c>
      <c r="DE12" s="39"/>
      <c r="DF12" s="36">
        <f t="shared" si="40"/>
        <v>0</v>
      </c>
      <c r="DG12" s="40"/>
      <c r="DH12" s="152"/>
      <c r="DI12" s="161" t="s">
        <v>2</v>
      </c>
      <c r="DJ12" s="38">
        <f t="shared" si="41"/>
        <v>0</v>
      </c>
      <c r="DK12" s="36">
        <f t="shared" si="42"/>
        <v>0</v>
      </c>
      <c r="DL12" s="37">
        <f t="shared" si="43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>
        <f>+'JUL-SEP 2021'!D13+'OCT-DEC 2021 '!D13+'JAN-MAR 2022'!D13+'APR-JUN 2022'!D13</f>
        <v>0</v>
      </c>
      <c r="E13" s="36"/>
      <c r="F13" s="36">
        <f>+'JUL-SEP 2021'!F13+'OCT-DEC 2021 '!F13+'JAN-MAR 2022'!F13+'APR-JUN 2022'!F13</f>
        <v>0</v>
      </c>
      <c r="G13" s="36"/>
      <c r="H13" s="36">
        <f t="shared" si="9"/>
        <v>0</v>
      </c>
      <c r="I13" s="37"/>
      <c r="J13" s="36">
        <f>+'JUL-SEP 2021'!J13+'OCT-DEC 2021 '!J13+'JAN-MAR 2022'!J13+'APR-JUN 2022'!J13</f>
        <v>0</v>
      </c>
      <c r="K13" s="36"/>
      <c r="L13" s="36">
        <f>+'JUL-SEP 2021'!L13+'OCT-DEC 2021 '!L13+'JAN-MAR 2022'!L13+'APR-JUN 2022'!L13</f>
        <v>0</v>
      </c>
      <c r="M13" s="36"/>
      <c r="N13" s="36">
        <f t="shared" si="44"/>
        <v>0</v>
      </c>
      <c r="O13" s="37"/>
      <c r="P13" s="116">
        <f t="shared" si="10"/>
        <v>0</v>
      </c>
      <c r="Q13" s="117">
        <f t="shared" si="11"/>
        <v>0</v>
      </c>
      <c r="R13" s="118">
        <f t="shared" si="12"/>
        <v>0</v>
      </c>
      <c r="S13" s="32"/>
      <c r="T13" s="38">
        <f>+'JUL-SEP 2021'!T13+'OCT-DEC 2021 '!T13+'JAN-MAR 2022'!T13+'APR-JUN 2022'!T13</f>
        <v>0</v>
      </c>
      <c r="U13" s="36"/>
      <c r="V13" s="36">
        <f>+'JUL-SEP 2021'!V13+'OCT-DEC 2021 '!V13+'JAN-MAR 2022'!V13+'APR-JUN 2022'!V13</f>
        <v>0</v>
      </c>
      <c r="W13" s="36"/>
      <c r="X13" s="36">
        <f t="shared" si="13"/>
        <v>0</v>
      </c>
      <c r="Y13" s="37"/>
      <c r="Z13" s="244">
        <f>+'OCT-DEC 2021 '!Z13+'JUL-SEP 2021'!Z13+'JAN-MAR 2022'!Z13+'APR-JUN 2022'!Z13</f>
        <v>0</v>
      </c>
      <c r="AA13" s="36"/>
      <c r="AB13" s="36">
        <f>+'OCT-DEC 2021 '!AB13+'JUL-SEP 2021'!AB13+'JAN-MAR 2022'!AB13+'APR-JUN 2022'!AB13</f>
        <v>0</v>
      </c>
      <c r="AC13" s="36"/>
      <c r="AD13" s="36">
        <f t="shared" si="14"/>
        <v>0</v>
      </c>
      <c r="AE13" s="37"/>
      <c r="AF13" s="116">
        <f t="shared" si="15"/>
        <v>0</v>
      </c>
      <c r="AG13" s="117">
        <f t="shared" si="16"/>
        <v>0</v>
      </c>
      <c r="AH13" s="118">
        <f t="shared" si="17"/>
        <v>0</v>
      </c>
      <c r="AI13" s="32"/>
      <c r="AJ13" s="35">
        <f>+'OCT-DEC 2021 '!AJ13+'JUL-SEP 2021'!AJ13+'JAN-MAR 2022'!AJ13+'APR-JUN 2022'!AJ13</f>
        <v>0</v>
      </c>
      <c r="AK13" s="36"/>
      <c r="AL13" s="36">
        <f>+'OCT-DEC 2021 '!AL13+'JUL-SEP 2021'!AL13+'JAN-MAR 2022'!AL13+'APR-JUN 2022'!AL13</f>
        <v>0</v>
      </c>
      <c r="AM13" s="36"/>
      <c r="AN13" s="36">
        <f t="shared" si="18"/>
        <v>0</v>
      </c>
      <c r="AO13" s="37"/>
      <c r="AP13" s="36">
        <f>+'OCT-DEC 2021 '!AP13+'JUL-SEP 2021'!AP13+'JAN-MAR 2022'!AP13+'APR-JUN 2022'!AP13</f>
        <v>0</v>
      </c>
      <c r="AQ13" s="36"/>
      <c r="AR13" s="36">
        <f>+'OCT-DEC 2021 '!AR13+'JUL-SEP 2021'!AR13+'JAN-MAR 2022'!AR13+'APR-JUN 2022'!AR13</f>
        <v>0</v>
      </c>
      <c r="AS13" s="39"/>
      <c r="AT13" s="36">
        <f t="shared" si="19"/>
        <v>0</v>
      </c>
      <c r="AU13" s="37"/>
      <c r="AV13" s="116">
        <f t="shared" si="20"/>
        <v>0</v>
      </c>
      <c r="AW13" s="117">
        <f t="shared" si="21"/>
        <v>0</v>
      </c>
      <c r="AX13" s="118">
        <f t="shared" si="22"/>
        <v>0</v>
      </c>
      <c r="AY13" s="32"/>
      <c r="AZ13" s="35">
        <f>+'OCT-DEC 2021 '!AZ13+'JUL-SEP 2021'!AZ13+'JAN-MAR 2022'!AZ13+'APR-JUN 2022'!AZ13</f>
        <v>0</v>
      </c>
      <c r="BA13" s="36"/>
      <c r="BB13" s="36">
        <f>+'OCT-DEC 2021 '!BB13+'JUL-SEP 2021'!BB13+'JAN-MAR 2022'!BB13+'APR-JUN 2022'!BB13</f>
        <v>0</v>
      </c>
      <c r="BC13" s="36"/>
      <c r="BD13" s="36">
        <f t="shared" si="23"/>
        <v>0</v>
      </c>
      <c r="BE13" s="37"/>
      <c r="BF13" s="38">
        <f>+'OCT-DEC 2021 '!BF13+'JUL-SEP 2021'!BF13+'JAN-MAR 2022'!BF13+'APR-JUN 2022'!BF13</f>
        <v>0</v>
      </c>
      <c r="BG13" s="36"/>
      <c r="BH13" s="36">
        <f>+'OCT-DEC 2021 '!BH13+'JUL-SEP 2021'!BH13+'JAN-MAR 2022'!BH13+'APR-JUN 2022'!BH13</f>
        <v>0</v>
      </c>
      <c r="BI13" s="36"/>
      <c r="BJ13" s="36">
        <f t="shared" si="24"/>
        <v>0</v>
      </c>
      <c r="BK13" s="37"/>
      <c r="BL13" s="116">
        <f t="shared" si="25"/>
        <v>0</v>
      </c>
      <c r="BM13" s="117">
        <f t="shared" si="26"/>
        <v>0</v>
      </c>
      <c r="BN13" s="118">
        <f t="shared" si="27"/>
        <v>0</v>
      </c>
      <c r="BO13" s="32"/>
      <c r="BP13" s="35">
        <f>+'OCT-DEC 2021 '!BP13+'JUL-SEP 2021'!BP13+'JAN-MAR 2022'!BP13+'APR-JUN 2022'!BP13</f>
        <v>0</v>
      </c>
      <c r="BQ13" s="36"/>
      <c r="BR13" s="36">
        <f>+'OCT-DEC 2021 '!BR13+'JUL-SEP 2021'!BR13+'JAN-MAR 2022'!BR13+'APR-JUN 2022'!BR13</f>
        <v>0</v>
      </c>
      <c r="BS13" s="36"/>
      <c r="BT13" s="36">
        <f t="shared" si="28"/>
        <v>0</v>
      </c>
      <c r="BU13" s="37"/>
      <c r="BV13" s="38">
        <f>+'OCT-DEC 2021 '!BV13+'JUL-SEP 2021'!BV13+'JAN-MAR 2022'!BV13+'APR-JUN 2022'!BV13</f>
        <v>0</v>
      </c>
      <c r="BW13" s="36"/>
      <c r="BX13" s="36">
        <f>+'OCT-DEC 2021 '!BX13+'JUL-SEP 2021'!BX13+'JAN-MAR 2022'!BX13+'APR-JUN 2022'!BX13</f>
        <v>0</v>
      </c>
      <c r="BY13" s="36"/>
      <c r="BZ13" s="36">
        <f t="shared" si="29"/>
        <v>0</v>
      </c>
      <c r="CA13" s="37"/>
      <c r="CB13" s="116">
        <f t="shared" si="30"/>
        <v>0</v>
      </c>
      <c r="CC13" s="117">
        <f t="shared" si="31"/>
        <v>0</v>
      </c>
      <c r="CD13" s="118">
        <f t="shared" si="32"/>
        <v>0</v>
      </c>
      <c r="CE13" s="32"/>
      <c r="CF13" s="35">
        <f>+'OCT-DEC 2021 '!CF13+'JUL-SEP 2021'!CF13+'JAN-MAR 2022'!CF13+'APR-JUN 2022'!CF13</f>
        <v>0</v>
      </c>
      <c r="CG13" s="36"/>
      <c r="CH13" s="36">
        <f>+'OCT-DEC 2021 '!CH13+'JUL-SEP 2021'!CH13+'JAN-MAR 2022'!CH13+'APR-JUN 2022'!CH13</f>
        <v>0</v>
      </c>
      <c r="CI13" s="36"/>
      <c r="CJ13" s="36">
        <f t="shared" si="33"/>
        <v>0</v>
      </c>
      <c r="CK13" s="37"/>
      <c r="CL13" s="38">
        <f>+'OCT-DEC 2021 '!CL13+'JUL-SEP 2021'!CL13+'JAN-MAR 2022'!CL13+'APR-JUN 2022'!CL13</f>
        <v>0</v>
      </c>
      <c r="CM13" s="36"/>
      <c r="CN13" s="36">
        <f>+'OCT-DEC 2021 '!CN13+'JUL-SEP 2021'!CN13+'JAN-MAR 2022'!CN13+'APR-JUN 2022'!CN13</f>
        <v>0</v>
      </c>
      <c r="CO13" s="36"/>
      <c r="CP13" s="36">
        <f t="shared" si="34"/>
        <v>0</v>
      </c>
      <c r="CQ13" s="37"/>
      <c r="CR13" s="116">
        <f t="shared" si="35"/>
        <v>0</v>
      </c>
      <c r="CS13" s="117">
        <f t="shared" si="36"/>
        <v>0</v>
      </c>
      <c r="CT13" s="118">
        <f t="shared" si="37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"/>
        <v>0</v>
      </c>
      <c r="DA13" s="40"/>
      <c r="DB13" s="38">
        <f t="shared" si="38"/>
        <v>0</v>
      </c>
      <c r="DC13" s="39"/>
      <c r="DD13" s="36">
        <f t="shared" si="39"/>
        <v>0</v>
      </c>
      <c r="DE13" s="39"/>
      <c r="DF13" s="36">
        <f t="shared" si="40"/>
        <v>0</v>
      </c>
      <c r="DG13" s="40"/>
      <c r="DH13" s="152"/>
      <c r="DI13" s="161" t="s">
        <v>3</v>
      </c>
      <c r="DJ13" s="38">
        <f t="shared" si="41"/>
        <v>0</v>
      </c>
      <c r="DK13" s="36">
        <f t="shared" si="42"/>
        <v>0</v>
      </c>
      <c r="DL13" s="37">
        <f t="shared" si="43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>
        <f>+'JUL-SEP 2021'!D14+'OCT-DEC 2021 '!D14+'JAN-MAR 2022'!D14+'APR-JUN 2022'!D14</f>
        <v>0</v>
      </c>
      <c r="E14" s="36"/>
      <c r="F14" s="36">
        <f>+'JUL-SEP 2021'!F14+'OCT-DEC 2021 '!F14+'JAN-MAR 2022'!F14+'APR-JUN 2022'!F14</f>
        <v>0</v>
      </c>
      <c r="G14" s="36"/>
      <c r="H14" s="36">
        <f t="shared" si="9"/>
        <v>0</v>
      </c>
      <c r="I14" s="37"/>
      <c r="J14" s="36">
        <f>+'JUL-SEP 2021'!J14+'OCT-DEC 2021 '!J14+'JAN-MAR 2022'!J14+'APR-JUN 2022'!J14</f>
        <v>0</v>
      </c>
      <c r="K14" s="36"/>
      <c r="L14" s="36">
        <f>+'JUL-SEP 2021'!L14+'OCT-DEC 2021 '!L14+'JAN-MAR 2022'!L14+'APR-JUN 2022'!L14</f>
        <v>0</v>
      </c>
      <c r="M14" s="36"/>
      <c r="N14" s="36">
        <f t="shared" si="44"/>
        <v>0</v>
      </c>
      <c r="O14" s="37"/>
      <c r="P14" s="116">
        <f t="shared" si="10"/>
        <v>0</v>
      </c>
      <c r="Q14" s="117">
        <f t="shared" si="11"/>
        <v>0</v>
      </c>
      <c r="R14" s="118">
        <f t="shared" si="12"/>
        <v>0</v>
      </c>
      <c r="S14" s="32"/>
      <c r="T14" s="38">
        <f>+'JUL-SEP 2021'!T14+'OCT-DEC 2021 '!T14+'JAN-MAR 2022'!T14+'APR-JUN 2022'!T14</f>
        <v>0</v>
      </c>
      <c r="U14" s="36"/>
      <c r="V14" s="36">
        <f>+'JUL-SEP 2021'!V14+'OCT-DEC 2021 '!V14+'JAN-MAR 2022'!V14+'APR-JUN 2022'!V14</f>
        <v>0</v>
      </c>
      <c r="W14" s="36"/>
      <c r="X14" s="36">
        <f t="shared" si="13"/>
        <v>0</v>
      </c>
      <c r="Y14" s="37"/>
      <c r="Z14" s="244">
        <f>+'OCT-DEC 2021 '!Z14+'JUL-SEP 2021'!Z14+'JAN-MAR 2022'!Z14+'APR-JUN 2022'!Z14</f>
        <v>0</v>
      </c>
      <c r="AA14" s="36"/>
      <c r="AB14" s="36">
        <f>+'OCT-DEC 2021 '!AB14+'JUL-SEP 2021'!AB14+'JAN-MAR 2022'!AB14+'APR-JUN 2022'!AB14</f>
        <v>0</v>
      </c>
      <c r="AC14" s="36"/>
      <c r="AD14" s="36">
        <f t="shared" si="14"/>
        <v>0</v>
      </c>
      <c r="AE14" s="37"/>
      <c r="AF14" s="116">
        <f t="shared" si="15"/>
        <v>0</v>
      </c>
      <c r="AG14" s="117">
        <f t="shared" si="16"/>
        <v>0</v>
      </c>
      <c r="AH14" s="118">
        <f t="shared" si="17"/>
        <v>0</v>
      </c>
      <c r="AI14" s="32"/>
      <c r="AJ14" s="35">
        <f>+'OCT-DEC 2021 '!AJ14+'JUL-SEP 2021'!AJ14+'JAN-MAR 2022'!AJ14+'APR-JUN 2022'!AJ14</f>
        <v>35240176.100000001</v>
      </c>
      <c r="AK14" s="36"/>
      <c r="AL14" s="36">
        <f>+'OCT-DEC 2021 '!AL14+'JUL-SEP 2021'!AL14+'JAN-MAR 2022'!AL14+'APR-JUN 2022'!AL14</f>
        <v>32690842.760000002</v>
      </c>
      <c r="AM14" s="36"/>
      <c r="AN14" s="36">
        <f t="shared" si="18"/>
        <v>67931018.859999999</v>
      </c>
      <c r="AO14" s="37"/>
      <c r="AP14" s="36">
        <f>+'OCT-DEC 2021 '!AP14+'JUL-SEP 2021'!AP14+'JAN-MAR 2022'!AP14+'APR-JUN 2022'!AP14</f>
        <v>36180261.420000002</v>
      </c>
      <c r="AQ14" s="36"/>
      <c r="AR14" s="36">
        <f>+'OCT-DEC 2021 '!AR14+'JUL-SEP 2021'!AR14+'JAN-MAR 2022'!AR14+'APR-JUN 2022'!AR14</f>
        <v>64993691.500000007</v>
      </c>
      <c r="AS14" s="39"/>
      <c r="AT14" s="36">
        <f t="shared" si="19"/>
        <v>101173952.92000002</v>
      </c>
      <c r="AU14" s="37"/>
      <c r="AV14" s="116">
        <f t="shared" si="20"/>
        <v>71420437.520000011</v>
      </c>
      <c r="AW14" s="117">
        <f t="shared" si="21"/>
        <v>97684534.260000005</v>
      </c>
      <c r="AX14" s="118">
        <f t="shared" si="22"/>
        <v>169104971.78000003</v>
      </c>
      <c r="AY14" s="32"/>
      <c r="AZ14" s="35">
        <f>+'OCT-DEC 2021 '!AZ14+'JUL-SEP 2021'!AZ14+'JAN-MAR 2022'!AZ14+'APR-JUN 2022'!AZ14</f>
        <v>0</v>
      </c>
      <c r="BA14" s="36"/>
      <c r="BB14" s="36">
        <f>+'OCT-DEC 2021 '!BB14+'JUL-SEP 2021'!BB14+'JAN-MAR 2022'!BB14+'APR-JUN 2022'!BB14</f>
        <v>0</v>
      </c>
      <c r="BC14" s="36"/>
      <c r="BD14" s="36">
        <f t="shared" si="23"/>
        <v>0</v>
      </c>
      <c r="BE14" s="37"/>
      <c r="BF14" s="38">
        <f>+'OCT-DEC 2021 '!BF14+'JUL-SEP 2021'!BF14+'JAN-MAR 2022'!BF14+'APR-JUN 2022'!BF14</f>
        <v>0</v>
      </c>
      <c r="BG14" s="36"/>
      <c r="BH14" s="36">
        <f>+'OCT-DEC 2021 '!BH14+'JUL-SEP 2021'!BH14+'JAN-MAR 2022'!BH14+'APR-JUN 2022'!BH14</f>
        <v>0</v>
      </c>
      <c r="BI14" s="36"/>
      <c r="BJ14" s="36">
        <f t="shared" si="24"/>
        <v>0</v>
      </c>
      <c r="BK14" s="37"/>
      <c r="BL14" s="116">
        <f t="shared" si="25"/>
        <v>0</v>
      </c>
      <c r="BM14" s="117">
        <f t="shared" si="26"/>
        <v>0</v>
      </c>
      <c r="BN14" s="118">
        <f t="shared" si="27"/>
        <v>0</v>
      </c>
      <c r="BO14" s="32"/>
      <c r="BP14" s="35">
        <f>+'OCT-DEC 2021 '!BP14+'JUL-SEP 2021'!BP14+'JAN-MAR 2022'!BP14+'APR-JUN 2022'!BP14</f>
        <v>-192.44</v>
      </c>
      <c r="BQ14" s="36"/>
      <c r="BR14" s="36">
        <f>+'OCT-DEC 2021 '!BR14+'JUL-SEP 2021'!BR14+'JAN-MAR 2022'!BR14+'APR-JUN 2022'!BR14</f>
        <v>0</v>
      </c>
      <c r="BS14" s="36"/>
      <c r="BT14" s="36">
        <f t="shared" si="28"/>
        <v>-192.44</v>
      </c>
      <c r="BU14" s="37"/>
      <c r="BV14" s="38">
        <f>+'OCT-DEC 2021 '!BV14+'JUL-SEP 2021'!BV14+'JAN-MAR 2022'!BV14+'APR-JUN 2022'!BV14</f>
        <v>0</v>
      </c>
      <c r="BW14" s="36"/>
      <c r="BX14" s="36">
        <f>+'OCT-DEC 2021 '!BX14+'JUL-SEP 2021'!BX14+'JAN-MAR 2022'!BX14+'APR-JUN 2022'!BX14</f>
        <v>0</v>
      </c>
      <c r="BY14" s="36"/>
      <c r="BZ14" s="36">
        <f t="shared" si="29"/>
        <v>0</v>
      </c>
      <c r="CA14" s="37"/>
      <c r="CB14" s="116">
        <f t="shared" si="30"/>
        <v>-192.44</v>
      </c>
      <c r="CC14" s="117">
        <f t="shared" si="31"/>
        <v>0</v>
      </c>
      <c r="CD14" s="118">
        <f t="shared" si="32"/>
        <v>-192.44</v>
      </c>
      <c r="CE14" s="32"/>
      <c r="CF14" s="35">
        <f>+'OCT-DEC 2021 '!CF14+'JUL-SEP 2021'!CF14+'JAN-MAR 2022'!CF14+'APR-JUN 2022'!CF14</f>
        <v>0</v>
      </c>
      <c r="CG14" s="36"/>
      <c r="CH14" s="36">
        <f>+'OCT-DEC 2021 '!CH14+'JUL-SEP 2021'!CH14+'JAN-MAR 2022'!CH14+'APR-JUN 2022'!CH14</f>
        <v>0</v>
      </c>
      <c r="CI14" s="36"/>
      <c r="CJ14" s="36">
        <f t="shared" si="33"/>
        <v>0</v>
      </c>
      <c r="CK14" s="37"/>
      <c r="CL14" s="38">
        <f>+'OCT-DEC 2021 '!CL14+'JUL-SEP 2021'!CL14+'JAN-MAR 2022'!CL14+'APR-JUN 2022'!CL14</f>
        <v>0</v>
      </c>
      <c r="CM14" s="36"/>
      <c r="CN14" s="36">
        <f>+'OCT-DEC 2021 '!CN14+'JUL-SEP 2021'!CN14+'JAN-MAR 2022'!CN14+'APR-JUN 2022'!CN14</f>
        <v>0</v>
      </c>
      <c r="CO14" s="36"/>
      <c r="CP14" s="244">
        <f t="shared" si="34"/>
        <v>0</v>
      </c>
      <c r="CQ14" s="37"/>
      <c r="CR14" s="116">
        <f t="shared" si="35"/>
        <v>0</v>
      </c>
      <c r="CS14" s="117">
        <f t="shared" si="36"/>
        <v>0</v>
      </c>
      <c r="CT14" s="118">
        <f t="shared" si="37"/>
        <v>0</v>
      </c>
      <c r="CU14" s="32"/>
      <c r="CV14" s="38">
        <f t="shared" si="0"/>
        <v>35239983.660000004</v>
      </c>
      <c r="CW14" s="36"/>
      <c r="CX14" s="36">
        <f t="shared" si="1"/>
        <v>32690842.760000002</v>
      </c>
      <c r="CY14" s="39"/>
      <c r="CZ14" s="36">
        <f t="shared" si="2"/>
        <v>67930826.420000002</v>
      </c>
      <c r="DA14" s="40"/>
      <c r="DB14" s="38">
        <f t="shared" si="38"/>
        <v>36180261.420000002</v>
      </c>
      <c r="DC14" s="39"/>
      <c r="DD14" s="36">
        <f t="shared" si="39"/>
        <v>64993691.500000007</v>
      </c>
      <c r="DE14" s="39"/>
      <c r="DF14" s="36">
        <f t="shared" si="40"/>
        <v>101173952.92000002</v>
      </c>
      <c r="DG14" s="40"/>
      <c r="DH14" s="152"/>
      <c r="DI14" s="161" t="s">
        <v>4</v>
      </c>
      <c r="DJ14" s="38">
        <f t="shared" si="41"/>
        <v>67930826.420000002</v>
      </c>
      <c r="DK14" s="36">
        <f t="shared" si="42"/>
        <v>101173952.92000002</v>
      </c>
      <c r="DL14" s="37">
        <f t="shared" si="43"/>
        <v>169104779.34000003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>
        <f>+'JUL-SEP 2021'!D15+'OCT-DEC 2021 '!D15+'JAN-MAR 2022'!D15+'APR-JUN 2022'!D15</f>
        <v>0</v>
      </c>
      <c r="E15" s="36"/>
      <c r="F15" s="36">
        <f>+'JUL-SEP 2021'!F15+'OCT-DEC 2021 '!F15+'JAN-MAR 2022'!F15+'APR-JUN 2022'!F15</f>
        <v>0</v>
      </c>
      <c r="G15" s="36"/>
      <c r="H15" s="36">
        <f t="shared" si="9"/>
        <v>0</v>
      </c>
      <c r="I15" s="37"/>
      <c r="J15" s="36">
        <f>+'JUL-SEP 2021'!J15+'OCT-DEC 2021 '!J15+'JAN-MAR 2022'!J15+'APR-JUN 2022'!J15</f>
        <v>0</v>
      </c>
      <c r="K15" s="36"/>
      <c r="L15" s="36">
        <f>+'JUL-SEP 2021'!L15+'OCT-DEC 2021 '!L15+'JAN-MAR 2022'!L15+'APR-JUN 2022'!L15</f>
        <v>0</v>
      </c>
      <c r="M15" s="36"/>
      <c r="N15" s="36">
        <f t="shared" si="44"/>
        <v>0</v>
      </c>
      <c r="O15" s="37"/>
      <c r="P15" s="116">
        <f t="shared" si="10"/>
        <v>0</v>
      </c>
      <c r="Q15" s="117">
        <f t="shared" si="11"/>
        <v>0</v>
      </c>
      <c r="R15" s="118">
        <f t="shared" si="12"/>
        <v>0</v>
      </c>
      <c r="S15" s="32"/>
      <c r="T15" s="38">
        <f>+'JUL-SEP 2021'!T15+'OCT-DEC 2021 '!T15+'JAN-MAR 2022'!T15+'APR-JUN 2022'!T15</f>
        <v>0</v>
      </c>
      <c r="U15" s="36"/>
      <c r="V15" s="36">
        <f>+'JUL-SEP 2021'!V15+'OCT-DEC 2021 '!V15+'JAN-MAR 2022'!V15+'APR-JUN 2022'!V15</f>
        <v>0</v>
      </c>
      <c r="W15" s="36"/>
      <c r="X15" s="36">
        <f t="shared" si="13"/>
        <v>0</v>
      </c>
      <c r="Y15" s="37"/>
      <c r="Z15" s="244">
        <f>+'OCT-DEC 2021 '!Z15+'JUL-SEP 2021'!Z15+'JAN-MAR 2022'!Z15+'APR-JUN 2022'!Z15</f>
        <v>0</v>
      </c>
      <c r="AA15" s="36"/>
      <c r="AB15" s="36">
        <f>+'OCT-DEC 2021 '!AB15+'JUL-SEP 2021'!AB15+'JAN-MAR 2022'!AB15+'APR-JUN 2022'!AB15</f>
        <v>0</v>
      </c>
      <c r="AC15" s="36"/>
      <c r="AD15" s="36">
        <f t="shared" si="14"/>
        <v>0</v>
      </c>
      <c r="AE15" s="37"/>
      <c r="AF15" s="116">
        <f t="shared" si="15"/>
        <v>0</v>
      </c>
      <c r="AG15" s="117">
        <f t="shared" si="16"/>
        <v>0</v>
      </c>
      <c r="AH15" s="118">
        <f t="shared" si="17"/>
        <v>0</v>
      </c>
      <c r="AI15" s="32"/>
      <c r="AJ15" s="35">
        <f>+'OCT-DEC 2021 '!AJ15+'JUL-SEP 2021'!AJ15+'JAN-MAR 2022'!AJ15+'APR-JUN 2022'!AJ15</f>
        <v>139005.76999999999</v>
      </c>
      <c r="AK15" s="36"/>
      <c r="AL15" s="36">
        <f>+'OCT-DEC 2021 '!AL15+'JUL-SEP 2021'!AL15+'JAN-MAR 2022'!AL15+'APR-JUN 2022'!AL15</f>
        <v>93422.03</v>
      </c>
      <c r="AM15" s="36"/>
      <c r="AN15" s="36">
        <f t="shared" si="18"/>
        <v>232427.8</v>
      </c>
      <c r="AO15" s="37"/>
      <c r="AP15" s="36">
        <f>+'OCT-DEC 2021 '!AP15+'JUL-SEP 2021'!AP15+'JAN-MAR 2022'!AP15+'APR-JUN 2022'!AP15</f>
        <v>233787.28999999998</v>
      </c>
      <c r="AQ15" s="36"/>
      <c r="AR15" s="36">
        <f>+'OCT-DEC 2021 '!AR15+'JUL-SEP 2021'!AR15+'JAN-MAR 2022'!AR15+'APR-JUN 2022'!AR15</f>
        <v>515846.06</v>
      </c>
      <c r="AS15" s="39"/>
      <c r="AT15" s="36">
        <f t="shared" si="19"/>
        <v>749633.35</v>
      </c>
      <c r="AU15" s="37"/>
      <c r="AV15" s="116">
        <f t="shared" si="20"/>
        <v>372793.05999999994</v>
      </c>
      <c r="AW15" s="117">
        <f t="shared" si="21"/>
        <v>609268.09</v>
      </c>
      <c r="AX15" s="118">
        <f t="shared" si="22"/>
        <v>982061.14999999991</v>
      </c>
      <c r="AY15" s="32"/>
      <c r="AZ15" s="35">
        <f>+'OCT-DEC 2021 '!AZ15+'JUL-SEP 2021'!AZ15+'JAN-MAR 2022'!AZ15+'APR-JUN 2022'!AZ15</f>
        <v>0</v>
      </c>
      <c r="BA15" s="36"/>
      <c r="BB15" s="36">
        <f>+'OCT-DEC 2021 '!BB15+'JUL-SEP 2021'!BB15+'JAN-MAR 2022'!BB15+'APR-JUN 2022'!BB15</f>
        <v>0</v>
      </c>
      <c r="BC15" s="36"/>
      <c r="BD15" s="36">
        <f t="shared" si="23"/>
        <v>0</v>
      </c>
      <c r="BE15" s="37"/>
      <c r="BF15" s="38">
        <f>+'OCT-DEC 2021 '!BF15+'JUL-SEP 2021'!BF15+'JAN-MAR 2022'!BF15+'APR-JUN 2022'!BF15</f>
        <v>0</v>
      </c>
      <c r="BG15" s="36"/>
      <c r="BH15" s="36">
        <f>+'OCT-DEC 2021 '!BH15+'JUL-SEP 2021'!BH15+'JAN-MAR 2022'!BH15+'APR-JUN 2022'!BH15</f>
        <v>0</v>
      </c>
      <c r="BI15" s="36"/>
      <c r="BJ15" s="244">
        <f t="shared" si="24"/>
        <v>0</v>
      </c>
      <c r="BK15" s="37"/>
      <c r="BL15" s="116">
        <f t="shared" si="25"/>
        <v>0</v>
      </c>
      <c r="BM15" s="117">
        <f t="shared" si="26"/>
        <v>0</v>
      </c>
      <c r="BN15" s="118">
        <f t="shared" si="27"/>
        <v>0</v>
      </c>
      <c r="BO15" s="32"/>
      <c r="BP15" s="35">
        <f>+'OCT-DEC 2021 '!BP15+'JUL-SEP 2021'!BP15+'JAN-MAR 2022'!BP15+'APR-JUN 2022'!BP15</f>
        <v>0</v>
      </c>
      <c r="BQ15" s="36"/>
      <c r="BR15" s="36">
        <f>+'OCT-DEC 2021 '!BR15+'JUL-SEP 2021'!BR15+'JAN-MAR 2022'!BR15+'APR-JUN 2022'!BR15</f>
        <v>0</v>
      </c>
      <c r="BS15" s="36"/>
      <c r="BT15" s="36">
        <f t="shared" si="28"/>
        <v>0</v>
      </c>
      <c r="BU15" s="37"/>
      <c r="BV15" s="38">
        <f>+'OCT-DEC 2021 '!BV15+'JUL-SEP 2021'!BV15+'JAN-MAR 2022'!BV15+'APR-JUN 2022'!BV15</f>
        <v>0</v>
      </c>
      <c r="BW15" s="36"/>
      <c r="BX15" s="36">
        <f>+'OCT-DEC 2021 '!BX15+'JUL-SEP 2021'!BX15+'JAN-MAR 2022'!BX15+'APR-JUN 2022'!BX15</f>
        <v>0</v>
      </c>
      <c r="BY15" s="36"/>
      <c r="BZ15" s="36">
        <f t="shared" si="29"/>
        <v>0</v>
      </c>
      <c r="CA15" s="37"/>
      <c r="CB15" s="116">
        <f t="shared" si="30"/>
        <v>0</v>
      </c>
      <c r="CC15" s="117">
        <f t="shared" si="31"/>
        <v>0</v>
      </c>
      <c r="CD15" s="118">
        <f t="shared" si="32"/>
        <v>0</v>
      </c>
      <c r="CE15" s="32"/>
      <c r="CF15" s="35">
        <f>+'OCT-DEC 2021 '!CF15+'JUL-SEP 2021'!CF15+'JAN-MAR 2022'!CF15+'APR-JUN 2022'!CF15</f>
        <v>0</v>
      </c>
      <c r="CG15" s="36"/>
      <c r="CH15" s="36">
        <f>+'OCT-DEC 2021 '!CH15+'JUL-SEP 2021'!CH15+'JAN-MAR 2022'!CH15+'APR-JUN 2022'!CH15</f>
        <v>0</v>
      </c>
      <c r="CI15" s="36"/>
      <c r="CJ15" s="36">
        <f t="shared" si="33"/>
        <v>0</v>
      </c>
      <c r="CK15" s="37"/>
      <c r="CL15" s="38">
        <f>+'OCT-DEC 2021 '!CL15+'JUL-SEP 2021'!CL15+'JAN-MAR 2022'!CL15+'APR-JUN 2022'!CL15</f>
        <v>0</v>
      </c>
      <c r="CM15" s="36"/>
      <c r="CN15" s="36">
        <f>+'OCT-DEC 2021 '!CN15+'JUL-SEP 2021'!CN15+'JAN-MAR 2022'!CN15+'APR-JUN 2022'!CN15</f>
        <v>0</v>
      </c>
      <c r="CO15" s="36"/>
      <c r="CP15" s="244">
        <f t="shared" si="34"/>
        <v>0</v>
      </c>
      <c r="CQ15" s="37"/>
      <c r="CR15" s="116">
        <f t="shared" si="35"/>
        <v>0</v>
      </c>
      <c r="CS15" s="117">
        <f t="shared" si="36"/>
        <v>0</v>
      </c>
      <c r="CT15" s="118">
        <f t="shared" si="37"/>
        <v>0</v>
      </c>
      <c r="CU15" s="32"/>
      <c r="CV15" s="38">
        <f t="shared" si="0"/>
        <v>139005.76999999999</v>
      </c>
      <c r="CW15" s="36"/>
      <c r="CX15" s="36">
        <f t="shared" si="1"/>
        <v>93422.03</v>
      </c>
      <c r="CY15" s="39"/>
      <c r="CZ15" s="36">
        <f t="shared" si="2"/>
        <v>232427.8</v>
      </c>
      <c r="DA15" s="40"/>
      <c r="DB15" s="38">
        <f t="shared" si="38"/>
        <v>233787.28999999998</v>
      </c>
      <c r="DC15" s="39"/>
      <c r="DD15" s="36">
        <f t="shared" si="39"/>
        <v>515846.06</v>
      </c>
      <c r="DE15" s="39"/>
      <c r="DF15" s="36">
        <f t="shared" si="40"/>
        <v>749633.35</v>
      </c>
      <c r="DG15" s="40"/>
      <c r="DH15" s="152"/>
      <c r="DI15" s="161" t="s">
        <v>5</v>
      </c>
      <c r="DJ15" s="38">
        <f t="shared" si="41"/>
        <v>232427.8</v>
      </c>
      <c r="DK15" s="36">
        <f t="shared" si="42"/>
        <v>749633.35</v>
      </c>
      <c r="DL15" s="37">
        <f t="shared" si="43"/>
        <v>982061.14999999991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>
        <f>SUM(D10:D15)</f>
        <v>868045686.86000001</v>
      </c>
      <c r="E16" s="46">
        <f>+D16/$D$111</f>
        <v>2031.5807273518756</v>
      </c>
      <c r="F16" s="43">
        <f>SUM(F10:F15)</f>
        <v>202721759.37999997</v>
      </c>
      <c r="G16" s="235">
        <f>+F16/$F$111</f>
        <v>2023.3327948339186</v>
      </c>
      <c r="H16" s="43">
        <f>SUM(H10:H15)</f>
        <v>1070767446.2400001</v>
      </c>
      <c r="I16" s="47">
        <f>+H16/$H$111</f>
        <v>2030.0140411171865</v>
      </c>
      <c r="J16" s="42">
        <f>SUM(J10:J15)</f>
        <v>439951240.42000002</v>
      </c>
      <c r="K16" s="46">
        <f>+J16/$J$111</f>
        <v>341.5876583278984</v>
      </c>
      <c r="L16" s="43">
        <f>SUM(L10:L15)</f>
        <v>671788165.17000008</v>
      </c>
      <c r="M16" s="235">
        <f>+L16/$L$111</f>
        <v>599.52448176094458</v>
      </c>
      <c r="N16" s="43">
        <f>+J16+L16</f>
        <v>1111739405.5900002</v>
      </c>
      <c r="O16" s="47">
        <f>+N16/$N$111</f>
        <v>461.59091282730509</v>
      </c>
      <c r="P16" s="122">
        <f>SUM(P10:P15)</f>
        <v>1307996927.28</v>
      </c>
      <c r="Q16" s="123">
        <f t="shared" ref="Q16:R16" si="45">SUM(Q10:Q15)</f>
        <v>874509924.55000007</v>
      </c>
      <c r="R16" s="124">
        <f t="shared" si="45"/>
        <v>2182506851.8300004</v>
      </c>
      <c r="S16" s="32"/>
      <c r="T16" s="45">
        <f>SUM(T10:T15)</f>
        <v>1608445953.6189997</v>
      </c>
      <c r="U16" s="46">
        <f>+T16/$T$111</f>
        <v>2089.5828535670898</v>
      </c>
      <c r="V16" s="43">
        <f>SUM(V10:V15)</f>
        <v>352611678.542</v>
      </c>
      <c r="W16" s="46">
        <f>+V16/$V$111</f>
        <v>1775.8713041695835</v>
      </c>
      <c r="X16" s="43">
        <f>SUM(X10:X15)</f>
        <v>1961057632.1609998</v>
      </c>
      <c r="Y16" s="47">
        <f>+X16/$X$111</f>
        <v>2025.2541378216711</v>
      </c>
      <c r="Z16" s="245">
        <f>SUM(Z10:Z15)</f>
        <v>1052979371.618001</v>
      </c>
      <c r="AA16" s="46">
        <f>+Z16/$Z$111</f>
        <v>270.90523009592266</v>
      </c>
      <c r="AB16" s="43">
        <f>SUM(AB10:AB15)</f>
        <v>640479837.88400006</v>
      </c>
      <c r="AC16" s="46">
        <f>+AB16/$AB$111</f>
        <v>407.85827728995281</v>
      </c>
      <c r="AD16" s="43">
        <f>SUM(AD10:AD15)</f>
        <v>1693459209.502001</v>
      </c>
      <c r="AE16" s="46">
        <f>+AD16/$AD$111</f>
        <v>310.31416965129466</v>
      </c>
      <c r="AF16" s="122">
        <f>SUM(AF10:AF15)</f>
        <v>2661425325.2370009</v>
      </c>
      <c r="AG16" s="123">
        <f t="shared" ref="AG16:AH16" si="46">SUM(AG10:AG15)</f>
        <v>993091516.42600012</v>
      </c>
      <c r="AH16" s="124">
        <f t="shared" si="46"/>
        <v>3654516841.6630011</v>
      </c>
      <c r="AI16" s="32"/>
      <c r="AJ16" s="42">
        <f>SUM(AJ10:AJ15)</f>
        <v>533432411.91421765</v>
      </c>
      <c r="AK16" s="46">
        <f>+AJ16/$AJ$111</f>
        <v>2144.71918878018</v>
      </c>
      <c r="AL16" s="43">
        <f>SUM(AL10:AL15)</f>
        <v>179463721.21650726</v>
      </c>
      <c r="AM16" s="46">
        <f>+AL16/$AL$111</f>
        <v>2226.1275068100681</v>
      </c>
      <c r="AN16" s="43">
        <f>SUM(AN10:AN15)</f>
        <v>712896133.13072491</v>
      </c>
      <c r="AO16" s="47">
        <f>+AN16/$AN$111</f>
        <v>2164.6468443496151</v>
      </c>
      <c r="AP16" s="45">
        <f>SUM(AP10:AP15)</f>
        <v>199759344.41282484</v>
      </c>
      <c r="AQ16" s="46">
        <f>+AP16/$AP$111</f>
        <v>336.36597670018915</v>
      </c>
      <c r="AR16" s="43">
        <f>SUM(AR10:AR15)</f>
        <v>305113618.37059349</v>
      </c>
      <c r="AS16" s="46">
        <f>+AR16/$AR$111</f>
        <v>532.86299058946497</v>
      </c>
      <c r="AT16" s="43">
        <f>SUM(AT10:AT15)</f>
        <v>504872962.78341842</v>
      </c>
      <c r="AU16" s="47">
        <f>+AT16/$AT$111</f>
        <v>432.82195721050078</v>
      </c>
      <c r="AV16" s="122">
        <f>SUM(AV10:AV15)</f>
        <v>733191756.32704246</v>
      </c>
      <c r="AW16" s="123">
        <f t="shared" ref="AW16" si="47">SUM(AW10:AW15)</f>
        <v>484577339.58710074</v>
      </c>
      <c r="AX16" s="124">
        <f t="shared" ref="AX16" si="48">SUM(AX10:AX15)</f>
        <v>1217769095.9141433</v>
      </c>
      <c r="AY16" s="32"/>
      <c r="AZ16" s="42">
        <f>SUM(AZ10:AZ15)</f>
        <v>914084134.9792521</v>
      </c>
      <c r="BA16" s="46">
        <f>+AZ16/$AZ$111</f>
        <v>2078.5173735307944</v>
      </c>
      <c r="BB16" s="43">
        <f>SUM(BB10:BB15)</f>
        <v>200503963.0507471</v>
      </c>
      <c r="BC16" s="46">
        <f>+BB16/$BB$111</f>
        <v>1743.7704969495237</v>
      </c>
      <c r="BD16" s="43">
        <f>SUM(BD10:BD15)</f>
        <v>1114588098.0299993</v>
      </c>
      <c r="BE16" s="47">
        <f>+BD16/$BD$111</f>
        <v>2009.1356587172818</v>
      </c>
      <c r="BF16" s="45">
        <f>SUM(BF10:BF15)</f>
        <v>686305344.06868708</v>
      </c>
      <c r="BG16" s="46">
        <f>+BF16/$BF$111</f>
        <v>290.4542503493368</v>
      </c>
      <c r="BH16" s="43">
        <f>SUM(BH10:BH15)</f>
        <v>576262164.14131296</v>
      </c>
      <c r="BI16" s="46">
        <f>+BH16/$BH$111</f>
        <v>507.58804023739464</v>
      </c>
      <c r="BJ16" s="245">
        <f>SUM(BJ10:BJ15)</f>
        <v>1262567508.21</v>
      </c>
      <c r="BK16" s="47">
        <f>+BJ16/$BJ$111</f>
        <v>360.92290361744045</v>
      </c>
      <c r="BL16" s="122">
        <f>SUM(BL10:BL15)</f>
        <v>1600389479.0479393</v>
      </c>
      <c r="BM16" s="123">
        <f t="shared" ref="BM16" si="49">SUM(BM10:BM15)</f>
        <v>776766127.19205999</v>
      </c>
      <c r="BN16" s="124">
        <f t="shared" ref="BN16" si="50">SUM(BN10:BN15)</f>
        <v>2377155606.2399993</v>
      </c>
      <c r="BO16" s="32"/>
      <c r="BP16" s="42">
        <f>SUM(BP10:BP15)</f>
        <v>624463570.8700006</v>
      </c>
      <c r="BQ16" s="46">
        <f>+BP16/$BP$111</f>
        <v>1730.391185075373</v>
      </c>
      <c r="BR16" s="43">
        <f>SUM(BR10:BR15)</f>
        <v>129328406.99999997</v>
      </c>
      <c r="BS16" s="46">
        <f>+BR16/$BR$111</f>
        <v>1688.4485743380851</v>
      </c>
      <c r="BT16" s="43">
        <f>SUM(BT10:BT15)</f>
        <v>753791977.87000048</v>
      </c>
      <c r="BU16" s="47">
        <f>+BT16/$BT$111</f>
        <v>1723.0476137433836</v>
      </c>
      <c r="BV16" s="45">
        <f>SUM(BV10:BV15)</f>
        <v>252760666.55000007</v>
      </c>
      <c r="BW16" s="46">
        <f>+BV16/$BV$111</f>
        <v>224.56316781956818</v>
      </c>
      <c r="BX16" s="43">
        <f>SUM(BX10:BX15)</f>
        <v>303964912.37999976</v>
      </c>
      <c r="BY16" s="46">
        <f>+BX16/$BX$111</f>
        <v>414.0337018477021</v>
      </c>
      <c r="BZ16" s="43">
        <f>SUM(BZ10:BZ15)</f>
        <v>556725578.92999983</v>
      </c>
      <c r="CA16" s="47">
        <f>+BZ16/$BZ$111</f>
        <v>299.35973134142154</v>
      </c>
      <c r="CB16" s="122">
        <f>SUM(CB10:CB15)</f>
        <v>877224237.42000055</v>
      </c>
      <c r="CC16" s="123">
        <f t="shared" ref="CC16" si="51">SUM(CC10:CC15)</f>
        <v>433293319.37999976</v>
      </c>
      <c r="CD16" s="124">
        <f t="shared" ref="CD16" si="52">SUM(CD10:CD15)</f>
        <v>1310517556.8000004</v>
      </c>
      <c r="CE16" s="32"/>
      <c r="CF16" s="42">
        <f>SUM(CF10:CF15)</f>
        <v>989791158.74292183</v>
      </c>
      <c r="CG16" s="46">
        <f>+CF16/$CF$111</f>
        <v>1977.6560804634723</v>
      </c>
      <c r="CH16" s="43">
        <f>SUM(CH10:CH15)</f>
        <v>180073986.17707837</v>
      </c>
      <c r="CI16" s="46">
        <f>+CH16/$CH$111</f>
        <v>1930.8191477550408</v>
      </c>
      <c r="CJ16" s="43">
        <f>SUM(CJ10:CJ15)</f>
        <v>1169865144.9200001</v>
      </c>
      <c r="CK16" s="47">
        <f>+CJ16/$CJ$111</f>
        <v>1970.2991914442107</v>
      </c>
      <c r="CL16" s="45">
        <f>SUM(CL10:CL15)</f>
        <v>598958299.51274383</v>
      </c>
      <c r="CM16" s="46">
        <f>+CL16/$CL$111</f>
        <v>254.00630586470734</v>
      </c>
      <c r="CN16" s="43">
        <f>SUM(CN10:CN15)</f>
        <v>507379310.04725605</v>
      </c>
      <c r="CO16" s="46">
        <f>+CN16/$CN$111</f>
        <v>420.08866604177052</v>
      </c>
      <c r="CP16" s="245">
        <f>SUM(CP10:CP15)</f>
        <v>1106337609.5599999</v>
      </c>
      <c r="CQ16" s="47">
        <f>+CP16/$CP$111</f>
        <v>310.2603736010293</v>
      </c>
      <c r="CR16" s="122">
        <f>SUM(CR10:CR15)</f>
        <v>1588749458.2556658</v>
      </c>
      <c r="CS16" s="123">
        <f t="shared" ref="CS16" si="53">SUM(CS10:CS15)</f>
        <v>687453296.22433448</v>
      </c>
      <c r="CT16" s="124">
        <f t="shared" ref="CT16" si="54">SUM(CT10:CT15)</f>
        <v>2276202754.4800005</v>
      </c>
      <c r="CU16" s="32"/>
      <c r="CV16" s="45">
        <f>SUM(CV10:CV15)</f>
        <v>5538262916.9853926</v>
      </c>
      <c r="CW16" s="46">
        <f>+CV16/$CV$111</f>
        <v>2016.1983239865217</v>
      </c>
      <c r="CX16" s="43">
        <f>SUM(CX10:CX15)</f>
        <v>1244703515.3663325</v>
      </c>
      <c r="CY16" s="46">
        <f>+CX16/$CX$111</f>
        <v>1873.9664613589907</v>
      </c>
      <c r="CZ16" s="43">
        <f t="shared" si="2"/>
        <v>6782966432.3517246</v>
      </c>
      <c r="DA16" s="47">
        <f>+CZ16/CZ111</f>
        <v>1988.5029287840155</v>
      </c>
      <c r="DB16" s="45">
        <f>SUM(DB10:DB15)</f>
        <v>3230714266.5822568</v>
      </c>
      <c r="DC16" s="46">
        <f>+DB16/$DB$111</f>
        <v>278.1452165753272</v>
      </c>
      <c r="DD16" s="43">
        <f>SUM(DD10:DD15)</f>
        <v>3004988007.9931626</v>
      </c>
      <c r="DE16" s="46">
        <f>+DD16/$DD$111</f>
        <v>473.9192009474578</v>
      </c>
      <c r="DF16" s="43">
        <f>SUM(DF10:DF15)</f>
        <v>6235702274.5754194</v>
      </c>
      <c r="DG16" s="47">
        <f>+DF16/$DF$111</f>
        <v>347.27825353332781</v>
      </c>
      <c r="DH16" s="153"/>
      <c r="DI16" s="161" t="s">
        <v>92</v>
      </c>
      <c r="DJ16" s="45">
        <f>SUM(DJ10:DJ15)</f>
        <v>6782966432.3517256</v>
      </c>
      <c r="DK16" s="43">
        <f>SUM(DK10:DK15)</f>
        <v>6235702274.5754194</v>
      </c>
      <c r="DL16" s="44">
        <f>SUM(DL10:DL15)</f>
        <v>13018668706.927143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5"/>
      <c r="K17" s="36"/>
      <c r="L17" s="36"/>
      <c r="M17" s="36"/>
      <c r="N17" s="36"/>
      <c r="O17" s="37"/>
      <c r="P17" s="125"/>
      <c r="Q17" s="126"/>
      <c r="R17" s="127"/>
      <c r="S17" s="32"/>
      <c r="T17" s="38"/>
      <c r="U17" s="36"/>
      <c r="V17" s="36"/>
      <c r="W17" s="36"/>
      <c r="X17" s="36"/>
      <c r="Y17" s="37"/>
      <c r="Z17" s="244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9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244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244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5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9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244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244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5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9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9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244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>
        <f>+'JUL-SEP 2021'!D20+'OCT-DEC 2021 '!D20+'JAN-MAR 2022'!D20+'APR-JUN 2022'!D20</f>
        <v>0</v>
      </c>
      <c r="E20" s="39">
        <f t="shared" ref="E20:E63" si="55">+D20/$D$111</f>
        <v>0</v>
      </c>
      <c r="F20" s="36">
        <f>+'JUL-SEP 2021'!F20+'OCT-DEC 2021 '!F20+'JAN-MAR 2022'!F20+'APR-JUN 2022'!F20</f>
        <v>0</v>
      </c>
      <c r="G20" s="39">
        <f t="shared" ref="G20:G63" si="56">+F20/$F$111</f>
        <v>0</v>
      </c>
      <c r="H20" s="36">
        <f t="shared" ref="H20:H60" si="57">+D20+F20</f>
        <v>0</v>
      </c>
      <c r="I20" s="40">
        <f t="shared" ref="I20:I63" si="58">+H20/$H$111</f>
        <v>0</v>
      </c>
      <c r="J20" s="35">
        <f>+'JUL-SEP 2021'!J20+'OCT-DEC 2021 '!J20+'JAN-MAR 2022'!J20+'APR-JUN 2022'!J20</f>
        <v>0</v>
      </c>
      <c r="K20" s="39">
        <f t="shared" ref="K20:K63" si="59">+J20/$J$111</f>
        <v>0</v>
      </c>
      <c r="L20" s="36">
        <f>+'JUL-SEP 2021'!L20+'OCT-DEC 2021 '!L20+'JAN-MAR 2022'!L20+'APR-JUN 2022'!L20</f>
        <v>0</v>
      </c>
      <c r="M20" s="39">
        <f t="shared" ref="M20:M63" si="60">+L20/$L$111</f>
        <v>0</v>
      </c>
      <c r="N20" s="36">
        <f t="shared" ref="N20:N62" si="61">+J20+L20</f>
        <v>0</v>
      </c>
      <c r="O20" s="40">
        <f t="shared" ref="O20:O63" si="62">+N20/$N$111</f>
        <v>0</v>
      </c>
      <c r="P20" s="116">
        <f t="shared" ref="P20:P60" si="63">+D20+J20</f>
        <v>0</v>
      </c>
      <c r="Q20" s="117">
        <f t="shared" ref="Q20:Q60" si="64">+F20+L20</f>
        <v>0</v>
      </c>
      <c r="R20" s="118">
        <f t="shared" ref="R20:R60" si="65">+P20+Q20</f>
        <v>0</v>
      </c>
      <c r="S20" s="32"/>
      <c r="T20" s="38">
        <f>+'JUL-SEP 2021'!T20+'OCT-DEC 2021 '!T20+'JAN-MAR 2022'!T20+'APR-JUN 2022'!T20</f>
        <v>7056441.9896338619</v>
      </c>
      <c r="U20" s="39">
        <f t="shared" ref="U20:U63" si="66">+T20/$T$111</f>
        <v>9.1672462823842462</v>
      </c>
      <c r="V20" s="36">
        <f>+'JUL-SEP 2021'!V20+'OCT-DEC 2021 '!V20+'JAN-MAR 2022'!V20+'APR-JUN 2022'!V20</f>
        <v>71669.090745676018</v>
      </c>
      <c r="W20" s="39">
        <f t="shared" ref="W20:W63" si="67">+V20/$V$111</f>
        <v>0.36094970585613206</v>
      </c>
      <c r="X20" s="36">
        <f t="shared" ref="X20:X60" si="68">+T20+V20</f>
        <v>7128111.0803795382</v>
      </c>
      <c r="Y20" s="40">
        <f t="shared" ref="Y20:Y63" si="69">+X20/$X$111</f>
        <v>7.3614544639787365</v>
      </c>
      <c r="Z20" s="244">
        <f>+'OCT-DEC 2021 '!Z20+'JUL-SEP 2021'!Z20+'JAN-MAR 2022'!Z20+'APR-JUN 2022'!Z20</f>
        <v>0</v>
      </c>
      <c r="AA20" s="39">
        <f t="shared" ref="AA20:AA63" si="70">+Z20/$Z$111</f>
        <v>0</v>
      </c>
      <c r="AB20" s="36">
        <f>+'OCT-DEC 2021 '!AB20+'JUL-SEP 2021'!AB20+'JAN-MAR 2022'!AB20+'APR-JUN 2022'!AB20</f>
        <v>0</v>
      </c>
      <c r="AC20" s="39">
        <f t="shared" ref="AC20:AC63" si="71">+AB20/$AB$111</f>
        <v>0</v>
      </c>
      <c r="AD20" s="36">
        <f t="shared" ref="AD20:AD60" si="72">+Z20+AB20</f>
        <v>0</v>
      </c>
      <c r="AE20" s="40">
        <f t="shared" ref="AE20:AE63" si="73">+AD20/$AD$111</f>
        <v>0</v>
      </c>
      <c r="AF20" s="116">
        <f t="shared" ref="AF20:AF60" si="74">+T20+Z20</f>
        <v>7056441.9896338619</v>
      </c>
      <c r="AG20" s="117">
        <f t="shared" ref="AG20:AG60" si="75">+V20+AB20</f>
        <v>71669.090745676018</v>
      </c>
      <c r="AH20" s="118">
        <f t="shared" ref="AH20:AH60" si="76">+AF20+AG20</f>
        <v>7128111.0803795382</v>
      </c>
      <c r="AI20" s="32"/>
      <c r="AJ20" s="35">
        <f>+'OCT-DEC 2021 '!AJ20+'JUL-SEP 2021'!AJ20+'JAN-MAR 2022'!AJ20+'APR-JUN 2022'!AJ20</f>
        <v>223238.15332395356</v>
      </c>
      <c r="AK20" s="39">
        <f t="shared" ref="AK20:AK63" si="77">+AJ20/$AJ$111</f>
        <v>0.8975516680428659</v>
      </c>
      <c r="AL20" s="36">
        <f>+'OCT-DEC 2021 '!AL20+'JUL-SEP 2021'!AL20+'JAN-MAR 2022'!AL20+'APR-JUN 2022'!AL20</f>
        <v>27072.17886125348</v>
      </c>
      <c r="AM20" s="39">
        <f t="shared" ref="AM20:AM63" si="78">+AL20/$AL$111</f>
        <v>0.33581228352895148</v>
      </c>
      <c r="AN20" s="36">
        <f t="shared" ref="AN20:AN60" si="79">+AJ20+AL20</f>
        <v>250310.33218520705</v>
      </c>
      <c r="AO20" s="40">
        <f t="shared" ref="AO20:AO63" si="80">+AN20/$AN$111</f>
        <v>0.76004546173271992</v>
      </c>
      <c r="AP20" s="36">
        <f>+'OCT-DEC 2021 '!AP20+'JUL-SEP 2021'!AP20+'JAN-MAR 2022'!AP20+'APR-JUN 2022'!AP20</f>
        <v>0</v>
      </c>
      <c r="AQ20" s="39">
        <f t="shared" ref="AQ20:AQ63" si="81">+AP20/$AP$111</f>
        <v>0</v>
      </c>
      <c r="AR20" s="36">
        <f>+'OCT-DEC 2021 '!AR20+'JUL-SEP 2021'!AR20+'JAN-MAR 2022'!AR20+'APR-JUN 2022'!AR20</f>
        <v>0</v>
      </c>
      <c r="AS20" s="39">
        <f t="shared" ref="AS20:AS63" si="82">+AR20/$AR$111</f>
        <v>0</v>
      </c>
      <c r="AT20" s="36">
        <f t="shared" ref="AT20:AT60" si="83">+AP20+AR20</f>
        <v>0</v>
      </c>
      <c r="AU20" s="40">
        <f t="shared" ref="AU20:AU63" si="84">+AT20/$AT$111</f>
        <v>0</v>
      </c>
      <c r="AV20" s="116">
        <f t="shared" ref="AV20:AV60" si="85">+AJ20+AP20</f>
        <v>223238.15332395356</v>
      </c>
      <c r="AW20" s="117">
        <f t="shared" ref="AW20:AW60" si="86">+AL20+AR20</f>
        <v>27072.17886125348</v>
      </c>
      <c r="AX20" s="118">
        <f t="shared" ref="AX20:AX60" si="87">+AV20+AW20</f>
        <v>250310.33218520705</v>
      </c>
      <c r="AY20" s="32"/>
      <c r="AZ20" s="35">
        <f>+'OCT-DEC 2021 '!AZ20+'JUL-SEP 2021'!AZ20+'JAN-MAR 2022'!AZ20+'APR-JUN 2022'!AZ20</f>
        <v>293520.79370463133</v>
      </c>
      <c r="BA20" s="39">
        <f>+AZ20/$AZ$111</f>
        <v>0.66743097912039817</v>
      </c>
      <c r="BB20" s="36">
        <f>+'OCT-DEC 2021 '!BB20+'JUL-SEP 2021'!BB20+'JAN-MAR 2022'!BB20+'APR-JUN 2022'!BB20</f>
        <v>18534.075837812044</v>
      </c>
      <c r="BC20" s="39">
        <f>+BB20/$BB$111</f>
        <v>0.16118970489387166</v>
      </c>
      <c r="BD20" s="36">
        <f t="shared" ref="BD20:BD60" si="88">+AZ20+BB20</f>
        <v>312054.86954244337</v>
      </c>
      <c r="BE20" s="40">
        <f t="shared" ref="BE20:BE32" si="89">+BD20/$BD$111</f>
        <v>0.56250427129288949</v>
      </c>
      <c r="BF20" s="38">
        <f>+'OCT-DEC 2021 '!BF20+'JUL-SEP 2021'!BF20+'JAN-MAR 2022'!BF20+'APR-JUN 2022'!BF20</f>
        <v>0</v>
      </c>
      <c r="BG20" s="39">
        <f t="shared" ref="BG20:BG32" si="90">+BF20/$BF$111</f>
        <v>0</v>
      </c>
      <c r="BH20" s="36">
        <f>+'OCT-DEC 2021 '!BH20+'JUL-SEP 2021'!BH20+'JAN-MAR 2022'!BH20+'APR-JUN 2022'!BH20</f>
        <v>0</v>
      </c>
      <c r="BI20" s="39">
        <f t="shared" ref="BI20:BI32" si="91">+BH20/$BH$111</f>
        <v>0</v>
      </c>
      <c r="BJ20" s="36">
        <f t="shared" ref="BJ20:BJ60" si="92">+BF20+BH20</f>
        <v>0</v>
      </c>
      <c r="BK20" s="40">
        <f t="shared" ref="BK20:BK42" si="93">+BJ20/$BJ$111</f>
        <v>0</v>
      </c>
      <c r="BL20" s="116">
        <f t="shared" ref="BL20:BL60" si="94">+AZ20+BF20</f>
        <v>293520.79370463133</v>
      </c>
      <c r="BM20" s="117">
        <f t="shared" ref="BM20:BM60" si="95">+BB20+BH20</f>
        <v>18534.075837812044</v>
      </c>
      <c r="BN20" s="118">
        <f t="shared" ref="BN20:BN60" si="96">+BL20+BM20</f>
        <v>312054.86954244337</v>
      </c>
      <c r="BO20" s="32"/>
      <c r="BP20" s="35">
        <f>+'OCT-DEC 2021 '!BP20+'JUL-SEP 2021'!BP20+'JAN-MAR 2022'!BP20+'APR-JUN 2022'!BP20</f>
        <v>488301.9267937722</v>
      </c>
      <c r="BQ20" s="39">
        <f t="shared" ref="BQ20:BQ32" si="97">+BP20/$BP$111</f>
        <v>1.3530866958373204</v>
      </c>
      <c r="BR20" s="36">
        <f>+'OCT-DEC 2021 '!BR20+'JUL-SEP 2021'!BR20+'JAN-MAR 2022'!BR20+'APR-JUN 2022'!BR20</f>
        <v>4271.7766741660935</v>
      </c>
      <c r="BS20" s="39">
        <f t="shared" ref="BS20:BS32" si="98">+BR20/$BR$111</f>
        <v>5.5770231789729147E-2</v>
      </c>
      <c r="BT20" s="36">
        <f t="shared" ref="BT20:BT60" si="99">+BP20+BR20</f>
        <v>492573.70346793829</v>
      </c>
      <c r="BU20" s="40">
        <f t="shared" ref="BU20:BU33" si="100">+BT20/$BT$111</f>
        <v>1.1259445168830708</v>
      </c>
      <c r="BV20" s="38">
        <f>+'OCT-DEC 2021 '!BV20+'JUL-SEP 2021'!BV20+'JAN-MAR 2022'!BV20+'APR-JUN 2022'!BV20</f>
        <v>0</v>
      </c>
      <c r="BW20" s="39">
        <f t="shared" ref="BW20:BW63" si="101">+BV20/$BV$111</f>
        <v>0</v>
      </c>
      <c r="BX20" s="36">
        <f>+'OCT-DEC 2021 '!BX20+'JUL-SEP 2021'!BX20+'JAN-MAR 2022'!BX20+'APR-JUN 2022'!BX20</f>
        <v>0</v>
      </c>
      <c r="BY20" s="39">
        <f t="shared" ref="BY20:BY63" si="102">+BX20/$BX$111</f>
        <v>0</v>
      </c>
      <c r="BZ20" s="36">
        <f t="shared" ref="BZ20:BZ60" si="103">+BV20+BX20</f>
        <v>0</v>
      </c>
      <c r="CA20" s="40">
        <f t="shared" ref="CA20:CA63" si="104">+BZ20/$BZ$111</f>
        <v>0</v>
      </c>
      <c r="CB20" s="116">
        <f t="shared" ref="CB20:CB60" si="105">+BP20+BV20</f>
        <v>488301.9267937722</v>
      </c>
      <c r="CC20" s="117">
        <f t="shared" ref="CC20:CC60" si="106">+BR20+BX20</f>
        <v>4271.7766741660935</v>
      </c>
      <c r="CD20" s="118">
        <f t="shared" ref="CD20:CD60" si="107">+CB20+CC20</f>
        <v>492573.70346793829</v>
      </c>
      <c r="CE20" s="32"/>
      <c r="CF20" s="35">
        <f>+'OCT-DEC 2021 '!CF20+'JUL-SEP 2021'!CF20+'JAN-MAR 2022'!CF20+'APR-JUN 2022'!CF20</f>
        <v>906865.89611210045</v>
      </c>
      <c r="CG20" s="39">
        <f t="shared" ref="CG20:CG63" si="108">+CF20/$CF$111</f>
        <v>1.8119669364281199</v>
      </c>
      <c r="CH20" s="36">
        <f>+'OCT-DEC 2021 '!CH20+'JUL-SEP 2021'!CH20+'JAN-MAR 2022'!CH20+'APR-JUN 2022'!CH20</f>
        <v>22117.493965079033</v>
      </c>
      <c r="CI20" s="39">
        <f t="shared" ref="CI20:CI63" si="109">+CH20/$CH$111</f>
        <v>0.23715186049214623</v>
      </c>
      <c r="CJ20" s="36">
        <f t="shared" ref="CJ20:CJ60" si="110">+CF20+CH20</f>
        <v>928983.39007717953</v>
      </c>
      <c r="CK20" s="40">
        <f t="shared" ref="CK20:CK63" si="111">+CJ20/$CJ$111</f>
        <v>1.5646036043405129</v>
      </c>
      <c r="CL20" s="38">
        <f>+'OCT-DEC 2021 '!CL20+'JUL-SEP 2021'!CL20+'JAN-MAR 2022'!CL20+'APR-JUN 2022'!CL20</f>
        <v>0</v>
      </c>
      <c r="CM20" s="39">
        <f t="shared" ref="CM20:CM63" si="112">+CL20/$CL$111</f>
        <v>0</v>
      </c>
      <c r="CN20" s="36">
        <f>+'OCT-DEC 2021 '!CN20+'JUL-SEP 2021'!CN20+'JAN-MAR 2022'!CN20+'APR-JUN 2022'!CN20</f>
        <v>0</v>
      </c>
      <c r="CO20" s="39">
        <f t="shared" ref="CO20:CO63" si="113">+CN20/$CN$111</f>
        <v>0</v>
      </c>
      <c r="CP20" s="244">
        <f t="shared" ref="CP20:CP60" si="114">+CL20+CN20</f>
        <v>0</v>
      </c>
      <c r="CQ20" s="40">
        <f t="shared" ref="CQ20:CQ63" si="115">+CP20/$CP$111</f>
        <v>0</v>
      </c>
      <c r="CR20" s="116">
        <f t="shared" ref="CR20:CR60" si="116">+CF20+CL20</f>
        <v>906865.89611210045</v>
      </c>
      <c r="CS20" s="117">
        <f t="shared" ref="CS20:CS60" si="117">+CH20+CN20</f>
        <v>22117.493965079033</v>
      </c>
      <c r="CT20" s="118">
        <f t="shared" ref="CT20:CT60" si="118">+CR20+CS20</f>
        <v>928983.39007717953</v>
      </c>
      <c r="CU20" s="32"/>
      <c r="CV20" s="38">
        <f t="shared" ref="CV20:CV60" si="119">+D20+T20+AJ20+AZ20+BP20+CF20</f>
        <v>8968368.7595683206</v>
      </c>
      <c r="CW20" s="39">
        <f t="shared" ref="CW20:CW54" si="120">+CV20/$CV$111</f>
        <v>3.2649244597035478</v>
      </c>
      <c r="CX20" s="39">
        <f t="shared" ref="CX20:CX60" si="121">+F20+V20+AL20+BB20+BR20+CH20</f>
        <v>143664.61608398665</v>
      </c>
      <c r="CY20" s="39">
        <f t="shared" ref="CY20:CY54" si="122">+CX20/$CX$111</f>
        <v>0.21629461867967059</v>
      </c>
      <c r="CZ20" s="36">
        <f t="shared" ref="CZ20:CZ63" si="123">+CV20+CX20</f>
        <v>9112033.3756523076</v>
      </c>
      <c r="DA20" s="40">
        <f t="shared" ref="DA20:DA54" si="124">+CZ20/$CZ$111</f>
        <v>2.671295108913013</v>
      </c>
      <c r="DB20" s="38">
        <f t="shared" ref="DB20:DB60" si="125">+J20+Z20+AP20+BF20+BV20+CL20</f>
        <v>0</v>
      </c>
      <c r="DC20" s="39">
        <f t="shared" ref="DC20:DC54" si="126">+DB20/$DB$111</f>
        <v>0</v>
      </c>
      <c r="DD20" s="36">
        <f t="shared" ref="DD20:DD60" si="127">+L20+AB20+AR20+BH20+BX20+CN20</f>
        <v>0</v>
      </c>
      <c r="DE20" s="39">
        <f t="shared" ref="DE20:DE54" si="128">+DD20/$DD$111</f>
        <v>0</v>
      </c>
      <c r="DF20" s="36">
        <f t="shared" ref="DF20:DF60" si="129">+DB20+DD20</f>
        <v>0</v>
      </c>
      <c r="DG20" s="40">
        <f t="shared" ref="DG20:DG54" si="130">+DF20/$DF$111</f>
        <v>0</v>
      </c>
      <c r="DH20" s="152"/>
      <c r="DI20" s="161" t="s">
        <v>19</v>
      </c>
      <c r="DJ20" s="38">
        <f t="shared" ref="DJ20:DJ55" si="131">+CZ20</f>
        <v>9112033.3756523076</v>
      </c>
      <c r="DK20" s="36">
        <f t="shared" ref="DK20:DK60" si="132">+DF20</f>
        <v>0</v>
      </c>
      <c r="DL20" s="37">
        <f t="shared" ref="DL20:DL62" si="133">+DJ20+DK20</f>
        <v>9112033.3756523076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>
        <f>+'JUL-SEP 2021'!D21+'OCT-DEC 2021 '!D21+'JAN-MAR 2022'!D21+'APR-JUN 2022'!D21</f>
        <v>5530191.1099999994</v>
      </c>
      <c r="E21" s="39">
        <f t="shared" si="55"/>
        <v>12.94290133309617</v>
      </c>
      <c r="F21" s="36">
        <f>+'JUL-SEP 2021'!F21+'OCT-DEC 2021 '!F21+'JAN-MAR 2022'!F21+'APR-JUN 2022'!F21</f>
        <v>6882479.1799999997</v>
      </c>
      <c r="G21" s="39">
        <f t="shared" si="56"/>
        <v>68.692901429255826</v>
      </c>
      <c r="H21" s="36">
        <f t="shared" si="57"/>
        <v>12412670.289999999</v>
      </c>
      <c r="I21" s="40">
        <f t="shared" si="58"/>
        <v>23.532556079231345</v>
      </c>
      <c r="J21" s="35">
        <f>+'JUL-SEP 2021'!J21+'OCT-DEC 2021 '!J21+'JAN-MAR 2022'!J21+'APR-JUN 2022'!J21</f>
        <v>6127619.8300000001</v>
      </c>
      <c r="K21" s="39">
        <f t="shared" si="59"/>
        <v>4.7576165641790116</v>
      </c>
      <c r="L21" s="36">
        <f>+'JUL-SEP 2021'!L21+'OCT-DEC 2021 '!L21+'JAN-MAR 2022'!L21+'APR-JUN 2022'!L21</f>
        <v>23996265.880000003</v>
      </c>
      <c r="M21" s="39">
        <f t="shared" si="60"/>
        <v>21.415007902475161</v>
      </c>
      <c r="N21" s="36">
        <f t="shared" si="61"/>
        <v>30123885.710000001</v>
      </c>
      <c r="O21" s="40">
        <f t="shared" si="62"/>
        <v>12.507348244443106</v>
      </c>
      <c r="P21" s="116">
        <f t="shared" si="63"/>
        <v>11657810.939999999</v>
      </c>
      <c r="Q21" s="117">
        <f t="shared" si="64"/>
        <v>30878745.060000002</v>
      </c>
      <c r="R21" s="118">
        <f t="shared" si="65"/>
        <v>42536556</v>
      </c>
      <c r="S21" s="32"/>
      <c r="T21" s="38">
        <f>+'JUL-SEP 2021'!T21+'OCT-DEC 2021 '!T21+'JAN-MAR 2022'!T21+'APR-JUN 2022'!T21</f>
        <v>10908529.721084222</v>
      </c>
      <c r="U21" s="39">
        <f t="shared" si="66"/>
        <v>14.171614912840255</v>
      </c>
      <c r="V21" s="36">
        <f>+'JUL-SEP 2021'!V21+'OCT-DEC 2021 '!V21+'JAN-MAR 2022'!V21+'APR-JUN 2022'!V21</f>
        <v>17853755.118335772</v>
      </c>
      <c r="W21" s="39">
        <f t="shared" si="67"/>
        <v>89.917530574775867</v>
      </c>
      <c r="X21" s="36">
        <f t="shared" si="68"/>
        <v>28762284.839419995</v>
      </c>
      <c r="Y21" s="40">
        <f t="shared" si="69"/>
        <v>29.703837066762222</v>
      </c>
      <c r="Z21" s="244">
        <f>+'OCT-DEC 2021 '!Z21+'JUL-SEP 2021'!Z21+'JAN-MAR 2022'!Z21+'APR-JUN 2022'!Z21</f>
        <v>68230297.861301512</v>
      </c>
      <c r="AA21" s="39">
        <f t="shared" si="70"/>
        <v>17.553947437001469</v>
      </c>
      <c r="AB21" s="36">
        <f>+'OCT-DEC 2021 '!AB21+'JUL-SEP 2021'!AB21+'JAN-MAR 2022'!AB21+'APR-JUN 2022'!AB21</f>
        <v>27913024.007634938</v>
      </c>
      <c r="AC21" s="39">
        <f t="shared" si="71"/>
        <v>17.775044915260835</v>
      </c>
      <c r="AD21" s="36">
        <f t="shared" si="72"/>
        <v>96143321.868936449</v>
      </c>
      <c r="AE21" s="40">
        <f t="shared" si="73"/>
        <v>17.617569366816756</v>
      </c>
      <c r="AF21" s="116">
        <f t="shared" si="74"/>
        <v>79138827.582385734</v>
      </c>
      <c r="AG21" s="117">
        <f t="shared" si="75"/>
        <v>45766779.125970706</v>
      </c>
      <c r="AH21" s="118">
        <f t="shared" si="76"/>
        <v>124905606.70835644</v>
      </c>
      <c r="AI21" s="32"/>
      <c r="AJ21" s="35">
        <f>+'OCT-DEC 2021 '!AJ21+'JUL-SEP 2021'!AJ21+'JAN-MAR 2022'!AJ21+'APR-JUN 2022'!AJ21</f>
        <v>2844366.9621622534</v>
      </c>
      <c r="AK21" s="39">
        <f t="shared" si="77"/>
        <v>11.436066252124903</v>
      </c>
      <c r="AL21" s="36">
        <f>+'OCT-DEC 2021 '!AL21+'JUL-SEP 2021'!AL21+'JAN-MAR 2022'!AL21+'APR-JUN 2022'!AL21</f>
        <v>7367813.7662422229</v>
      </c>
      <c r="AM21" s="39">
        <f t="shared" si="78"/>
        <v>91.39280506893364</v>
      </c>
      <c r="AN21" s="36">
        <f t="shared" si="79"/>
        <v>10212180.728404477</v>
      </c>
      <c r="AO21" s="40">
        <f t="shared" si="80"/>
        <v>31.008394856330547</v>
      </c>
      <c r="AP21" s="36">
        <f>+'OCT-DEC 2021 '!AP21+'JUL-SEP 2021'!AP21+'JAN-MAR 2022'!AP21+'APR-JUN 2022'!AP21</f>
        <v>1986453.7738242121</v>
      </c>
      <c r="AQ21" s="39">
        <f t="shared" si="81"/>
        <v>3.3449021659847817</v>
      </c>
      <c r="AR21" s="36">
        <f>+'OCT-DEC 2021 '!AR21+'JUL-SEP 2021'!AR21+'JAN-MAR 2022'!AR21+'APR-JUN 2022'!AR21</f>
        <v>15274240.065644417</v>
      </c>
      <c r="AS21" s="39">
        <f t="shared" si="82"/>
        <v>26.675561988435796</v>
      </c>
      <c r="AT21" s="36">
        <f t="shared" si="83"/>
        <v>17260693.839468628</v>
      </c>
      <c r="AU21" s="40">
        <f t="shared" si="84"/>
        <v>14.797400219696236</v>
      </c>
      <c r="AV21" s="116">
        <f t="shared" si="85"/>
        <v>4830820.7359864656</v>
      </c>
      <c r="AW21" s="117">
        <f t="shared" si="86"/>
        <v>22642053.831886642</v>
      </c>
      <c r="AX21" s="118">
        <f t="shared" si="87"/>
        <v>27472874.567873105</v>
      </c>
      <c r="AY21" s="32"/>
      <c r="AZ21" s="35">
        <f>+'OCT-DEC 2021 '!AZ21+'JUL-SEP 2021'!AZ21+'JAN-MAR 2022'!AZ21+'APR-JUN 2022'!AZ21</f>
        <v>22447338.672185697</v>
      </c>
      <c r="BA21" s="39">
        <f t="shared" ref="BA21:BA60" si="134">+AZ21/$AZ$111</f>
        <v>51.042548091841311</v>
      </c>
      <c r="BB21" s="36">
        <f>+'OCT-DEC 2021 '!BB21+'JUL-SEP 2021'!BB21+'JAN-MAR 2022'!BB21+'APR-JUN 2022'!BB21</f>
        <v>14037708.42040617</v>
      </c>
      <c r="BC21" s="39">
        <f t="shared" ref="BC21:BC60" si="135">+BB21/$BB$111</f>
        <v>122.0850771018861</v>
      </c>
      <c r="BD21" s="36">
        <f t="shared" si="88"/>
        <v>36485047.092591867</v>
      </c>
      <c r="BE21" s="40">
        <f t="shared" si="89"/>
        <v>65.767263487980145</v>
      </c>
      <c r="BF21" s="38">
        <f>+'OCT-DEC 2021 '!BF21+'JUL-SEP 2021'!BF21+'JAN-MAR 2022'!BF21+'APR-JUN 2022'!BF21</f>
        <v>65305177.766685538</v>
      </c>
      <c r="BG21" s="39">
        <f t="shared" si="90"/>
        <v>27.638086481597387</v>
      </c>
      <c r="BH21" s="36">
        <f>+'OCT-DEC 2021 '!BH21+'JUL-SEP 2021'!BH21+'JAN-MAR 2022'!BH21+'APR-JUN 2022'!BH21</f>
        <v>51925379.418179207</v>
      </c>
      <c r="BI21" s="39">
        <f t="shared" si="91"/>
        <v>45.737345287506074</v>
      </c>
      <c r="BJ21" s="36">
        <f t="shared" si="92"/>
        <v>117230557.18486474</v>
      </c>
      <c r="BK21" s="40">
        <f t="shared" si="93"/>
        <v>33.51202436045444</v>
      </c>
      <c r="BL21" s="116">
        <f t="shared" si="94"/>
        <v>87752516.438871235</v>
      </c>
      <c r="BM21" s="117">
        <f t="shared" si="95"/>
        <v>65963087.838585377</v>
      </c>
      <c r="BN21" s="118">
        <f t="shared" si="96"/>
        <v>153715604.27745661</v>
      </c>
      <c r="BO21" s="32"/>
      <c r="BP21" s="35">
        <f>+'OCT-DEC 2021 '!BP21+'JUL-SEP 2021'!BP21+'JAN-MAR 2022'!BP21+'APR-JUN 2022'!BP21</f>
        <v>1973957.7066797279</v>
      </c>
      <c r="BQ21" s="39">
        <f t="shared" si="97"/>
        <v>5.4698451193741073</v>
      </c>
      <c r="BR21" s="36">
        <f>+'OCT-DEC 2021 '!BR21+'JUL-SEP 2021'!BR21+'JAN-MAR 2022'!BR21+'APR-JUN 2022'!BR21</f>
        <v>2973273.4909664891</v>
      </c>
      <c r="BS21" s="39">
        <f t="shared" si="98"/>
        <v>38.817607851147436</v>
      </c>
      <c r="BT21" s="36">
        <f t="shared" si="99"/>
        <v>4947231.1976462174</v>
      </c>
      <c r="BU21" s="40">
        <f t="shared" si="100"/>
        <v>11.308577379436169</v>
      </c>
      <c r="BV21" s="38">
        <f>+'OCT-DEC 2021 '!BV21+'JUL-SEP 2021'!BV21+'JAN-MAR 2022'!BV21+'APR-JUN 2022'!BV21</f>
        <v>3808527.3997401809</v>
      </c>
      <c r="BW21" s="39">
        <f t="shared" si="101"/>
        <v>3.3836553340632012</v>
      </c>
      <c r="BX21" s="36">
        <f>+'OCT-DEC 2021 '!BX21+'JUL-SEP 2021'!BX21+'JAN-MAR 2022'!BX21+'APR-JUN 2022'!BX21</f>
        <v>13609436.021062108</v>
      </c>
      <c r="BY21" s="39">
        <f t="shared" si="102"/>
        <v>18.537551363216362</v>
      </c>
      <c r="BZ21" s="36">
        <f t="shared" si="103"/>
        <v>17417963.420802288</v>
      </c>
      <c r="CA21" s="40">
        <f t="shared" si="104"/>
        <v>9.3659013479991291</v>
      </c>
      <c r="CB21" s="116">
        <f t="shared" si="105"/>
        <v>5782485.1064199088</v>
      </c>
      <c r="CC21" s="117">
        <f t="shared" si="106"/>
        <v>16582709.512028597</v>
      </c>
      <c r="CD21" s="118">
        <f t="shared" si="107"/>
        <v>22365194.618448507</v>
      </c>
      <c r="CE21" s="32"/>
      <c r="CF21" s="35">
        <f>+'OCT-DEC 2021 '!CF21+'JUL-SEP 2021'!CF21+'JAN-MAR 2022'!CF21+'APR-JUN 2022'!CF21</f>
        <v>9225741.0310269985</v>
      </c>
      <c r="CG21" s="39">
        <f t="shared" si="108"/>
        <v>18.433527805970982</v>
      </c>
      <c r="CH21" s="36">
        <f>+'OCT-DEC 2021 '!CH21+'JUL-SEP 2021'!CH21+'JAN-MAR 2022'!CH21+'APR-JUN 2022'!CH21</f>
        <v>9514047.0058806427</v>
      </c>
      <c r="CI21" s="39">
        <f t="shared" si="109"/>
        <v>102.01309207167519</v>
      </c>
      <c r="CJ21" s="36">
        <f t="shared" si="110"/>
        <v>18739788.036907643</v>
      </c>
      <c r="CK21" s="40">
        <f t="shared" si="111"/>
        <v>31.561748272686557</v>
      </c>
      <c r="CL21" s="38">
        <f>+'OCT-DEC 2021 '!CL21+'JUL-SEP 2021'!CL21+'JAN-MAR 2022'!CL21+'APR-JUN 2022'!CL21</f>
        <v>14878858.612118961</v>
      </c>
      <c r="CM21" s="39">
        <f t="shared" si="112"/>
        <v>6.3098281042638975</v>
      </c>
      <c r="CN21" s="36">
        <f>+'OCT-DEC 2021 '!CN21+'JUL-SEP 2021'!CN21+'JAN-MAR 2022'!CN21+'APR-JUN 2022'!CN21</f>
        <v>28683669.382257745</v>
      </c>
      <c r="CO21" s="39">
        <f t="shared" si="113"/>
        <v>23.748868291167714</v>
      </c>
      <c r="CP21" s="36">
        <f t="shared" si="114"/>
        <v>43562527.994376704</v>
      </c>
      <c r="CQ21" s="40">
        <f t="shared" si="115"/>
        <v>12.216638116384686</v>
      </c>
      <c r="CR21" s="116">
        <f t="shared" si="116"/>
        <v>24104599.64314596</v>
      </c>
      <c r="CS21" s="117">
        <f t="shared" si="117"/>
        <v>38197716.388138384</v>
      </c>
      <c r="CT21" s="118">
        <f t="shared" si="118"/>
        <v>62302316.031284347</v>
      </c>
      <c r="CU21" s="32"/>
      <c r="CV21" s="38">
        <f t="shared" si="119"/>
        <v>52930125.203138895</v>
      </c>
      <c r="CW21" s="39">
        <f t="shared" si="120"/>
        <v>19.269151956594779</v>
      </c>
      <c r="CX21" s="39">
        <f t="shared" si="121"/>
        <v>58629076.981831297</v>
      </c>
      <c r="CY21" s="39">
        <f t="shared" si="122"/>
        <v>88.26915210571282</v>
      </c>
      <c r="CZ21" s="36">
        <f t="shared" si="123"/>
        <v>111559202.1849702</v>
      </c>
      <c r="DA21" s="40">
        <f t="shared" si="124"/>
        <v>32.704835338645282</v>
      </c>
      <c r="DB21" s="38">
        <f t="shared" si="125"/>
        <v>160336935.2436704</v>
      </c>
      <c r="DC21" s="39">
        <f t="shared" si="126"/>
        <v>13.80405319024193</v>
      </c>
      <c r="DD21" s="36">
        <f t="shared" si="127"/>
        <v>161402014.77477843</v>
      </c>
      <c r="DE21" s="39">
        <f t="shared" si="128"/>
        <v>25.454848295536628</v>
      </c>
      <c r="DF21" s="36">
        <f t="shared" si="129"/>
        <v>321738950.01844883</v>
      </c>
      <c r="DG21" s="40">
        <f t="shared" si="130"/>
        <v>17.9182609650268</v>
      </c>
      <c r="DH21" s="152"/>
      <c r="DI21" s="161" t="s">
        <v>20</v>
      </c>
      <c r="DJ21" s="38">
        <f t="shared" si="131"/>
        <v>111559202.1849702</v>
      </c>
      <c r="DK21" s="36">
        <f t="shared" si="132"/>
        <v>321738950.01844883</v>
      </c>
      <c r="DL21" s="37">
        <f t="shared" si="133"/>
        <v>433298152.20341903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>
        <f>+'JUL-SEP 2021'!D22+'OCT-DEC 2021 '!D22+'JAN-MAR 2022'!D22+'APR-JUN 2022'!D22</f>
        <v>10.130000000000001</v>
      </c>
      <c r="E22" s="39">
        <f t="shared" si="55"/>
        <v>2.3708329042586059E-5</v>
      </c>
      <c r="F22" s="36">
        <f>+'JUL-SEP 2021'!F22+'OCT-DEC 2021 '!F22+'JAN-MAR 2022'!F22+'APR-JUN 2022'!F22</f>
        <v>0</v>
      </c>
      <c r="G22" s="39">
        <f t="shared" si="56"/>
        <v>0</v>
      </c>
      <c r="H22" s="36">
        <f t="shared" si="57"/>
        <v>10.130000000000001</v>
      </c>
      <c r="I22" s="40">
        <f t="shared" si="58"/>
        <v>1.9204956509210038E-5</v>
      </c>
      <c r="J22" s="35">
        <f>+'JUL-SEP 2021'!J22+'OCT-DEC 2021 '!J22+'JAN-MAR 2022'!J22+'APR-JUN 2022'!J22</f>
        <v>5982.04</v>
      </c>
      <c r="K22" s="39">
        <f t="shared" si="59"/>
        <v>4.6445852355663222E-3</v>
      </c>
      <c r="L22" s="36">
        <f>+'JUL-SEP 2021'!L22+'OCT-DEC 2021 '!L22+'JAN-MAR 2022'!L22+'APR-JUN 2022'!L22</f>
        <v>2964.8599999999997</v>
      </c>
      <c r="M22" s="39">
        <f t="shared" si="60"/>
        <v>2.6459325233036003E-3</v>
      </c>
      <c r="N22" s="36">
        <f t="shared" si="61"/>
        <v>8946.9</v>
      </c>
      <c r="O22" s="40">
        <f t="shared" si="62"/>
        <v>3.71472641628901E-3</v>
      </c>
      <c r="P22" s="116">
        <f t="shared" si="63"/>
        <v>5992.17</v>
      </c>
      <c r="Q22" s="117">
        <f t="shared" si="64"/>
        <v>2964.8599999999997</v>
      </c>
      <c r="R22" s="118">
        <f t="shared" si="65"/>
        <v>8957.0299999999988</v>
      </c>
      <c r="S22" s="32"/>
      <c r="T22" s="38">
        <f>+'JUL-SEP 2021'!T22+'OCT-DEC 2021 '!T22+'JAN-MAR 2022'!T22+'APR-JUN 2022'!T22</f>
        <v>1876.6836338564672</v>
      </c>
      <c r="U22" s="39">
        <f t="shared" si="66"/>
        <v>2.4380588816510238E-3</v>
      </c>
      <c r="V22" s="36">
        <f>+'JUL-SEP 2021'!V22+'OCT-DEC 2021 '!V22+'JAN-MAR 2022'!V22+'APR-JUN 2022'!V22</f>
        <v>1734.7263981104484</v>
      </c>
      <c r="W22" s="39">
        <f t="shared" si="67"/>
        <v>8.7366670432694315E-3</v>
      </c>
      <c r="X22" s="36">
        <f t="shared" si="68"/>
        <v>3611.4100319669155</v>
      </c>
      <c r="Y22" s="40">
        <f t="shared" si="69"/>
        <v>3.7296319040618685E-3</v>
      </c>
      <c r="Z22" s="244">
        <f>+'OCT-DEC 2021 '!Z22+'JUL-SEP 2021'!Z22+'JAN-MAR 2022'!Z22+'APR-JUN 2022'!Z22</f>
        <v>339879.31425397366</v>
      </c>
      <c r="AA22" s="39">
        <f t="shared" si="70"/>
        <v>8.7442438393959404E-2</v>
      </c>
      <c r="AB22" s="36">
        <f>+'OCT-DEC 2021 '!AB22+'JUL-SEP 2021'!AB22+'JAN-MAR 2022'!AB22+'APR-JUN 2022'!AB22</f>
        <v>76471.804745735717</v>
      </c>
      <c r="AC22" s="39">
        <f t="shared" si="71"/>
        <v>4.8697330813555276E-2</v>
      </c>
      <c r="AD22" s="36">
        <f t="shared" si="72"/>
        <v>416351.11899970938</v>
      </c>
      <c r="AE22" s="40">
        <f t="shared" si="73"/>
        <v>7.629333558838787E-2</v>
      </c>
      <c r="AF22" s="116">
        <f t="shared" si="74"/>
        <v>341755.99788783013</v>
      </c>
      <c r="AG22" s="117">
        <f t="shared" si="75"/>
        <v>78206.531143846165</v>
      </c>
      <c r="AH22" s="118">
        <f t="shared" si="76"/>
        <v>419962.5290316763</v>
      </c>
      <c r="AI22" s="32"/>
      <c r="AJ22" s="35">
        <f>+'OCT-DEC 2021 '!AJ22+'JUL-SEP 2021'!AJ22+'JAN-MAR 2022'!AJ22+'APR-JUN 2022'!AJ22</f>
        <v>1139.6482617109173</v>
      </c>
      <c r="AK22" s="39">
        <f t="shared" si="77"/>
        <v>4.5820715816279308E-3</v>
      </c>
      <c r="AL22" s="36">
        <f>+'OCT-DEC 2021 '!AL22+'JUL-SEP 2021'!AL22+'JAN-MAR 2022'!AL22+'APR-JUN 2022'!AL22</f>
        <v>96.664750891236594</v>
      </c>
      <c r="AM22" s="39">
        <f t="shared" si="78"/>
        <v>1.1990616233702146E-3</v>
      </c>
      <c r="AN22" s="36">
        <f t="shared" si="79"/>
        <v>1236.3130126021538</v>
      </c>
      <c r="AO22" s="40">
        <f t="shared" si="80"/>
        <v>3.7539564839621353E-3</v>
      </c>
      <c r="AP22" s="36">
        <f>+'OCT-DEC 2021 '!AP22+'JUL-SEP 2021'!AP22+'JAN-MAR 2022'!AP22+'APR-JUN 2022'!AP22</f>
        <v>38414.32154633652</v>
      </c>
      <c r="AQ22" s="39">
        <f t="shared" si="81"/>
        <v>6.468418698604339E-2</v>
      </c>
      <c r="AR22" s="36">
        <f>+'OCT-DEC 2021 '!AR22+'JUL-SEP 2021'!AR22+'JAN-MAR 2022'!AR22+'APR-JUN 2022'!AR22</f>
        <v>1539.0374979640487</v>
      </c>
      <c r="AS22" s="39">
        <f t="shared" si="82"/>
        <v>2.6878384785773641E-3</v>
      </c>
      <c r="AT22" s="36">
        <f t="shared" si="83"/>
        <v>39953.359044300567</v>
      </c>
      <c r="AU22" s="40">
        <f t="shared" si="84"/>
        <v>3.4251568876557753E-2</v>
      </c>
      <c r="AV22" s="116">
        <f t="shared" si="85"/>
        <v>39553.969808047434</v>
      </c>
      <c r="AW22" s="117">
        <f t="shared" si="86"/>
        <v>1635.7022488552852</v>
      </c>
      <c r="AX22" s="118">
        <f t="shared" si="87"/>
        <v>41189.672056902717</v>
      </c>
      <c r="AY22" s="32"/>
      <c r="AZ22" s="35">
        <f>+'OCT-DEC 2021 '!AZ22+'JUL-SEP 2021'!AZ22+'JAN-MAR 2022'!AZ22+'APR-JUN 2022'!AZ22</f>
        <v>203717.01549528039</v>
      </c>
      <c r="BA22" s="39">
        <f t="shared" si="134"/>
        <v>0.46322798940208421</v>
      </c>
      <c r="BB22" s="36">
        <f>+'OCT-DEC 2021 '!BB22+'JUL-SEP 2021'!BB22+'JAN-MAR 2022'!BB22+'APR-JUN 2022'!BB22</f>
        <v>20071.99092292842</v>
      </c>
      <c r="BC22" s="39">
        <f t="shared" si="135"/>
        <v>0.1745648567434179</v>
      </c>
      <c r="BD22" s="36">
        <f t="shared" si="88"/>
        <v>223789.0064182088</v>
      </c>
      <c r="BE22" s="40">
        <f t="shared" si="89"/>
        <v>0.40339787731308818</v>
      </c>
      <c r="BF22" s="38">
        <f>+'OCT-DEC 2021 '!BF22+'JUL-SEP 2021'!BF22+'JAN-MAR 2022'!BF22+'APR-JUN 2022'!BF22</f>
        <v>521535.21112837479</v>
      </c>
      <c r="BG22" s="39">
        <f t="shared" si="90"/>
        <v>0.22072117037735683</v>
      </c>
      <c r="BH22" s="36">
        <f>+'OCT-DEC 2021 '!BH22+'JUL-SEP 2021'!BH22+'JAN-MAR 2022'!BH22+'APR-JUN 2022'!BH22</f>
        <v>41554.572423256584</v>
      </c>
      <c r="BI22" s="39">
        <f t="shared" si="91"/>
        <v>3.6602444671434808E-2</v>
      </c>
      <c r="BJ22" s="36">
        <f t="shared" si="92"/>
        <v>563089.78355163138</v>
      </c>
      <c r="BK22" s="40">
        <f t="shared" si="93"/>
        <v>0.16096723411241765</v>
      </c>
      <c r="BL22" s="116">
        <f t="shared" si="94"/>
        <v>725252.22662365518</v>
      </c>
      <c r="BM22" s="117">
        <f t="shared" si="95"/>
        <v>61626.563346185008</v>
      </c>
      <c r="BN22" s="118">
        <f t="shared" si="96"/>
        <v>786878.7899698402</v>
      </c>
      <c r="BO22" s="32"/>
      <c r="BP22" s="35">
        <f>+'OCT-DEC 2021 '!BP22+'JUL-SEP 2021'!BP22+'JAN-MAR 2022'!BP22+'APR-JUN 2022'!BP22</f>
        <v>292.49841530707175</v>
      </c>
      <c r="BQ22" s="39">
        <f t="shared" si="97"/>
        <v>8.105143407976938E-4</v>
      </c>
      <c r="BR22" s="36">
        <f>+'OCT-DEC 2021 '!BR22+'JUL-SEP 2021'!BR22+'JAN-MAR 2022'!BR22+'APR-JUN 2022'!BR22</f>
        <v>54.98981830778056</v>
      </c>
      <c r="BS22" s="39">
        <f t="shared" si="98"/>
        <v>7.179202348396856E-4</v>
      </c>
      <c r="BT22" s="36">
        <f t="shared" si="99"/>
        <v>347.48823361485233</v>
      </c>
      <c r="BU22" s="40">
        <f t="shared" si="100"/>
        <v>7.9430239285092745E-4</v>
      </c>
      <c r="BV22" s="38">
        <f>+'OCT-DEC 2021 '!BV22+'JUL-SEP 2021'!BV22+'JAN-MAR 2022'!BV22+'APR-JUN 2022'!BV22</f>
        <v>56224.353122243316</v>
      </c>
      <c r="BW22" s="39">
        <f t="shared" si="101"/>
        <v>4.9952071333216636E-2</v>
      </c>
      <c r="BX22" s="36">
        <f>+'OCT-DEC 2021 '!BX22+'JUL-SEP 2021'!BX22+'JAN-MAR 2022'!BX22+'APR-JUN 2022'!BX22</f>
        <v>15083.682152504329</v>
      </c>
      <c r="BY22" s="39">
        <f t="shared" si="102"/>
        <v>2.0545637028290115E-2</v>
      </c>
      <c r="BZ22" s="36">
        <f t="shared" si="103"/>
        <v>71308.035274747643</v>
      </c>
      <c r="CA22" s="40">
        <f t="shared" si="104"/>
        <v>3.8343404884252877E-2</v>
      </c>
      <c r="CB22" s="116">
        <f t="shared" si="105"/>
        <v>56516.851537550385</v>
      </c>
      <c r="CC22" s="117">
        <f t="shared" si="106"/>
        <v>15138.671970812109</v>
      </c>
      <c r="CD22" s="118">
        <f t="shared" si="107"/>
        <v>71655.523508362501</v>
      </c>
      <c r="CE22" s="32"/>
      <c r="CF22" s="35">
        <f>+'OCT-DEC 2021 '!CF22+'JUL-SEP 2021'!CF22+'JAN-MAR 2022'!CF22+'APR-JUN 2022'!CF22</f>
        <v>8615.2688025734478</v>
      </c>
      <c r="CG22" s="39">
        <f t="shared" si="108"/>
        <v>1.721377139181127E-2</v>
      </c>
      <c r="CH22" s="36">
        <f>+'OCT-DEC 2021 '!CH22+'JUL-SEP 2021'!CH22+'JAN-MAR 2022'!CH22+'APR-JUN 2022'!CH22</f>
        <v>387.12208647088437</v>
      </c>
      <c r="CI22" s="39">
        <f t="shared" si="109"/>
        <v>4.1508646137362552E-3</v>
      </c>
      <c r="CJ22" s="36">
        <f t="shared" si="110"/>
        <v>9002.3908890443327</v>
      </c>
      <c r="CK22" s="40">
        <f t="shared" si="111"/>
        <v>1.5161921497337824E-2</v>
      </c>
      <c r="CL22" s="38">
        <f>+'OCT-DEC 2021 '!CL22+'JUL-SEP 2021'!CL22+'JAN-MAR 2022'!CL22+'APR-JUN 2022'!CL22</f>
        <v>160849.3314929459</v>
      </c>
      <c r="CM22" s="39">
        <f t="shared" si="112"/>
        <v>6.8213003353602628E-2</v>
      </c>
      <c r="CN22" s="36">
        <f>+'OCT-DEC 2021 '!CN22+'JUL-SEP 2021'!CN22+'JAN-MAR 2022'!CN22+'APR-JUN 2022'!CN22</f>
        <v>4897.8188969084067</v>
      </c>
      <c r="CO22" s="39">
        <f t="shared" si="113"/>
        <v>4.0551874429503171E-3</v>
      </c>
      <c r="CP22" s="36">
        <f t="shared" si="114"/>
        <v>165747.1503898543</v>
      </c>
      <c r="CQ22" s="40">
        <f t="shared" si="115"/>
        <v>4.6481989185664818E-2</v>
      </c>
      <c r="CR22" s="116">
        <f t="shared" si="116"/>
        <v>169464.60029551934</v>
      </c>
      <c r="CS22" s="117">
        <f t="shared" si="117"/>
        <v>5284.9409833792906</v>
      </c>
      <c r="CT22" s="118">
        <f t="shared" si="118"/>
        <v>174749.54127889863</v>
      </c>
      <c r="CU22" s="32"/>
      <c r="CV22" s="38">
        <f t="shared" si="119"/>
        <v>215651.2446087283</v>
      </c>
      <c r="CW22" s="39">
        <f t="shared" si="120"/>
        <v>7.8507590640423217E-2</v>
      </c>
      <c r="CX22" s="39">
        <f t="shared" si="121"/>
        <v>22345.493976708771</v>
      </c>
      <c r="CY22" s="39">
        <f t="shared" si="122"/>
        <v>3.3642313818425508E-2</v>
      </c>
      <c r="CZ22" s="36">
        <f t="shared" si="123"/>
        <v>237996.73858543707</v>
      </c>
      <c r="DA22" s="40">
        <f t="shared" si="124"/>
        <v>6.9771421757442206E-2</v>
      </c>
      <c r="DB22" s="38">
        <f t="shared" si="125"/>
        <v>1122884.5715438742</v>
      </c>
      <c r="DC22" s="39">
        <f t="shared" si="126"/>
        <v>9.6673659930802291E-2</v>
      </c>
      <c r="DD22" s="36">
        <f t="shared" si="127"/>
        <v>142511.77571636907</v>
      </c>
      <c r="DE22" s="39">
        <f t="shared" si="128"/>
        <v>2.2475652712574359E-2</v>
      </c>
      <c r="DF22" s="36">
        <f t="shared" si="129"/>
        <v>1265396.3472602433</v>
      </c>
      <c r="DG22" s="40">
        <f t="shared" si="130"/>
        <v>7.0472356465080099E-2</v>
      </c>
      <c r="DH22" s="152"/>
      <c r="DI22" s="161" t="s">
        <v>21</v>
      </c>
      <c r="DJ22" s="38">
        <f t="shared" si="131"/>
        <v>237996.73858543707</v>
      </c>
      <c r="DK22" s="36">
        <f t="shared" si="132"/>
        <v>1265396.3472602433</v>
      </c>
      <c r="DL22" s="37">
        <f t="shared" si="133"/>
        <v>1503393.0858456804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>
        <f>+'JUL-SEP 2021'!D23+'OCT-DEC 2021 '!D23+'JAN-MAR 2022'!D23+'APR-JUN 2022'!D23</f>
        <v>5140.63</v>
      </c>
      <c r="E23" s="39">
        <f t="shared" si="55"/>
        <v>1.2031169548488565E-2</v>
      </c>
      <c r="F23" s="36">
        <f>+'JUL-SEP 2021'!F23+'OCT-DEC 2021 '!F23+'JAN-MAR 2022'!F23+'APR-JUN 2022'!F23</f>
        <v>508.49</v>
      </c>
      <c r="G23" s="39">
        <f t="shared" si="56"/>
        <v>5.0751557010539766E-3</v>
      </c>
      <c r="H23" s="36">
        <f t="shared" si="57"/>
        <v>5649.12</v>
      </c>
      <c r="I23" s="40">
        <f t="shared" si="58"/>
        <v>1.0709881926486536E-2</v>
      </c>
      <c r="J23" s="35">
        <f>+'JUL-SEP 2021'!J23+'OCT-DEC 2021 '!J23+'JAN-MAR 2022'!J23+'APR-JUN 2022'!J23</f>
        <v>6571266.8199999994</v>
      </c>
      <c r="K23" s="39">
        <f t="shared" si="59"/>
        <v>5.102073682412497</v>
      </c>
      <c r="L23" s="36">
        <f>+'JUL-SEP 2021'!L23+'OCT-DEC 2021 '!L23+'JAN-MAR 2022'!L23+'APR-JUN 2022'!L23</f>
        <v>16452564.27</v>
      </c>
      <c r="M23" s="39">
        <f t="shared" si="60"/>
        <v>14.682775879379045</v>
      </c>
      <c r="N23" s="36">
        <f t="shared" si="61"/>
        <v>23023831.09</v>
      </c>
      <c r="O23" s="40">
        <f t="shared" si="62"/>
        <v>9.5594265672131353</v>
      </c>
      <c r="P23" s="116">
        <f t="shared" si="63"/>
        <v>6576407.4499999993</v>
      </c>
      <c r="Q23" s="117">
        <f t="shared" si="64"/>
        <v>16453072.76</v>
      </c>
      <c r="R23" s="118">
        <f t="shared" si="65"/>
        <v>23029480.210000001</v>
      </c>
      <c r="S23" s="32"/>
      <c r="T23" s="38">
        <f>+'JUL-SEP 2021'!T23+'OCT-DEC 2021 '!T23+'JAN-MAR 2022'!T23+'APR-JUN 2022'!T23</f>
        <v>55762219.619056158</v>
      </c>
      <c r="U23" s="39">
        <f t="shared" si="66"/>
        <v>72.442457721785985</v>
      </c>
      <c r="V23" s="36">
        <f>+'JUL-SEP 2021'!V23+'OCT-DEC 2021 '!V23+'JAN-MAR 2022'!V23+'APR-JUN 2022'!V23</f>
        <v>11008886.953855047</v>
      </c>
      <c r="W23" s="39">
        <f t="shared" si="67"/>
        <v>55.444466595763672</v>
      </c>
      <c r="X23" s="36">
        <f t="shared" si="68"/>
        <v>66771106.572911203</v>
      </c>
      <c r="Y23" s="40">
        <f t="shared" si="69"/>
        <v>68.956902467320319</v>
      </c>
      <c r="Z23" s="244">
        <f>+'OCT-DEC 2021 '!Z23+'JUL-SEP 2021'!Z23+'JAN-MAR 2022'!Z23+'APR-JUN 2022'!Z23</f>
        <v>71275319.238326341</v>
      </c>
      <c r="AA23" s="39">
        <f t="shared" si="70"/>
        <v>18.33735520264683</v>
      </c>
      <c r="AB23" s="36">
        <f>+'OCT-DEC 2021 '!AB23+'JUL-SEP 2021'!AB23+'JAN-MAR 2022'!AB23+'APR-JUN 2022'!AB23</f>
        <v>7277709.1586021706</v>
      </c>
      <c r="AC23" s="39">
        <f t="shared" si="71"/>
        <v>4.6344533340054799</v>
      </c>
      <c r="AD23" s="36">
        <f t="shared" si="72"/>
        <v>78553028.396928519</v>
      </c>
      <c r="AE23" s="40">
        <f t="shared" si="73"/>
        <v>14.394275128572939</v>
      </c>
      <c r="AF23" s="116">
        <f t="shared" si="74"/>
        <v>127037538.85738251</v>
      </c>
      <c r="AG23" s="117">
        <f t="shared" si="75"/>
        <v>18286596.112457216</v>
      </c>
      <c r="AH23" s="118">
        <f t="shared" si="76"/>
        <v>145324134.96983972</v>
      </c>
      <c r="AI23" s="32"/>
      <c r="AJ23" s="35">
        <f>+'OCT-DEC 2021 '!AJ23+'JUL-SEP 2021'!AJ23+'JAN-MAR 2022'!AJ23+'APR-JUN 2022'!AJ23</f>
        <v>23219812.335690934</v>
      </c>
      <c r="AK23" s="39">
        <f t="shared" si="77"/>
        <v>93.357613755647677</v>
      </c>
      <c r="AL23" s="36">
        <f>+'OCT-DEC 2021 '!AL23+'JUL-SEP 2021'!AL23+'JAN-MAR 2022'!AL23+'APR-JUN 2022'!AL23</f>
        <v>8546704.3938446436</v>
      </c>
      <c r="AM23" s="39">
        <f t="shared" si="78"/>
        <v>106.0161553251131</v>
      </c>
      <c r="AN23" s="36">
        <f t="shared" si="79"/>
        <v>31766516.72953558</v>
      </c>
      <c r="AO23" s="40">
        <f t="shared" si="80"/>
        <v>96.456253581556766</v>
      </c>
      <c r="AP23" s="36">
        <f>+'OCT-DEC 2021 '!AP23+'JUL-SEP 2021'!AP23+'JAN-MAR 2022'!AP23+'APR-JUN 2022'!AP23</f>
        <v>10548547.843134055</v>
      </c>
      <c r="AQ23" s="39">
        <f t="shared" si="81"/>
        <v>17.762235896668582</v>
      </c>
      <c r="AR23" s="36">
        <f>+'OCT-DEC 2021 '!AR23+'JUL-SEP 2021'!AR23+'JAN-MAR 2022'!AR23+'APR-JUN 2022'!AR23</f>
        <v>11122535.928688752</v>
      </c>
      <c r="AS23" s="39">
        <f t="shared" si="82"/>
        <v>19.424854877179342</v>
      </c>
      <c r="AT23" s="36">
        <f t="shared" si="83"/>
        <v>21671083.771822806</v>
      </c>
      <c r="AU23" s="40">
        <f t="shared" si="84"/>
        <v>18.578378293980467</v>
      </c>
      <c r="AV23" s="116">
        <f t="shared" si="85"/>
        <v>33768360.178824991</v>
      </c>
      <c r="AW23" s="117">
        <f t="shared" si="86"/>
        <v>19669240.322533395</v>
      </c>
      <c r="AX23" s="118">
        <f t="shared" si="87"/>
        <v>53437600.50135839</v>
      </c>
      <c r="AY23" s="32"/>
      <c r="AZ23" s="35">
        <f>+'OCT-DEC 2021 '!AZ23+'JUL-SEP 2021'!AZ23+'JAN-MAR 2022'!AZ23+'APR-JUN 2022'!AZ23</f>
        <v>53455730.610922769</v>
      </c>
      <c r="BA23" s="39">
        <f t="shared" si="134"/>
        <v>121.55190155674983</v>
      </c>
      <c r="BB23" s="36">
        <f>+'OCT-DEC 2021 '!BB23+'JUL-SEP 2021'!BB23+'JAN-MAR 2022'!BB23+'APR-JUN 2022'!BB23</f>
        <v>12207840.050507119</v>
      </c>
      <c r="BC23" s="39">
        <f t="shared" si="135"/>
        <v>106.17082569168589</v>
      </c>
      <c r="BD23" s="36">
        <f t="shared" si="88"/>
        <v>65663570.66142989</v>
      </c>
      <c r="BE23" s="40">
        <f t="shared" si="89"/>
        <v>118.36392433021467</v>
      </c>
      <c r="BF23" s="38">
        <f>+'OCT-DEC 2021 '!BF23+'JUL-SEP 2021'!BF23+'JAN-MAR 2022'!BF23+'APR-JUN 2022'!BF23</f>
        <v>75739392.078439265</v>
      </c>
      <c r="BG23" s="39">
        <f t="shared" si="90"/>
        <v>32.053995409156947</v>
      </c>
      <c r="BH23" s="36">
        <f>+'OCT-DEC 2021 '!BH23+'JUL-SEP 2021'!BH23+'JAN-MAR 2022'!BH23+'APR-JUN 2022'!BH23</f>
        <v>19894379.52443723</v>
      </c>
      <c r="BI23" s="39">
        <f t="shared" si="91"/>
        <v>17.523533112043328</v>
      </c>
      <c r="BJ23" s="36">
        <f t="shared" si="92"/>
        <v>95633771.602876499</v>
      </c>
      <c r="BK23" s="40">
        <f t="shared" si="93"/>
        <v>27.338275621976699</v>
      </c>
      <c r="BL23" s="116">
        <f t="shared" si="94"/>
        <v>129195122.68936203</v>
      </c>
      <c r="BM23" s="117">
        <f t="shared" si="95"/>
        <v>32102219.574944347</v>
      </c>
      <c r="BN23" s="118">
        <f t="shared" si="96"/>
        <v>161297342.26430637</v>
      </c>
      <c r="BO23" s="32"/>
      <c r="BP23" s="35">
        <f>+'OCT-DEC 2021 '!BP23+'JUL-SEP 2021'!BP23+'JAN-MAR 2022'!BP23+'APR-JUN 2022'!BP23</f>
        <v>30350473.56685546</v>
      </c>
      <c r="BQ23" s="39">
        <f t="shared" si="97"/>
        <v>84.101290087717416</v>
      </c>
      <c r="BR23" s="36">
        <f>+'OCT-DEC 2021 '!BR23+'JUL-SEP 2021'!BR23+'JAN-MAR 2022'!BR23+'APR-JUN 2022'!BR23</f>
        <v>4718888.1971124951</v>
      </c>
      <c r="BS23" s="39">
        <f t="shared" si="98"/>
        <v>61.607501659518711</v>
      </c>
      <c r="BT23" s="36">
        <f t="shared" si="99"/>
        <v>35069361.763967954</v>
      </c>
      <c r="BU23" s="40">
        <f t="shared" si="100"/>
        <v>80.162938684563159</v>
      </c>
      <c r="BV23" s="38">
        <f>+'OCT-DEC 2021 '!BV23+'JUL-SEP 2021'!BV23+'JAN-MAR 2022'!BV23+'APR-JUN 2022'!BV23</f>
        <v>21539170.722175959</v>
      </c>
      <c r="BW23" s="39">
        <f t="shared" si="101"/>
        <v>19.13630184473941</v>
      </c>
      <c r="BX23" s="36">
        <f>+'OCT-DEC 2021 '!BX23+'JUL-SEP 2021'!BX23+'JAN-MAR 2022'!BX23+'APR-JUN 2022'!BX23</f>
        <v>10613255.428805895</v>
      </c>
      <c r="BY23" s="39">
        <f t="shared" si="102"/>
        <v>14.456423274112272</v>
      </c>
      <c r="BZ23" s="36">
        <f t="shared" si="103"/>
        <v>32152426.150981855</v>
      </c>
      <c r="CA23" s="40">
        <f t="shared" si="104"/>
        <v>17.288843945399258</v>
      </c>
      <c r="CB23" s="116">
        <f t="shared" si="105"/>
        <v>51889644.289031416</v>
      </c>
      <c r="CC23" s="117">
        <f t="shared" si="106"/>
        <v>15332143.62591839</v>
      </c>
      <c r="CD23" s="118">
        <f t="shared" si="107"/>
        <v>67221787.914949805</v>
      </c>
      <c r="CE23" s="32"/>
      <c r="CF23" s="35">
        <f>+'OCT-DEC 2021 '!CF23+'JUL-SEP 2021'!CF23+'JAN-MAR 2022'!CF23+'APR-JUN 2022'!CF23</f>
        <v>63822287.825779721</v>
      </c>
      <c r="CG23" s="39">
        <f t="shared" si="108"/>
        <v>127.52037081039012</v>
      </c>
      <c r="CH23" s="36">
        <f>+'OCT-DEC 2021 '!CH23+'JUL-SEP 2021'!CH23+'JAN-MAR 2022'!CH23+'APR-JUN 2022'!CH23</f>
        <v>13488260.223640189</v>
      </c>
      <c r="CI23" s="39">
        <f t="shared" si="109"/>
        <v>144.62605989127724</v>
      </c>
      <c r="CJ23" s="36">
        <f t="shared" si="110"/>
        <v>77310548.04941991</v>
      </c>
      <c r="CK23" s="40">
        <f t="shared" si="111"/>
        <v>130.20723882007564</v>
      </c>
      <c r="CL23" s="38">
        <f>+'OCT-DEC 2021 '!CL23+'JUL-SEP 2021'!CL23+'JAN-MAR 2022'!CL23+'APR-JUN 2022'!CL23</f>
        <v>55038298.334266394</v>
      </c>
      <c r="CM23" s="39">
        <f t="shared" si="112"/>
        <v>23.340648008950801</v>
      </c>
      <c r="CN23" s="36">
        <f>+'OCT-DEC 2021 '!CN23+'JUL-SEP 2021'!CN23+'JAN-MAR 2022'!CN23+'APR-JUN 2022'!CN23</f>
        <v>19497560.339958735</v>
      </c>
      <c r="CO23" s="39">
        <f t="shared" si="113"/>
        <v>16.143157499897526</v>
      </c>
      <c r="CP23" s="36">
        <f t="shared" si="114"/>
        <v>74535858.674225122</v>
      </c>
      <c r="CQ23" s="40">
        <f t="shared" si="115"/>
        <v>20.902772498293562</v>
      </c>
      <c r="CR23" s="116">
        <f t="shared" si="116"/>
        <v>118860586.16004612</v>
      </c>
      <c r="CS23" s="117">
        <f t="shared" si="117"/>
        <v>32985820.563598923</v>
      </c>
      <c r="CT23" s="118">
        <f t="shared" si="118"/>
        <v>151846406.72364503</v>
      </c>
      <c r="CU23" s="32"/>
      <c r="CV23" s="38">
        <f t="shared" si="119"/>
        <v>226615664.58830506</v>
      </c>
      <c r="CW23" s="39">
        <f t="shared" si="120"/>
        <v>82.499175279445751</v>
      </c>
      <c r="CX23" s="39">
        <f t="shared" si="121"/>
        <v>49971088.308959492</v>
      </c>
      <c r="CY23" s="39">
        <f t="shared" si="122"/>
        <v>75.23409580878203</v>
      </c>
      <c r="CZ23" s="36">
        <f t="shared" si="123"/>
        <v>276586752.89726454</v>
      </c>
      <c r="DA23" s="40">
        <f t="shared" si="124"/>
        <v>81.084518651875868</v>
      </c>
      <c r="DB23" s="38">
        <f t="shared" si="125"/>
        <v>240711995.036342</v>
      </c>
      <c r="DC23" s="39">
        <f t="shared" si="126"/>
        <v>20.723866138273902</v>
      </c>
      <c r="DD23" s="36">
        <f t="shared" si="127"/>
        <v>84858004.650492787</v>
      </c>
      <c r="DE23" s="39">
        <f t="shared" si="128"/>
        <v>13.383027702934083</v>
      </c>
      <c r="DF23" s="36">
        <f t="shared" si="129"/>
        <v>325569999.68683481</v>
      </c>
      <c r="DG23" s="40">
        <f t="shared" si="130"/>
        <v>18.131619489769243</v>
      </c>
      <c r="DH23" s="152"/>
      <c r="DI23" s="161" t="s">
        <v>22</v>
      </c>
      <c r="DJ23" s="38">
        <f t="shared" si="131"/>
        <v>276586752.89726454</v>
      </c>
      <c r="DK23" s="36">
        <f t="shared" si="132"/>
        <v>325569999.68683481</v>
      </c>
      <c r="DL23" s="37">
        <f t="shared" si="133"/>
        <v>602156752.58409929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>
        <f>+'JUL-SEP 2021'!D24+'OCT-DEC 2021 '!D24+'JAN-MAR 2022'!D24+'APR-JUN 2022'!D24</f>
        <v>48892656.930003263</v>
      </c>
      <c r="E24" s="39">
        <f t="shared" si="55"/>
        <v>114.42874612663304</v>
      </c>
      <c r="F24" s="36">
        <f>+'JUL-SEP 2021'!F24+'OCT-DEC 2021 '!F24+'JAN-MAR 2022'!F24+'APR-JUN 2022'!F24</f>
        <v>0</v>
      </c>
      <c r="G24" s="39">
        <f t="shared" si="56"/>
        <v>0</v>
      </c>
      <c r="H24" s="36">
        <f t="shared" si="57"/>
        <v>48892656.930003263</v>
      </c>
      <c r="I24" s="40">
        <f t="shared" si="58"/>
        <v>92.693124379115446</v>
      </c>
      <c r="J24" s="35">
        <f>+'JUL-SEP 2021'!J24+'OCT-DEC 2021 '!J24+'JAN-MAR 2022'!J24+'APR-JUN 2022'!J24</f>
        <v>0</v>
      </c>
      <c r="K24" s="39">
        <f t="shared" si="59"/>
        <v>0</v>
      </c>
      <c r="L24" s="36">
        <f>+'JUL-SEP 2021'!L24+'OCT-DEC 2021 '!L24+'JAN-MAR 2022'!L24+'APR-JUN 2022'!L24</f>
        <v>0</v>
      </c>
      <c r="M24" s="39">
        <f t="shared" si="60"/>
        <v>0</v>
      </c>
      <c r="N24" s="36">
        <f t="shared" si="61"/>
        <v>0</v>
      </c>
      <c r="O24" s="40">
        <f t="shared" si="62"/>
        <v>0</v>
      </c>
      <c r="P24" s="116">
        <f t="shared" si="63"/>
        <v>48892656.930003263</v>
      </c>
      <c r="Q24" s="117">
        <f t="shared" si="64"/>
        <v>0</v>
      </c>
      <c r="R24" s="118">
        <f t="shared" si="65"/>
        <v>48892656.930003263</v>
      </c>
      <c r="S24" s="32"/>
      <c r="T24" s="38">
        <f>+'JUL-SEP 2021'!T24+'OCT-DEC 2021 '!T24+'JAN-MAR 2022'!T24+'APR-JUN 2022'!T24</f>
        <v>132536918.73896237</v>
      </c>
      <c r="U24" s="39">
        <f t="shared" si="66"/>
        <v>172.18289009862016</v>
      </c>
      <c r="V24" s="36">
        <f>+'JUL-SEP 2021'!V24+'OCT-DEC 2021 '!V24+'JAN-MAR 2022'!V24+'APR-JUN 2022'!V24</f>
        <v>6597994.2427745499</v>
      </c>
      <c r="W24" s="39">
        <f t="shared" si="67"/>
        <v>33.2297236701529</v>
      </c>
      <c r="X24" s="36">
        <f t="shared" si="68"/>
        <v>139134912.98173693</v>
      </c>
      <c r="Y24" s="40">
        <f t="shared" si="69"/>
        <v>143.68958546170197</v>
      </c>
      <c r="Z24" s="244">
        <f>+'OCT-DEC 2021 '!Z24+'JUL-SEP 2021'!Z24+'JAN-MAR 2022'!Z24+'APR-JUN 2022'!Z24</f>
        <v>121950.87914956077</v>
      </c>
      <c r="AA24" s="39">
        <f t="shared" si="70"/>
        <v>3.1374908062678557E-2</v>
      </c>
      <c r="AB24" s="36">
        <f>+'OCT-DEC 2021 '!AB24+'JUL-SEP 2021'!AB24+'JAN-MAR 2022'!AB24+'APR-JUN 2022'!AB24</f>
        <v>6789.56234201601</v>
      </c>
      <c r="AC24" s="39">
        <f t="shared" si="71"/>
        <v>4.3236008950978478E-3</v>
      </c>
      <c r="AD24" s="36">
        <f t="shared" si="72"/>
        <v>128740.44149157678</v>
      </c>
      <c r="AE24" s="40">
        <f t="shared" si="73"/>
        <v>2.3590756114962998E-2</v>
      </c>
      <c r="AF24" s="116">
        <f t="shared" si="74"/>
        <v>132658869.61811192</v>
      </c>
      <c r="AG24" s="117">
        <f t="shared" si="75"/>
        <v>6604783.8051165659</v>
      </c>
      <c r="AH24" s="118">
        <f t="shared" si="76"/>
        <v>139263653.4232285</v>
      </c>
      <c r="AI24" s="32"/>
      <c r="AJ24" s="35">
        <f>+'OCT-DEC 2021 '!AJ24+'JUL-SEP 2021'!AJ24+'JAN-MAR 2022'!AJ24+'APR-JUN 2022'!AJ24</f>
        <v>23587164.885465149</v>
      </c>
      <c r="AK24" s="39">
        <f t="shared" si="77"/>
        <v>94.834591991223618</v>
      </c>
      <c r="AL24" s="36">
        <f>+'OCT-DEC 2021 '!AL24+'JUL-SEP 2021'!AL24+'JAN-MAR 2022'!AL24+'APR-JUN 2022'!AL24</f>
        <v>1513028.5415679191</v>
      </c>
      <c r="AM24" s="39">
        <f t="shared" si="78"/>
        <v>18.76810773866454</v>
      </c>
      <c r="AN24" s="36">
        <f t="shared" si="79"/>
        <v>25100193.427033067</v>
      </c>
      <c r="AO24" s="40">
        <f t="shared" si="80"/>
        <v>76.214545106010476</v>
      </c>
      <c r="AP24" s="36">
        <f>+'OCT-DEC 2021 '!AP24+'JUL-SEP 2021'!AP24+'JAN-MAR 2022'!AP24+'APR-JUN 2022'!AP24</f>
        <v>32630.137153945227</v>
      </c>
      <c r="AQ24" s="39">
        <f t="shared" si="81"/>
        <v>5.4944453216493751E-2</v>
      </c>
      <c r="AR24" s="36">
        <f>+'OCT-DEC 2021 '!AR24+'JUL-SEP 2021'!AR24+'JAN-MAR 2022'!AR24+'APR-JUN 2022'!AR24</f>
        <v>1933.4073042894074</v>
      </c>
      <c r="AS24" s="39">
        <f t="shared" si="82"/>
        <v>3.3765821522257649E-3</v>
      </c>
      <c r="AT24" s="36">
        <f t="shared" si="83"/>
        <v>34563.544458234632</v>
      </c>
      <c r="AU24" s="40">
        <f t="shared" si="84"/>
        <v>2.9630940975864432E-2</v>
      </c>
      <c r="AV24" s="116">
        <f t="shared" si="85"/>
        <v>23619795.022619095</v>
      </c>
      <c r="AW24" s="117">
        <f t="shared" si="86"/>
        <v>1514961.9488722086</v>
      </c>
      <c r="AX24" s="118">
        <f t="shared" si="87"/>
        <v>25134756.971491303</v>
      </c>
      <c r="AY24" s="32"/>
      <c r="AZ24" s="35">
        <f>+'OCT-DEC 2021 '!AZ24+'JUL-SEP 2021'!AZ24+'JAN-MAR 2022'!AZ24+'APR-JUN 2022'!AZ24</f>
        <v>2569949.6182937031</v>
      </c>
      <c r="BA24" s="39">
        <f t="shared" si="134"/>
        <v>5.8437563089786488</v>
      </c>
      <c r="BB24" s="36">
        <f>+'OCT-DEC 2021 '!BB24+'JUL-SEP 2021'!BB24+'JAN-MAR 2022'!BB24+'APR-JUN 2022'!BB24</f>
        <v>1316021.7482192041</v>
      </c>
      <c r="BC24" s="39">
        <f t="shared" si="135"/>
        <v>11.445359298498074</v>
      </c>
      <c r="BD24" s="36">
        <f t="shared" si="88"/>
        <v>3885971.3665129072</v>
      </c>
      <c r="BE24" s="40">
        <f t="shared" si="89"/>
        <v>7.0047793036861119</v>
      </c>
      <c r="BF24" s="38">
        <f>+'OCT-DEC 2021 '!BF24+'JUL-SEP 2021'!BF24+'JAN-MAR 2022'!BF24+'APR-JUN 2022'!BF24</f>
        <v>3868.1093838759962</v>
      </c>
      <c r="BG24" s="39">
        <f t="shared" si="90"/>
        <v>1.6370392873561743E-3</v>
      </c>
      <c r="BH24" s="36">
        <f>+'OCT-DEC 2021 '!BH24+'JUL-SEP 2021'!BH24+'JAN-MAR 2022'!BH24+'APR-JUN 2022'!BH24</f>
        <v>12424.251002736837</v>
      </c>
      <c r="BI24" s="39">
        <f t="shared" si="91"/>
        <v>1.0943632274199073E-2</v>
      </c>
      <c r="BJ24" s="36">
        <f t="shared" si="92"/>
        <v>16292.360386612832</v>
      </c>
      <c r="BK24" s="40">
        <f t="shared" si="93"/>
        <v>4.6574032511376914E-3</v>
      </c>
      <c r="BL24" s="116">
        <f t="shared" si="94"/>
        <v>2573817.727677579</v>
      </c>
      <c r="BM24" s="117">
        <f t="shared" si="95"/>
        <v>1328445.999221941</v>
      </c>
      <c r="BN24" s="118">
        <f t="shared" si="96"/>
        <v>3902263.72689952</v>
      </c>
      <c r="BO24" s="32"/>
      <c r="BP24" s="35">
        <f>+'OCT-DEC 2021 '!BP24+'JUL-SEP 2021'!BP24+'JAN-MAR 2022'!BP24+'APR-JUN 2022'!BP24</f>
        <v>40782222.361792922</v>
      </c>
      <c r="BQ24" s="39">
        <f t="shared" si="97"/>
        <v>113.00770993624729</v>
      </c>
      <c r="BR24" s="36">
        <f>+'OCT-DEC 2021 '!BR24+'JUL-SEP 2021'!BR24+'JAN-MAR 2022'!BR24+'APR-JUN 2022'!BR24</f>
        <v>1527792.6122518501</v>
      </c>
      <c r="BS24" s="39">
        <f t="shared" si="98"/>
        <v>19.946114839571912</v>
      </c>
      <c r="BT24" s="36">
        <f t="shared" si="99"/>
        <v>42310014.97404477</v>
      </c>
      <c r="BU24" s="40">
        <f t="shared" si="100"/>
        <v>96.713911103797173</v>
      </c>
      <c r="BV24" s="38">
        <f>+'OCT-DEC 2021 '!BV24+'JUL-SEP 2021'!BV24+'JAN-MAR 2022'!BV24+'APR-JUN 2022'!BV24</f>
        <v>0</v>
      </c>
      <c r="BW24" s="39">
        <f t="shared" si="101"/>
        <v>0</v>
      </c>
      <c r="BX24" s="36">
        <f>+'OCT-DEC 2021 '!BX24+'JUL-SEP 2021'!BX24+'JAN-MAR 2022'!BX24+'APR-JUN 2022'!BX24</f>
        <v>8963.2514634541258</v>
      </c>
      <c r="BY24" s="39">
        <f t="shared" si="102"/>
        <v>1.2208936074063551E-2</v>
      </c>
      <c r="BZ24" s="36">
        <f t="shared" si="103"/>
        <v>8963.2514634541258</v>
      </c>
      <c r="CA24" s="40">
        <f t="shared" si="104"/>
        <v>4.8196753510091703E-3</v>
      </c>
      <c r="CB24" s="116">
        <f t="shared" si="105"/>
        <v>40782222.361792922</v>
      </c>
      <c r="CC24" s="117">
        <f t="shared" si="106"/>
        <v>1536755.8637153043</v>
      </c>
      <c r="CD24" s="118">
        <f t="shared" si="107"/>
        <v>42318978.225508228</v>
      </c>
      <c r="CE24" s="32"/>
      <c r="CF24" s="35">
        <f>+'OCT-DEC 2021 '!CF24+'JUL-SEP 2021'!CF24+'JAN-MAR 2022'!CF24+'APR-JUN 2022'!CF24</f>
        <v>90009927.202773735</v>
      </c>
      <c r="CG24" s="39">
        <f t="shared" si="108"/>
        <v>179.84468568169351</v>
      </c>
      <c r="CH24" s="36">
        <f>+'OCT-DEC 2021 '!CH24+'JUL-SEP 2021'!CH24+'JAN-MAR 2022'!CH24+'APR-JUN 2022'!CH24</f>
        <v>5204686.9940811014</v>
      </c>
      <c r="CI24" s="39">
        <f t="shared" si="109"/>
        <v>55.806557735448159</v>
      </c>
      <c r="CJ24" s="36">
        <f t="shared" si="110"/>
        <v>95214614.19685483</v>
      </c>
      <c r="CK24" s="40">
        <f t="shared" si="111"/>
        <v>160.36145548943972</v>
      </c>
      <c r="CL24" s="38">
        <f>+'OCT-DEC 2021 '!CL24+'JUL-SEP 2021'!CL24+'JAN-MAR 2022'!CL24+'APR-JUN 2022'!CL24</f>
        <v>659052.57199475041</v>
      </c>
      <c r="CM24" s="39">
        <f t="shared" si="112"/>
        <v>0.27949109198287159</v>
      </c>
      <c r="CN24" s="36">
        <f>+'OCT-DEC 2021 '!CN24+'JUL-SEP 2021'!CN24+'JAN-MAR 2022'!CN24+'APR-JUN 2022'!CN24</f>
        <v>0</v>
      </c>
      <c r="CO24" s="39">
        <f t="shared" si="113"/>
        <v>0</v>
      </c>
      <c r="CP24" s="36">
        <f t="shared" si="114"/>
        <v>659052.57199475041</v>
      </c>
      <c r="CQ24" s="40">
        <f t="shared" si="115"/>
        <v>0.18482413997580102</v>
      </c>
      <c r="CR24" s="116">
        <f t="shared" si="116"/>
        <v>90668979.774768487</v>
      </c>
      <c r="CS24" s="117">
        <f t="shared" si="117"/>
        <v>5204686.9940811014</v>
      </c>
      <c r="CT24" s="118">
        <f t="shared" si="118"/>
        <v>95873666.768849581</v>
      </c>
      <c r="CU24" s="32"/>
      <c r="CV24" s="38">
        <f t="shared" si="119"/>
        <v>338378839.73729116</v>
      </c>
      <c r="CW24" s="39">
        <f t="shared" si="120"/>
        <v>123.18643224005497</v>
      </c>
      <c r="CX24" s="39">
        <f t="shared" si="121"/>
        <v>16159524.138894625</v>
      </c>
      <c r="CY24" s="39">
        <f t="shared" si="122"/>
        <v>24.329011603134298</v>
      </c>
      <c r="CZ24" s="36">
        <f t="shared" si="123"/>
        <v>354538363.87618577</v>
      </c>
      <c r="DA24" s="40">
        <f t="shared" si="124"/>
        <v>103.93691048971584</v>
      </c>
      <c r="DB24" s="38">
        <f t="shared" si="125"/>
        <v>817501.69768213248</v>
      </c>
      <c r="DC24" s="39">
        <f t="shared" si="126"/>
        <v>7.0382017098974861E-2</v>
      </c>
      <c r="DD24" s="36">
        <f t="shared" si="127"/>
        <v>30110.47211249638</v>
      </c>
      <c r="DE24" s="39">
        <f t="shared" si="128"/>
        <v>4.7487480301909623E-3</v>
      </c>
      <c r="DF24" s="36">
        <f t="shared" si="129"/>
        <v>847612.16979462886</v>
      </c>
      <c r="DG24" s="40">
        <f t="shared" si="130"/>
        <v>4.720515204839789E-2</v>
      </c>
      <c r="DH24" s="152"/>
      <c r="DI24" s="161" t="s">
        <v>23</v>
      </c>
      <c r="DJ24" s="38">
        <f t="shared" si="131"/>
        <v>354538363.87618577</v>
      </c>
      <c r="DK24" s="36">
        <f t="shared" si="132"/>
        <v>847612.16979462886</v>
      </c>
      <c r="DL24" s="37">
        <f t="shared" si="133"/>
        <v>355385976.04598039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>
        <f>+'JUL-SEP 2021'!D25+'OCT-DEC 2021 '!D25+'JAN-MAR 2022'!D25+'APR-JUN 2022'!D25</f>
        <v>8130656.130000175</v>
      </c>
      <c r="E25" s="39">
        <f t="shared" si="55"/>
        <v>19.029049443451481</v>
      </c>
      <c r="F25" s="36">
        <f>+'JUL-SEP 2021'!F25+'OCT-DEC 2021 '!F25+'JAN-MAR 2022'!F25+'APR-JUN 2022'!F25</f>
        <v>0</v>
      </c>
      <c r="G25" s="39">
        <f t="shared" si="56"/>
        <v>0</v>
      </c>
      <c r="H25" s="36">
        <f t="shared" si="57"/>
        <v>8130656.130000175</v>
      </c>
      <c r="I25" s="40">
        <f t="shared" si="58"/>
        <v>15.414501220927479</v>
      </c>
      <c r="J25" s="35">
        <f>+'JUL-SEP 2021'!J25+'OCT-DEC 2021 '!J25+'JAN-MAR 2022'!J25+'APR-JUN 2022'!J25</f>
        <v>0</v>
      </c>
      <c r="K25" s="39">
        <f t="shared" si="59"/>
        <v>0</v>
      </c>
      <c r="L25" s="36">
        <f>+'JUL-SEP 2021'!L25+'OCT-DEC 2021 '!L25+'JAN-MAR 2022'!L25+'APR-JUN 2022'!L25</f>
        <v>0</v>
      </c>
      <c r="M25" s="39">
        <f t="shared" si="60"/>
        <v>0</v>
      </c>
      <c r="N25" s="36">
        <f t="shared" si="61"/>
        <v>0</v>
      </c>
      <c r="O25" s="40">
        <f t="shared" si="62"/>
        <v>0</v>
      </c>
      <c r="P25" s="116">
        <f t="shared" si="63"/>
        <v>8130656.130000175</v>
      </c>
      <c r="Q25" s="117">
        <f t="shared" si="64"/>
        <v>0</v>
      </c>
      <c r="R25" s="118">
        <f t="shared" si="65"/>
        <v>8130656.130000175</v>
      </c>
      <c r="S25" s="32"/>
      <c r="T25" s="38">
        <f>+'JUL-SEP 2021'!T25+'OCT-DEC 2021 '!T25+'JAN-MAR 2022'!T25+'APR-JUN 2022'!T25</f>
        <v>29003323.384798024</v>
      </c>
      <c r="U25" s="39">
        <f t="shared" si="66"/>
        <v>37.679131900561906</v>
      </c>
      <c r="V25" s="36">
        <f>+'JUL-SEP 2021'!V25+'OCT-DEC 2021 '!V25+'JAN-MAR 2022'!V25+'APR-JUN 2022'!V25</f>
        <v>1277000.2019822255</v>
      </c>
      <c r="W25" s="39">
        <f t="shared" si="67"/>
        <v>6.4314035867898163</v>
      </c>
      <c r="X25" s="36">
        <f t="shared" si="68"/>
        <v>30280323.58678025</v>
      </c>
      <c r="Y25" s="40">
        <f t="shared" si="69"/>
        <v>31.271569806506907</v>
      </c>
      <c r="Z25" s="244">
        <f>+'OCT-DEC 2021 '!Z25+'JUL-SEP 2021'!Z25+'JAN-MAR 2022'!Z25+'APR-JUN 2022'!Z25</f>
        <v>388.40890580804432</v>
      </c>
      <c r="AA25" s="39">
        <f t="shared" si="70"/>
        <v>9.9927887321809894E-5</v>
      </c>
      <c r="AB25" s="36">
        <f>+'OCT-DEC 2021 '!AB25+'JUL-SEP 2021'!AB25+'JAN-MAR 2022'!AB25+'APR-JUN 2022'!AB25</f>
        <v>7038.3809573915696</v>
      </c>
      <c r="AC25" s="39">
        <f t="shared" si="71"/>
        <v>4.4820488677304021E-3</v>
      </c>
      <c r="AD25" s="36">
        <f t="shared" si="72"/>
        <v>7426.789863199614</v>
      </c>
      <c r="AE25" s="40">
        <f t="shared" si="73"/>
        <v>1.3609056047185041E-3</v>
      </c>
      <c r="AF25" s="116">
        <f t="shared" si="74"/>
        <v>29003711.793703832</v>
      </c>
      <c r="AG25" s="117">
        <f t="shared" si="75"/>
        <v>1284038.5829396171</v>
      </c>
      <c r="AH25" s="118">
        <f t="shared" si="76"/>
        <v>30287750.376643449</v>
      </c>
      <c r="AI25" s="32"/>
      <c r="AJ25" s="35">
        <f>+'OCT-DEC 2021 '!AJ25+'JUL-SEP 2021'!AJ25+'JAN-MAR 2022'!AJ25+'APR-JUN 2022'!AJ25</f>
        <v>6251053.1013994766</v>
      </c>
      <c r="AK25" s="39">
        <f t="shared" si="77"/>
        <v>25.132993866168153</v>
      </c>
      <c r="AL25" s="36">
        <f>+'OCT-DEC 2021 '!AL25+'JUL-SEP 2021'!AL25+'JAN-MAR 2022'!AL25+'APR-JUN 2022'!AL25</f>
        <v>387479.70772649313</v>
      </c>
      <c r="AM25" s="39">
        <f t="shared" si="78"/>
        <v>4.8064267800401046</v>
      </c>
      <c r="AN25" s="36">
        <f t="shared" si="79"/>
        <v>6638532.8091259701</v>
      </c>
      <c r="AO25" s="40">
        <f t="shared" si="80"/>
        <v>20.157325069612707</v>
      </c>
      <c r="AP25" s="36">
        <f>+'OCT-DEC 2021 '!AP25+'JUL-SEP 2021'!AP25+'JAN-MAR 2022'!AP25+'APR-JUN 2022'!AP25</f>
        <v>4406.9914618492794</v>
      </c>
      <c r="AQ25" s="39">
        <f t="shared" si="81"/>
        <v>7.4207391485569853E-3</v>
      </c>
      <c r="AR25" s="36">
        <f>+'OCT-DEC 2021 '!AR25+'JUL-SEP 2021'!AR25+'JAN-MAR 2022'!AR25+'APR-JUN 2022'!AR25</f>
        <v>0</v>
      </c>
      <c r="AS25" s="39">
        <f t="shared" si="82"/>
        <v>0</v>
      </c>
      <c r="AT25" s="36">
        <f t="shared" si="83"/>
        <v>4406.9914618492794</v>
      </c>
      <c r="AU25" s="40">
        <f t="shared" si="84"/>
        <v>3.778064603443283E-3</v>
      </c>
      <c r="AV25" s="116">
        <f t="shared" si="85"/>
        <v>6255460.0928613255</v>
      </c>
      <c r="AW25" s="117">
        <f t="shared" si="86"/>
        <v>387479.70772649313</v>
      </c>
      <c r="AX25" s="118">
        <f t="shared" si="87"/>
        <v>6642939.800587819</v>
      </c>
      <c r="AY25" s="32"/>
      <c r="AZ25" s="35">
        <f>+'OCT-DEC 2021 '!AZ25+'JUL-SEP 2021'!AZ25+'JAN-MAR 2022'!AZ25+'APR-JUN 2022'!AZ25</f>
        <v>12279179.857596938</v>
      </c>
      <c r="BA25" s="39">
        <f t="shared" si="134"/>
        <v>27.921378011121405</v>
      </c>
      <c r="BB25" s="36">
        <f>+'OCT-DEC 2021 '!BB25+'JUL-SEP 2021'!BB25+'JAN-MAR 2022'!BB25+'APR-JUN 2022'!BB25</f>
        <v>567829.53831022326</v>
      </c>
      <c r="BC25" s="39">
        <f t="shared" si="135"/>
        <v>4.938378180341644</v>
      </c>
      <c r="BD25" s="36">
        <f t="shared" si="88"/>
        <v>12847009.39590716</v>
      </c>
      <c r="BE25" s="40">
        <f t="shared" si="89"/>
        <v>23.15777885194888</v>
      </c>
      <c r="BF25" s="38">
        <f>+'OCT-DEC 2021 '!BF25+'JUL-SEP 2021'!BF25+'JAN-MAR 2022'!BF25+'APR-JUN 2022'!BF25</f>
        <v>0</v>
      </c>
      <c r="BG25" s="39">
        <f t="shared" si="90"/>
        <v>0</v>
      </c>
      <c r="BH25" s="36">
        <f>+'OCT-DEC 2021 '!BH25+'JUL-SEP 2021'!BH25+'JAN-MAR 2022'!BH25+'APR-JUN 2022'!BH25</f>
        <v>0</v>
      </c>
      <c r="BI25" s="39">
        <f t="shared" si="91"/>
        <v>0</v>
      </c>
      <c r="BJ25" s="36">
        <f t="shared" si="92"/>
        <v>0</v>
      </c>
      <c r="BK25" s="40">
        <f t="shared" si="93"/>
        <v>0</v>
      </c>
      <c r="BL25" s="116">
        <f t="shared" si="94"/>
        <v>12279179.857596938</v>
      </c>
      <c r="BM25" s="117">
        <f t="shared" si="95"/>
        <v>567829.53831022326</v>
      </c>
      <c r="BN25" s="118">
        <f t="shared" si="96"/>
        <v>12847009.39590716</v>
      </c>
      <c r="BO25" s="32"/>
      <c r="BP25" s="35">
        <f>+'OCT-DEC 2021 '!BP25+'JUL-SEP 2021'!BP25+'JAN-MAR 2022'!BP25+'APR-JUN 2022'!BP25</f>
        <v>7983249.2482041586</v>
      </c>
      <c r="BQ25" s="39">
        <f t="shared" si="97"/>
        <v>22.121617291632006</v>
      </c>
      <c r="BR25" s="36">
        <f>+'OCT-DEC 2021 '!BR25+'JUL-SEP 2021'!BR25+'JAN-MAR 2022'!BR25+'APR-JUN 2022'!BR25</f>
        <v>344566.11300843686</v>
      </c>
      <c r="BS25" s="39">
        <f t="shared" si="98"/>
        <v>4.4984870359866944</v>
      </c>
      <c r="BT25" s="36">
        <f t="shared" si="99"/>
        <v>8327815.3612125954</v>
      </c>
      <c r="BU25" s="40">
        <f t="shared" si="100"/>
        <v>19.036050803272854</v>
      </c>
      <c r="BV25" s="38">
        <f>+'OCT-DEC 2021 '!BV25+'JUL-SEP 2021'!BV25+'JAN-MAR 2022'!BV25+'APR-JUN 2022'!BV25</f>
        <v>200811.19539817641</v>
      </c>
      <c r="BW25" s="39">
        <f t="shared" si="101"/>
        <v>0.17840908076307957</v>
      </c>
      <c r="BX25" s="36">
        <f>+'OCT-DEC 2021 '!BX25+'JUL-SEP 2021'!BX25+'JAN-MAR 2022'!BX25+'APR-JUN 2022'!BX25</f>
        <v>22078.342448326795</v>
      </c>
      <c r="BY25" s="39">
        <f t="shared" si="102"/>
        <v>3.0073135030513714E-2</v>
      </c>
      <c r="BZ25" s="36">
        <f t="shared" si="103"/>
        <v>222889.5378465032</v>
      </c>
      <c r="CA25" s="40">
        <f t="shared" si="104"/>
        <v>0.11985106252308986</v>
      </c>
      <c r="CB25" s="116">
        <f t="shared" si="105"/>
        <v>8184060.4436023347</v>
      </c>
      <c r="CC25" s="117">
        <f t="shared" si="106"/>
        <v>366644.45545676368</v>
      </c>
      <c r="CD25" s="118">
        <f t="shared" si="107"/>
        <v>8550704.8990590982</v>
      </c>
      <c r="CE25" s="32"/>
      <c r="CF25" s="35">
        <f>+'OCT-DEC 2021 '!CF25+'JUL-SEP 2021'!CF25+'JAN-MAR 2022'!CF25+'APR-JUN 2022'!CF25</f>
        <v>16149568.137588196</v>
      </c>
      <c r="CG25" s="39">
        <f t="shared" si="108"/>
        <v>32.267707528044077</v>
      </c>
      <c r="CH25" s="36">
        <f>+'OCT-DEC 2021 '!CH25+'JUL-SEP 2021'!CH25+'JAN-MAR 2022'!CH25+'APR-JUN 2022'!CH25</f>
        <v>979301.8700631028</v>
      </c>
      <c r="CI25" s="39">
        <f t="shared" si="109"/>
        <v>10.500432862583262</v>
      </c>
      <c r="CJ25" s="36">
        <f t="shared" si="110"/>
        <v>17128870.007651299</v>
      </c>
      <c r="CK25" s="40">
        <f t="shared" si="111"/>
        <v>28.848623170781135</v>
      </c>
      <c r="CL25" s="38">
        <f>+'OCT-DEC 2021 '!CL25+'JUL-SEP 2021'!CL25+'JAN-MAR 2022'!CL25+'APR-JUN 2022'!CL25</f>
        <v>0</v>
      </c>
      <c r="CM25" s="39">
        <f t="shared" si="112"/>
        <v>0</v>
      </c>
      <c r="CN25" s="36">
        <f>+'OCT-DEC 2021 '!CN25+'JUL-SEP 2021'!CN25+'JAN-MAR 2022'!CN25+'APR-JUN 2022'!CN25</f>
        <v>331</v>
      </c>
      <c r="CO25" s="39">
        <f t="shared" si="113"/>
        <v>2.7405403749489773E-4</v>
      </c>
      <c r="CP25" s="36">
        <f t="shared" si="114"/>
        <v>331</v>
      </c>
      <c r="CQ25" s="40">
        <f t="shared" si="115"/>
        <v>9.2825357083163663E-5</v>
      </c>
      <c r="CR25" s="116">
        <f t="shared" si="116"/>
        <v>16149568.137588196</v>
      </c>
      <c r="CS25" s="117">
        <f t="shared" si="117"/>
        <v>979632.8700631028</v>
      </c>
      <c r="CT25" s="118">
        <f t="shared" si="118"/>
        <v>17129201.007651299</v>
      </c>
      <c r="CU25" s="32"/>
      <c r="CV25" s="38">
        <f t="shared" si="119"/>
        <v>79797029.859586954</v>
      </c>
      <c r="CW25" s="39">
        <f t="shared" si="120"/>
        <v>29.050018078516221</v>
      </c>
      <c r="CX25" s="39">
        <f t="shared" si="121"/>
        <v>3556177.4310904816</v>
      </c>
      <c r="CY25" s="39">
        <f t="shared" si="122"/>
        <v>5.3540117419399973</v>
      </c>
      <c r="CZ25" s="36">
        <f t="shared" si="123"/>
        <v>83353207.290677428</v>
      </c>
      <c r="DA25" s="40">
        <f t="shared" si="124"/>
        <v>24.435930573164672</v>
      </c>
      <c r="DB25" s="38">
        <f t="shared" si="125"/>
        <v>205606.59576583374</v>
      </c>
      <c r="DC25" s="39">
        <f t="shared" si="126"/>
        <v>1.7701500779610191E-2</v>
      </c>
      <c r="DD25" s="36">
        <f t="shared" si="127"/>
        <v>29447.723405718367</v>
      </c>
      <c r="DE25" s="39">
        <f t="shared" si="128"/>
        <v>4.6442253709624631E-3</v>
      </c>
      <c r="DF25" s="36">
        <f t="shared" si="129"/>
        <v>235054.31917155211</v>
      </c>
      <c r="DG25" s="40">
        <f t="shared" si="130"/>
        <v>1.3090627142380696E-2</v>
      </c>
      <c r="DH25" s="152"/>
      <c r="DI25" s="161" t="s">
        <v>24</v>
      </c>
      <c r="DJ25" s="38">
        <f t="shared" si="131"/>
        <v>83353207.290677428</v>
      </c>
      <c r="DK25" s="36">
        <f t="shared" si="132"/>
        <v>235054.31917155211</v>
      </c>
      <c r="DL25" s="37">
        <f t="shared" si="133"/>
        <v>83588261.609848976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>
        <f>+'JUL-SEP 2021'!D26+'OCT-DEC 2021 '!D26+'JAN-MAR 2022'!D26+'APR-JUN 2022'!D26</f>
        <v>1302601.2433000002</v>
      </c>
      <c r="E26" s="39">
        <f t="shared" si="55"/>
        <v>3.0486178566079074</v>
      </c>
      <c r="F26" s="36">
        <f>+'JUL-SEP 2021'!F26+'OCT-DEC 2021 '!F26+'JAN-MAR 2022'!F26+'APR-JUN 2022'!F26</f>
        <v>108459.87239999999</v>
      </c>
      <c r="G26" s="39">
        <f t="shared" si="56"/>
        <v>1.0825202850526987</v>
      </c>
      <c r="H26" s="36">
        <f t="shared" si="57"/>
        <v>1411061.1157000002</v>
      </c>
      <c r="I26" s="40">
        <f t="shared" si="58"/>
        <v>2.6751596603016679</v>
      </c>
      <c r="J26" s="35">
        <f>+'JUL-SEP 2021'!J26+'OCT-DEC 2021 '!J26+'JAN-MAR 2022'!J26+'APR-JUN 2022'!J26</f>
        <v>1115985.2339999999</v>
      </c>
      <c r="K26" s="39">
        <f t="shared" si="59"/>
        <v>0.86647507220721132</v>
      </c>
      <c r="L26" s="36">
        <f>+'JUL-SEP 2021'!L26+'OCT-DEC 2021 '!L26+'JAN-MAR 2022'!L26+'APR-JUN 2022'!L26</f>
        <v>4505536.3196999999</v>
      </c>
      <c r="M26" s="39">
        <f t="shared" si="60"/>
        <v>4.0208795974244449</v>
      </c>
      <c r="N26" s="36">
        <f t="shared" si="61"/>
        <v>5621521.5537</v>
      </c>
      <c r="O26" s="40">
        <f t="shared" si="62"/>
        <v>2.3340391214015392</v>
      </c>
      <c r="P26" s="116">
        <f t="shared" si="63"/>
        <v>2418586.4773000004</v>
      </c>
      <c r="Q26" s="117">
        <f t="shared" si="64"/>
        <v>4613996.1920999996</v>
      </c>
      <c r="R26" s="118">
        <f t="shared" si="65"/>
        <v>7032582.6694</v>
      </c>
      <c r="S26" s="32"/>
      <c r="T26" s="38">
        <f>+'JUL-SEP 2021'!T26+'OCT-DEC 2021 '!T26+'JAN-MAR 2022'!T26+'APR-JUN 2022'!T26</f>
        <v>28190437.639235802</v>
      </c>
      <c r="U26" s="39">
        <f t="shared" si="66"/>
        <v>36.623086397749645</v>
      </c>
      <c r="V26" s="36">
        <f>+'JUL-SEP 2021'!V26+'OCT-DEC 2021 '!V26+'JAN-MAR 2022'!V26+'APR-JUN 2022'!V26</f>
        <v>5344306.0048621669</v>
      </c>
      <c r="W26" s="39">
        <f t="shared" si="67"/>
        <v>26.915726994576705</v>
      </c>
      <c r="X26" s="36">
        <f t="shared" si="68"/>
        <v>33534743.644097969</v>
      </c>
      <c r="Y26" s="40">
        <f t="shared" si="69"/>
        <v>34.632525435347617</v>
      </c>
      <c r="Z26" s="244">
        <f>+'OCT-DEC 2021 '!Z26+'JUL-SEP 2021'!Z26+'JAN-MAR 2022'!Z26+'APR-JUN 2022'!Z26</f>
        <v>12186217.810729507</v>
      </c>
      <c r="AA26" s="39">
        <f t="shared" si="70"/>
        <v>3.1352087505208552</v>
      </c>
      <c r="AB26" s="36">
        <f>+'OCT-DEC 2021 '!AB26+'JUL-SEP 2021'!AB26+'JAN-MAR 2022'!AB26+'APR-JUN 2022'!AB26</f>
        <v>4622456.1097022016</v>
      </c>
      <c r="AC26" s="39">
        <f t="shared" si="71"/>
        <v>2.9435852219488798</v>
      </c>
      <c r="AD26" s="36">
        <f t="shared" si="72"/>
        <v>16808673.920431711</v>
      </c>
      <c r="AE26" s="40">
        <f t="shared" si="73"/>
        <v>3.0800681004250521</v>
      </c>
      <c r="AF26" s="116">
        <f t="shared" si="74"/>
        <v>40376655.449965313</v>
      </c>
      <c r="AG26" s="117">
        <f t="shared" si="75"/>
        <v>9966762.1145643685</v>
      </c>
      <c r="AH26" s="118">
        <f t="shared" si="76"/>
        <v>50343417.56452968</v>
      </c>
      <c r="AI26" s="32"/>
      <c r="AJ26" s="35">
        <f>+'OCT-DEC 2021 '!AJ26+'JUL-SEP 2021'!AJ26+'JAN-MAR 2022'!AJ26+'APR-JUN 2022'!AJ26</f>
        <v>4074262.6856357567</v>
      </c>
      <c r="AK26" s="39">
        <f t="shared" si="77"/>
        <v>16.380986919518641</v>
      </c>
      <c r="AL26" s="36">
        <f>+'OCT-DEC 2021 '!AL26+'JUL-SEP 2021'!AL26+'JAN-MAR 2022'!AL26+'APR-JUN 2022'!AL26</f>
        <v>1495841.3786385257</v>
      </c>
      <c r="AM26" s="39">
        <f t="shared" si="78"/>
        <v>18.554912470552434</v>
      </c>
      <c r="AN26" s="36">
        <f t="shared" si="79"/>
        <v>5570104.0642742822</v>
      </c>
      <c r="AO26" s="40">
        <f t="shared" si="80"/>
        <v>16.913134501768049</v>
      </c>
      <c r="AP26" s="36">
        <f>+'OCT-DEC 2021 '!AP26+'JUL-SEP 2021'!AP26+'JAN-MAR 2022'!AP26+'APR-JUN 2022'!AP26</f>
        <v>1225221.9156305017</v>
      </c>
      <c r="AQ26" s="39">
        <f t="shared" si="81"/>
        <v>2.0630973111016657</v>
      </c>
      <c r="AR26" s="36">
        <f>+'OCT-DEC 2021 '!AR26+'JUL-SEP 2021'!AR26+'JAN-MAR 2022'!AR26+'APR-JUN 2022'!AR26</f>
        <v>1212847.1809335621</v>
      </c>
      <c r="AS26" s="39">
        <f t="shared" si="82"/>
        <v>2.1181662733102957</v>
      </c>
      <c r="AT26" s="36">
        <f t="shared" si="83"/>
        <v>2438069.0965640638</v>
      </c>
      <c r="AU26" s="40">
        <f t="shared" si="84"/>
        <v>2.0901294305236524</v>
      </c>
      <c r="AV26" s="116">
        <f t="shared" si="85"/>
        <v>5299484.6012662584</v>
      </c>
      <c r="AW26" s="117">
        <f t="shared" si="86"/>
        <v>2708688.5595720876</v>
      </c>
      <c r="AX26" s="118">
        <f t="shared" si="87"/>
        <v>8008173.160838346</v>
      </c>
      <c r="AY26" s="32"/>
      <c r="AZ26" s="35">
        <f>+'OCT-DEC 2021 '!AZ26+'JUL-SEP 2021'!AZ26+'JAN-MAR 2022'!AZ26+'APR-JUN 2022'!AZ26</f>
        <v>23051190.487283077</v>
      </c>
      <c r="BA26" s="39">
        <f t="shared" si="134"/>
        <v>52.415634485848685</v>
      </c>
      <c r="BB26" s="36">
        <f>+'OCT-DEC 2021 '!BB26+'JUL-SEP 2021'!BB26+'JAN-MAR 2022'!BB26+'APR-JUN 2022'!BB26</f>
        <v>3750735.7039551539</v>
      </c>
      <c r="BC26" s="39">
        <f t="shared" si="135"/>
        <v>32.619915152284719</v>
      </c>
      <c r="BD26" s="36">
        <f t="shared" si="88"/>
        <v>26801926.191238232</v>
      </c>
      <c r="BE26" s="40">
        <f t="shared" si="89"/>
        <v>48.31265086026071</v>
      </c>
      <c r="BF26" s="38">
        <f>+'OCT-DEC 2021 '!BF26+'JUL-SEP 2021'!BF26+'JAN-MAR 2022'!BF26+'APR-JUN 2022'!BF26</f>
        <v>7821517.5391842406</v>
      </c>
      <c r="BG26" s="39">
        <f t="shared" si="90"/>
        <v>3.3101782363661467</v>
      </c>
      <c r="BH26" s="36">
        <f>+'OCT-DEC 2021 '!BH26+'JUL-SEP 2021'!BH26+'JAN-MAR 2022'!BH26+'APR-JUN 2022'!BH26</f>
        <v>7475003.701609768</v>
      </c>
      <c r="BI26" s="39">
        <f t="shared" si="91"/>
        <v>6.5841950344269708</v>
      </c>
      <c r="BJ26" s="36">
        <f t="shared" si="92"/>
        <v>15296521.240794009</v>
      </c>
      <c r="BK26" s="40">
        <f t="shared" si="93"/>
        <v>4.3727284486359155</v>
      </c>
      <c r="BL26" s="116">
        <f t="shared" si="94"/>
        <v>30872708.026467316</v>
      </c>
      <c r="BM26" s="117">
        <f t="shared" si="95"/>
        <v>11225739.405564923</v>
      </c>
      <c r="BN26" s="118">
        <f t="shared" si="96"/>
        <v>42098447.432032242</v>
      </c>
      <c r="BO26" s="32"/>
      <c r="BP26" s="35">
        <f>+'OCT-DEC 2021 '!BP26+'JUL-SEP 2021'!BP26+'JAN-MAR 2022'!BP26+'APR-JUN 2022'!BP26</f>
        <v>5333629.2690717354</v>
      </c>
      <c r="BQ26" s="39">
        <f t="shared" si="97"/>
        <v>14.779509169451716</v>
      </c>
      <c r="BR26" s="36">
        <f>+'OCT-DEC 2021 '!BR26+'JUL-SEP 2021'!BR26+'JAN-MAR 2022'!BR26+'APR-JUN 2022'!BR26</f>
        <v>1639677.8657867485</v>
      </c>
      <c r="BS26" s="39">
        <f t="shared" si="98"/>
        <v>21.406834113879949</v>
      </c>
      <c r="BT26" s="36">
        <f t="shared" si="99"/>
        <v>6973307.1348584834</v>
      </c>
      <c r="BU26" s="40">
        <f t="shared" si="100"/>
        <v>15.939862152114593</v>
      </c>
      <c r="BV26" s="38">
        <f>+'OCT-DEC 2021 '!BV26+'JUL-SEP 2021'!BV26+'JAN-MAR 2022'!BV26+'APR-JUN 2022'!BV26</f>
        <v>2221213.6183584281</v>
      </c>
      <c r="BW26" s="39">
        <f t="shared" si="101"/>
        <v>1.9734192560528909</v>
      </c>
      <c r="BX26" s="36">
        <f>+'OCT-DEC 2021 '!BX26+'JUL-SEP 2021'!BX26+'JAN-MAR 2022'!BX26+'APR-JUN 2022'!BX26</f>
        <v>2584892.332476649</v>
      </c>
      <c r="BY26" s="39">
        <f t="shared" si="102"/>
        <v>3.5209081630945085</v>
      </c>
      <c r="BZ26" s="36">
        <f t="shared" si="103"/>
        <v>4806105.9508350771</v>
      </c>
      <c r="CA26" s="40">
        <f t="shared" si="104"/>
        <v>2.584315577893177</v>
      </c>
      <c r="CB26" s="116">
        <f t="shared" si="105"/>
        <v>7554842.8874301631</v>
      </c>
      <c r="CC26" s="117">
        <f t="shared" si="106"/>
        <v>4224570.1982633974</v>
      </c>
      <c r="CD26" s="118">
        <f t="shared" si="107"/>
        <v>11779413.085693561</v>
      </c>
      <c r="CE26" s="32"/>
      <c r="CF26" s="35">
        <f>+'OCT-DEC 2021 '!CF26+'JUL-SEP 2021'!CF26+'JAN-MAR 2022'!CF26+'APR-JUN 2022'!CF26</f>
        <v>20231747.618932359</v>
      </c>
      <c r="CG26" s="39">
        <f t="shared" si="108"/>
        <v>40.424122142897538</v>
      </c>
      <c r="CH26" s="36">
        <f>+'OCT-DEC 2021 '!CH26+'JUL-SEP 2021'!CH26+'JAN-MAR 2022'!CH26+'APR-JUN 2022'!CH26</f>
        <v>2626422.1577058332</v>
      </c>
      <c r="CI26" s="39">
        <f t="shared" si="109"/>
        <v>28.161459074936825</v>
      </c>
      <c r="CJ26" s="36">
        <f t="shared" si="110"/>
        <v>22858169.776638191</v>
      </c>
      <c r="CK26" s="40">
        <f t="shared" si="111"/>
        <v>38.497970150127479</v>
      </c>
      <c r="CL26" s="38">
        <f>+'OCT-DEC 2021 '!CL26+'JUL-SEP 2021'!CL26+'JAN-MAR 2022'!CL26+'APR-JUN 2022'!CL26</f>
        <v>4340982.8864374747</v>
      </c>
      <c r="CM26" s="39">
        <f t="shared" si="112"/>
        <v>1.8409245313119447</v>
      </c>
      <c r="CN26" s="36">
        <f>+'OCT-DEC 2021 '!CN26+'JUL-SEP 2021'!CN26+'JAN-MAR 2022'!CN26+'APR-JUN 2022'!CN26</f>
        <v>3949918.2578871418</v>
      </c>
      <c r="CO26" s="39">
        <f t="shared" si="113"/>
        <v>3.270365698938924</v>
      </c>
      <c r="CP26" s="36">
        <f t="shared" si="114"/>
        <v>8290901.1443246165</v>
      </c>
      <c r="CQ26" s="40">
        <f t="shared" si="115"/>
        <v>2.3250932304022442</v>
      </c>
      <c r="CR26" s="116">
        <f t="shared" si="116"/>
        <v>24572730.505369835</v>
      </c>
      <c r="CS26" s="117">
        <f t="shared" si="117"/>
        <v>6576340.415592975</v>
      </c>
      <c r="CT26" s="118">
        <f t="shared" si="118"/>
        <v>31149070.920962811</v>
      </c>
      <c r="CU26" s="32"/>
      <c r="CV26" s="38">
        <f t="shared" si="119"/>
        <v>82183868.943458736</v>
      </c>
      <c r="CW26" s="39">
        <f t="shared" si="120"/>
        <v>29.918944135776659</v>
      </c>
      <c r="CX26" s="39">
        <f t="shared" si="121"/>
        <v>14965442.983348429</v>
      </c>
      <c r="CY26" s="39">
        <f t="shared" si="122"/>
        <v>22.531259761021289</v>
      </c>
      <c r="CZ26" s="36">
        <f t="shared" si="123"/>
        <v>97149311.926807165</v>
      </c>
      <c r="DA26" s="40">
        <f t="shared" si="124"/>
        <v>28.480413875324139</v>
      </c>
      <c r="DB26" s="38">
        <f t="shared" si="125"/>
        <v>28911139.004340153</v>
      </c>
      <c r="DC26" s="39">
        <f t="shared" si="126"/>
        <v>2.4890765187688997</v>
      </c>
      <c r="DD26" s="36">
        <f t="shared" si="127"/>
        <v>24350653.902309321</v>
      </c>
      <c r="DE26" s="39">
        <f t="shared" si="128"/>
        <v>3.8403622274810707</v>
      </c>
      <c r="DF26" s="36">
        <f t="shared" si="129"/>
        <v>53261792.90664947</v>
      </c>
      <c r="DG26" s="40">
        <f t="shared" si="130"/>
        <v>2.966251691664421</v>
      </c>
      <c r="DH26" s="152"/>
      <c r="DI26" s="161" t="s">
        <v>25</v>
      </c>
      <c r="DJ26" s="38">
        <f t="shared" si="131"/>
        <v>97149311.926807165</v>
      </c>
      <c r="DK26" s="36">
        <f t="shared" si="132"/>
        <v>53261792.90664947</v>
      </c>
      <c r="DL26" s="37">
        <f t="shared" si="133"/>
        <v>150411104.83345664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>
        <f>+'JUL-SEP 2021'!D27+'OCT-DEC 2021 '!D27+'JAN-MAR 2022'!D27+'APR-JUN 2022'!D27</f>
        <v>0</v>
      </c>
      <c r="E27" s="39">
        <f t="shared" si="55"/>
        <v>0</v>
      </c>
      <c r="F27" s="36">
        <f>+'JUL-SEP 2021'!F27+'OCT-DEC 2021 '!F27+'JAN-MAR 2022'!F27+'APR-JUN 2022'!F27</f>
        <v>0</v>
      </c>
      <c r="G27" s="39">
        <f t="shared" si="56"/>
        <v>0</v>
      </c>
      <c r="H27" s="36">
        <f t="shared" si="57"/>
        <v>0</v>
      </c>
      <c r="I27" s="40">
        <f t="shared" si="58"/>
        <v>0</v>
      </c>
      <c r="J27" s="35">
        <f>+'JUL-SEP 2021'!J27+'OCT-DEC 2021 '!J27+'JAN-MAR 2022'!J27+'APR-JUN 2022'!J27</f>
        <v>0</v>
      </c>
      <c r="K27" s="39">
        <f t="shared" si="59"/>
        <v>0</v>
      </c>
      <c r="L27" s="36">
        <f>+'JUL-SEP 2021'!L27+'OCT-DEC 2021 '!L27+'JAN-MAR 2022'!L27+'APR-JUN 2022'!L27</f>
        <v>0</v>
      </c>
      <c r="M27" s="39">
        <f t="shared" si="60"/>
        <v>0</v>
      </c>
      <c r="N27" s="36">
        <f t="shared" si="61"/>
        <v>0</v>
      </c>
      <c r="O27" s="40">
        <f t="shared" si="62"/>
        <v>0</v>
      </c>
      <c r="P27" s="116">
        <f t="shared" si="63"/>
        <v>0</v>
      </c>
      <c r="Q27" s="117">
        <f t="shared" si="64"/>
        <v>0</v>
      </c>
      <c r="R27" s="118">
        <f t="shared" si="65"/>
        <v>0</v>
      </c>
      <c r="S27" s="32"/>
      <c r="T27" s="38">
        <f>+'JUL-SEP 2021'!T27+'OCT-DEC 2021 '!T27+'JAN-MAR 2022'!T27+'APR-JUN 2022'!T27</f>
        <v>1053579.9785681707</v>
      </c>
      <c r="U27" s="39">
        <f t="shared" si="66"/>
        <v>1.3687389701370853</v>
      </c>
      <c r="V27" s="36">
        <f>+'JUL-SEP 2021'!V27+'OCT-DEC 2021 '!V27+'JAN-MAR 2022'!V27+'APR-JUN 2022'!V27</f>
        <v>-319.42842512544627</v>
      </c>
      <c r="W27" s="39">
        <f t="shared" si="67"/>
        <v>-1.6087492514766353E-3</v>
      </c>
      <c r="X27" s="36">
        <f t="shared" si="68"/>
        <v>1053260.5501430451</v>
      </c>
      <c r="Y27" s="40">
        <f t="shared" si="69"/>
        <v>1.0877397239115949</v>
      </c>
      <c r="Z27" s="244">
        <f>+'OCT-DEC 2021 '!Z27+'JUL-SEP 2021'!Z27+'JAN-MAR 2022'!Z27+'APR-JUN 2022'!Z27</f>
        <v>10115739.056036994</v>
      </c>
      <c r="AA27" s="39">
        <f t="shared" si="70"/>
        <v>2.6025264031099895</v>
      </c>
      <c r="AB27" s="36">
        <f>+'OCT-DEC 2021 '!AB27+'JUL-SEP 2021'!AB27+'JAN-MAR 2022'!AB27+'APR-JUN 2022'!AB27</f>
        <v>3.1170229398829328</v>
      </c>
      <c r="AC27" s="39">
        <f t="shared" si="71"/>
        <v>1.9849236952313996E-6</v>
      </c>
      <c r="AD27" s="36">
        <f t="shared" si="72"/>
        <v>10115742.173059933</v>
      </c>
      <c r="AE27" s="40">
        <f t="shared" si="73"/>
        <v>1.8536366953667491</v>
      </c>
      <c r="AF27" s="116">
        <f t="shared" si="74"/>
        <v>11169319.034605164</v>
      </c>
      <c r="AG27" s="117">
        <f t="shared" si="75"/>
        <v>-316.31140218556334</v>
      </c>
      <c r="AH27" s="118">
        <f t="shared" si="76"/>
        <v>11169002.723202979</v>
      </c>
      <c r="AI27" s="32"/>
      <c r="AJ27" s="35">
        <f>+'OCT-DEC 2021 '!AJ27+'JUL-SEP 2021'!AJ27+'JAN-MAR 2022'!AJ27+'APR-JUN 2022'!AJ27</f>
        <v>198367.16869350482</v>
      </c>
      <c r="AK27" s="39">
        <f t="shared" si="77"/>
        <v>0.7975553483791139</v>
      </c>
      <c r="AL27" s="36">
        <f>+'OCT-DEC 2021 '!AL27+'JUL-SEP 2021'!AL27+'JAN-MAR 2022'!AL27+'APR-JUN 2022'!AL27</f>
        <v>0</v>
      </c>
      <c r="AM27" s="39">
        <f t="shared" si="78"/>
        <v>0</v>
      </c>
      <c r="AN27" s="36">
        <f t="shared" si="79"/>
        <v>198367.16869350482</v>
      </c>
      <c r="AO27" s="40">
        <f t="shared" si="80"/>
        <v>0.60232458247353715</v>
      </c>
      <c r="AP27" s="36">
        <f>+'OCT-DEC 2021 '!AP27+'JUL-SEP 2021'!AP27+'JAN-MAR 2022'!AP27+'APR-JUN 2022'!AP27</f>
        <v>2102370.3033939982</v>
      </c>
      <c r="AQ27" s="39">
        <f t="shared" si="81"/>
        <v>3.5400889133134048</v>
      </c>
      <c r="AR27" s="36">
        <f>+'OCT-DEC 2021 '!AR27+'JUL-SEP 2021'!AR27+'JAN-MAR 2022'!AR27+'APR-JUN 2022'!AR27</f>
        <v>0</v>
      </c>
      <c r="AS27" s="39">
        <f t="shared" si="82"/>
        <v>0</v>
      </c>
      <c r="AT27" s="36">
        <f t="shared" si="83"/>
        <v>2102370.3033939982</v>
      </c>
      <c r="AU27" s="40">
        <f t="shared" si="84"/>
        <v>1.8023386011395068</v>
      </c>
      <c r="AV27" s="116">
        <f t="shared" si="85"/>
        <v>2300737.4720875029</v>
      </c>
      <c r="AW27" s="117">
        <f t="shared" si="86"/>
        <v>0</v>
      </c>
      <c r="AX27" s="118">
        <f t="shared" si="87"/>
        <v>2300737.4720875029</v>
      </c>
      <c r="AY27" s="32"/>
      <c r="AZ27" s="35">
        <f>+'OCT-DEC 2021 '!AZ27+'JUL-SEP 2021'!AZ27+'JAN-MAR 2022'!AZ27+'APR-JUN 2022'!AZ27</f>
        <v>866241.58113487763</v>
      </c>
      <c r="BA27" s="39">
        <f t="shared" si="134"/>
        <v>1.9697291607675655</v>
      </c>
      <c r="BB27" s="36">
        <f>+'OCT-DEC 2021 '!BB27+'JUL-SEP 2021'!BB27+'JAN-MAR 2022'!BB27+'APR-JUN 2022'!BB27</f>
        <v>0</v>
      </c>
      <c r="BC27" s="39">
        <f t="shared" si="135"/>
        <v>0</v>
      </c>
      <c r="BD27" s="36">
        <f t="shared" si="88"/>
        <v>866241.58113487763</v>
      </c>
      <c r="BE27" s="40">
        <f t="shared" si="89"/>
        <v>1.561470872331959</v>
      </c>
      <c r="BF27" s="38">
        <f>+'OCT-DEC 2021 '!BF27+'JUL-SEP 2021'!BF27+'JAN-MAR 2022'!BF27+'APR-JUN 2022'!BF27</f>
        <v>5392338.2567591891</v>
      </c>
      <c r="BG27" s="39">
        <f t="shared" si="90"/>
        <v>2.2821147751987896</v>
      </c>
      <c r="BH27" s="36">
        <f>+'OCT-DEC 2021 '!BH27+'JUL-SEP 2021'!BH27+'JAN-MAR 2022'!BH27+'APR-JUN 2022'!BH27</f>
        <v>202.38767173049123</v>
      </c>
      <c r="BI27" s="39">
        <f t="shared" si="91"/>
        <v>1.7826879509774221E-4</v>
      </c>
      <c r="BJ27" s="36">
        <f t="shared" si="92"/>
        <v>5392540.6444309196</v>
      </c>
      <c r="BK27" s="40">
        <f t="shared" si="93"/>
        <v>1.5415345433864507</v>
      </c>
      <c r="BL27" s="116">
        <f t="shared" si="94"/>
        <v>6258579.8378940672</v>
      </c>
      <c r="BM27" s="117">
        <f t="shared" si="95"/>
        <v>202.38767173049123</v>
      </c>
      <c r="BN27" s="118">
        <f t="shared" si="96"/>
        <v>6258782.2255657976</v>
      </c>
      <c r="BO27" s="32"/>
      <c r="BP27" s="35">
        <f>+'OCT-DEC 2021 '!BP27+'JUL-SEP 2021'!BP27+'JAN-MAR 2022'!BP27+'APR-JUN 2022'!BP27</f>
        <v>291049.88549718104</v>
      </c>
      <c r="BQ27" s="39">
        <f t="shared" si="97"/>
        <v>0.80650045859338571</v>
      </c>
      <c r="BR27" s="36">
        <f>+'OCT-DEC 2021 '!BR27+'JUL-SEP 2021'!BR27+'JAN-MAR 2022'!BR27+'APR-JUN 2022'!BR27</f>
        <v>0</v>
      </c>
      <c r="BS27" s="39">
        <f t="shared" si="98"/>
        <v>0</v>
      </c>
      <c r="BT27" s="36">
        <f t="shared" si="99"/>
        <v>291049.88549718104</v>
      </c>
      <c r="BU27" s="40">
        <f t="shared" si="100"/>
        <v>0.66529337723025039</v>
      </c>
      <c r="BV27" s="38">
        <f>+'OCT-DEC 2021 '!BV27+'JUL-SEP 2021'!BV27+'JAN-MAR 2022'!BV27+'APR-JUN 2022'!BV27</f>
        <v>2976106.4472590969</v>
      </c>
      <c r="BW27" s="39">
        <f t="shared" si="101"/>
        <v>2.6440976781984324</v>
      </c>
      <c r="BX27" s="36">
        <f>+'OCT-DEC 2021 '!BX27+'JUL-SEP 2021'!BX27+'JAN-MAR 2022'!BX27+'APR-JUN 2022'!BX27</f>
        <v>0</v>
      </c>
      <c r="BY27" s="39">
        <f t="shared" si="102"/>
        <v>0</v>
      </c>
      <c r="BZ27" s="36">
        <f t="shared" si="103"/>
        <v>2976106.4472590969</v>
      </c>
      <c r="CA27" s="40">
        <f t="shared" si="104"/>
        <v>1.600297274300337</v>
      </c>
      <c r="CB27" s="116">
        <f t="shared" si="105"/>
        <v>3267156.3327562781</v>
      </c>
      <c r="CC27" s="117">
        <f t="shared" si="106"/>
        <v>0</v>
      </c>
      <c r="CD27" s="118">
        <f t="shared" si="107"/>
        <v>3267156.3327562781</v>
      </c>
      <c r="CE27" s="32"/>
      <c r="CF27" s="35">
        <f>+'OCT-DEC 2021 '!CF27+'JUL-SEP 2021'!CF27+'JAN-MAR 2022'!CF27+'APR-JUN 2022'!CF27</f>
        <v>611148.79852810293</v>
      </c>
      <c r="CG27" s="39">
        <f t="shared" si="108"/>
        <v>1.2211082376327516</v>
      </c>
      <c r="CH27" s="36">
        <f>+'OCT-DEC 2021 '!CH27+'JUL-SEP 2021'!CH27+'JAN-MAR 2022'!CH27+'APR-JUN 2022'!CH27</f>
        <v>0</v>
      </c>
      <c r="CI27" s="39">
        <f t="shared" si="109"/>
        <v>0</v>
      </c>
      <c r="CJ27" s="36">
        <f t="shared" si="110"/>
        <v>611148.79852810293</v>
      </c>
      <c r="CK27" s="40">
        <f t="shared" si="111"/>
        <v>1.0293032396262787</v>
      </c>
      <c r="CL27" s="38">
        <f>+'OCT-DEC 2021 '!CL27+'JUL-SEP 2021'!CL27+'JAN-MAR 2022'!CL27+'APR-JUN 2022'!CL27</f>
        <v>6025287.4961796524</v>
      </c>
      <c r="CM27" s="39">
        <f t="shared" si="112"/>
        <v>2.5552046276384259</v>
      </c>
      <c r="CN27" s="36">
        <f>+'OCT-DEC 2021 '!CN27+'JUL-SEP 2021'!CN27+'JAN-MAR 2022'!CN27+'APR-JUN 2022'!CN27</f>
        <v>1996.2447929305454</v>
      </c>
      <c r="CO27" s="39">
        <f t="shared" si="113"/>
        <v>1.6528064813618791E-3</v>
      </c>
      <c r="CP27" s="36">
        <f t="shared" si="114"/>
        <v>6027283.7409725832</v>
      </c>
      <c r="CQ27" s="40">
        <f t="shared" si="115"/>
        <v>1.6902863005961528</v>
      </c>
      <c r="CR27" s="116">
        <f t="shared" si="116"/>
        <v>6636436.2947077556</v>
      </c>
      <c r="CS27" s="117">
        <f t="shared" si="117"/>
        <v>1996.2447929305454</v>
      </c>
      <c r="CT27" s="118">
        <f t="shared" si="118"/>
        <v>6638432.5395006863</v>
      </c>
      <c r="CU27" s="32"/>
      <c r="CV27" s="38">
        <f t="shared" si="119"/>
        <v>3020387.4124218374</v>
      </c>
      <c r="CW27" s="39">
        <f t="shared" si="120"/>
        <v>1.0995686066182035</v>
      </c>
      <c r="CX27" s="39">
        <f t="shared" si="121"/>
        <v>-319.42842512544627</v>
      </c>
      <c r="CY27" s="39">
        <f t="shared" si="122"/>
        <v>-4.8091625684340789E-4</v>
      </c>
      <c r="CZ27" s="36">
        <f t="shared" si="123"/>
        <v>3020067.9839967121</v>
      </c>
      <c r="DA27" s="40">
        <f t="shared" si="124"/>
        <v>0.88536691006771795</v>
      </c>
      <c r="DB27" s="38">
        <f t="shared" si="125"/>
        <v>26611841.55962893</v>
      </c>
      <c r="DC27" s="39">
        <f t="shared" si="126"/>
        <v>2.2911207316089097</v>
      </c>
      <c r="DD27" s="36">
        <f t="shared" si="127"/>
        <v>2201.7494876009196</v>
      </c>
      <c r="DE27" s="39">
        <f t="shared" si="128"/>
        <v>3.4723977436008343E-4</v>
      </c>
      <c r="DF27" s="36">
        <f t="shared" si="129"/>
        <v>26614043.309116531</v>
      </c>
      <c r="DG27" s="40">
        <f t="shared" si="130"/>
        <v>1.4821872618156142</v>
      </c>
      <c r="DH27" s="152"/>
      <c r="DI27" s="161" t="s">
        <v>26</v>
      </c>
      <c r="DJ27" s="38">
        <f t="shared" si="131"/>
        <v>3020067.9839967121</v>
      </c>
      <c r="DK27" s="36">
        <f t="shared" si="132"/>
        <v>26614043.309116531</v>
      </c>
      <c r="DL27" s="37">
        <f t="shared" si="133"/>
        <v>29634111.293113243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>
        <f>+'JUL-SEP 2021'!D28+'OCT-DEC 2021 '!D28+'JAN-MAR 2022'!D28+'APR-JUN 2022'!D28</f>
        <v>171148.62</v>
      </c>
      <c r="E28" s="39">
        <f t="shared" si="55"/>
        <v>0.40055753189975563</v>
      </c>
      <c r="F28" s="36">
        <f>+'JUL-SEP 2021'!F28+'OCT-DEC 2021 '!F28+'JAN-MAR 2022'!F28+'APR-JUN 2022'!F28</f>
        <v>15133.789999999997</v>
      </c>
      <c r="G28" s="39">
        <f t="shared" si="56"/>
        <v>0.15104788805493449</v>
      </c>
      <c r="H28" s="36">
        <f t="shared" si="57"/>
        <v>186282.41</v>
      </c>
      <c r="I28" s="40">
        <f t="shared" si="58"/>
        <v>0.3531634336111385</v>
      </c>
      <c r="J28" s="35">
        <f>+'JUL-SEP 2021'!J28+'OCT-DEC 2021 '!J28+'JAN-MAR 2022'!J28+'APR-JUN 2022'!J28</f>
        <v>23411.4</v>
      </c>
      <c r="K28" s="39">
        <f t="shared" si="59"/>
        <v>1.8177117301779559E-2</v>
      </c>
      <c r="L28" s="36">
        <f>+'JUL-SEP 2021'!L28+'OCT-DEC 2021 '!L28+'JAN-MAR 2022'!L28+'APR-JUN 2022'!L28</f>
        <v>45156.740000000005</v>
      </c>
      <c r="M28" s="39">
        <f t="shared" si="60"/>
        <v>4.0299267760489414E-2</v>
      </c>
      <c r="N28" s="36">
        <f t="shared" si="61"/>
        <v>68568.140000000014</v>
      </c>
      <c r="O28" s="40">
        <f t="shared" si="62"/>
        <v>2.846928891278579E-2</v>
      </c>
      <c r="P28" s="116">
        <f t="shared" si="63"/>
        <v>194560.02</v>
      </c>
      <c r="Q28" s="117">
        <f t="shared" si="64"/>
        <v>60290.53</v>
      </c>
      <c r="R28" s="118">
        <f t="shared" si="65"/>
        <v>254850.55</v>
      </c>
      <c r="S28" s="32"/>
      <c r="T28" s="38">
        <f>+'JUL-SEP 2021'!T28+'OCT-DEC 2021 '!T28+'JAN-MAR 2022'!T28+'APR-JUN 2022'!T28</f>
        <v>775295.3728694357</v>
      </c>
      <c r="U28" s="39">
        <f t="shared" si="66"/>
        <v>1.0072106644011143</v>
      </c>
      <c r="V28" s="36">
        <f>+'JUL-SEP 2021'!V28+'OCT-DEC 2021 '!V28+'JAN-MAR 2022'!V28+'APR-JUN 2022'!V28</f>
        <v>461774.75645682967</v>
      </c>
      <c r="W28" s="39">
        <f t="shared" si="67"/>
        <v>2.3256533713584999</v>
      </c>
      <c r="X28" s="36">
        <f t="shared" si="68"/>
        <v>1237070.1293262653</v>
      </c>
      <c r="Y28" s="40">
        <f t="shared" si="69"/>
        <v>1.2775664300252043</v>
      </c>
      <c r="Z28" s="244">
        <f>+'OCT-DEC 2021 '!Z28+'JUL-SEP 2021'!Z28+'JAN-MAR 2022'!Z28+'APR-JUN 2022'!Z28</f>
        <v>4694406.5900007505</v>
      </c>
      <c r="AA28" s="39">
        <f t="shared" si="70"/>
        <v>1.2077532872024102</v>
      </c>
      <c r="AB28" s="36">
        <f>+'OCT-DEC 2021 '!AB28+'JUL-SEP 2021'!AB28+'JAN-MAR 2022'!AB28+'APR-JUN 2022'!AB28</f>
        <v>1967442.8188934517</v>
      </c>
      <c r="AC28" s="39">
        <f t="shared" si="71"/>
        <v>1.2528697881129938</v>
      </c>
      <c r="AD28" s="36">
        <f t="shared" si="72"/>
        <v>6661849.4088942017</v>
      </c>
      <c r="AE28" s="40">
        <f t="shared" si="73"/>
        <v>1.2207357910149472</v>
      </c>
      <c r="AF28" s="116">
        <f t="shared" si="74"/>
        <v>5469701.9628701862</v>
      </c>
      <c r="AG28" s="117">
        <f t="shared" si="75"/>
        <v>2429217.5753502813</v>
      </c>
      <c r="AH28" s="118">
        <f t="shared" si="76"/>
        <v>7898919.538220467</v>
      </c>
      <c r="AI28" s="32"/>
      <c r="AJ28" s="35">
        <f>+'OCT-DEC 2021 '!AJ28+'JUL-SEP 2021'!AJ28+'JAN-MAR 2022'!AJ28+'APR-JUN 2022'!AJ28</f>
        <v>208380.54504999335</v>
      </c>
      <c r="AK28" s="39">
        <f t="shared" si="77"/>
        <v>0.83781514500296861</v>
      </c>
      <c r="AL28" s="36">
        <f>+'OCT-DEC 2021 '!AL28+'JUL-SEP 2021'!AL28+'JAN-MAR 2022'!AL28+'APR-JUN 2022'!AL28</f>
        <v>257475.2263012724</v>
      </c>
      <c r="AM28" s="39">
        <f t="shared" si="78"/>
        <v>3.193808083918682</v>
      </c>
      <c r="AN28" s="36">
        <f t="shared" si="79"/>
        <v>465855.77135126572</v>
      </c>
      <c r="AO28" s="40">
        <f t="shared" si="80"/>
        <v>1.4145303621567813</v>
      </c>
      <c r="AP28" s="36">
        <f>+'OCT-DEC 2021 '!AP28+'JUL-SEP 2021'!AP28+'JAN-MAR 2022'!AP28+'APR-JUN 2022'!AP28</f>
        <v>501264.04806512664</v>
      </c>
      <c r="AQ28" s="39">
        <f t="shared" si="81"/>
        <v>0.84405649011176875</v>
      </c>
      <c r="AR28" s="36">
        <f>+'OCT-DEC 2021 '!AR28+'JUL-SEP 2021'!AR28+'JAN-MAR 2022'!AR28+'APR-JUN 2022'!AR28</f>
        <v>586904.98410874663</v>
      </c>
      <c r="AS28" s="39">
        <f t="shared" si="82"/>
        <v>1.0249950385505002</v>
      </c>
      <c r="AT28" s="36">
        <f t="shared" si="83"/>
        <v>1088169.0321738734</v>
      </c>
      <c r="AU28" s="40">
        <f t="shared" si="84"/>
        <v>0.93287516860631703</v>
      </c>
      <c r="AV28" s="116">
        <f t="shared" si="85"/>
        <v>709644.59311511996</v>
      </c>
      <c r="AW28" s="117">
        <f t="shared" si="86"/>
        <v>844380.21041001903</v>
      </c>
      <c r="AX28" s="118">
        <f t="shared" si="87"/>
        <v>1554024.8035251391</v>
      </c>
      <c r="AY28" s="32"/>
      <c r="AZ28" s="35">
        <f>+'OCT-DEC 2021 '!AZ28+'JUL-SEP 2021'!AZ28+'JAN-MAR 2022'!AZ28+'APR-JUN 2022'!AZ28</f>
        <v>70312.737627366238</v>
      </c>
      <c r="BA28" s="39">
        <f t="shared" si="134"/>
        <v>0.15988270788914891</v>
      </c>
      <c r="BB28" s="36">
        <f>+'OCT-DEC 2021 '!BB28+'JUL-SEP 2021'!BB28+'JAN-MAR 2022'!BB28+'APR-JUN 2022'!BB28</f>
        <v>21611.279789233908</v>
      </c>
      <c r="BC28" s="39">
        <f t="shared" si="135"/>
        <v>0.18795195628252792</v>
      </c>
      <c r="BD28" s="36">
        <f t="shared" si="88"/>
        <v>91924.017416600138</v>
      </c>
      <c r="BE28" s="40">
        <f t="shared" si="89"/>
        <v>0.16570051448662509</v>
      </c>
      <c r="BF28" s="38">
        <f>+'OCT-DEC 2021 '!BF28+'JUL-SEP 2021'!BF28+'JAN-MAR 2022'!BF28+'APR-JUN 2022'!BF28</f>
        <v>524139.60614495387</v>
      </c>
      <c r="BG28" s="39">
        <f t="shared" si="90"/>
        <v>0.22182338764652373</v>
      </c>
      <c r="BH28" s="36">
        <f>+'OCT-DEC 2021 '!BH28+'JUL-SEP 2021'!BH28+'JAN-MAR 2022'!BH28+'APR-JUN 2022'!BH28</f>
        <v>173253.5783000775</v>
      </c>
      <c r="BI28" s="39">
        <f t="shared" si="91"/>
        <v>0.15260666020732716</v>
      </c>
      <c r="BJ28" s="36">
        <f t="shared" si="92"/>
        <v>697393.18444503134</v>
      </c>
      <c r="BK28" s="40">
        <f t="shared" si="93"/>
        <v>0.19935977399716862</v>
      </c>
      <c r="BL28" s="116">
        <f t="shared" si="94"/>
        <v>594452.34377232008</v>
      </c>
      <c r="BM28" s="117">
        <f t="shared" si="95"/>
        <v>194864.8580893114</v>
      </c>
      <c r="BN28" s="118">
        <f t="shared" si="96"/>
        <v>789317.20186163147</v>
      </c>
      <c r="BO28" s="32"/>
      <c r="BP28" s="35">
        <f>+'OCT-DEC 2021 '!BP28+'JUL-SEP 2021'!BP28+'JAN-MAR 2022'!BP28+'APR-JUN 2022'!BP28</f>
        <v>125746.00814562096</v>
      </c>
      <c r="BQ28" s="39">
        <f t="shared" si="97"/>
        <v>0.34844271820444733</v>
      </c>
      <c r="BR28" s="36">
        <f>+'OCT-DEC 2021 '!BR28+'JUL-SEP 2021'!BR28+'JAN-MAR 2022'!BR28+'APR-JUN 2022'!BR28</f>
        <v>107171.64411990148</v>
      </c>
      <c r="BS28" s="39">
        <f t="shared" si="98"/>
        <v>1.3991806898519699</v>
      </c>
      <c r="BT28" s="36">
        <f t="shared" si="99"/>
        <v>232917.65226552245</v>
      </c>
      <c r="BU28" s="40">
        <f t="shared" si="100"/>
        <v>0.53241241180207022</v>
      </c>
      <c r="BV28" s="38">
        <f>+'OCT-DEC 2021 '!BV28+'JUL-SEP 2021'!BV28+'JAN-MAR 2022'!BV28+'APR-JUN 2022'!BV28</f>
        <v>714224.29969796457</v>
      </c>
      <c r="BW28" s="39">
        <f t="shared" si="101"/>
        <v>0.63454679663206293</v>
      </c>
      <c r="BX28" s="36">
        <f>+'OCT-DEC 2021 '!BX28+'JUL-SEP 2021'!BX28+'JAN-MAR 2022'!BX28+'APR-JUN 2022'!BX28</f>
        <v>426638.0720694412</v>
      </c>
      <c r="BY28" s="39">
        <f t="shared" si="102"/>
        <v>0.58112806160748232</v>
      </c>
      <c r="BZ28" s="36">
        <f t="shared" si="103"/>
        <v>1140862.3717674059</v>
      </c>
      <c r="CA28" s="40">
        <f t="shared" si="104"/>
        <v>0.61345888537442228</v>
      </c>
      <c r="CB28" s="116">
        <f t="shared" si="105"/>
        <v>839970.3078435855</v>
      </c>
      <c r="CC28" s="117">
        <f t="shared" si="106"/>
        <v>533809.71618934267</v>
      </c>
      <c r="CD28" s="118">
        <f t="shared" si="107"/>
        <v>1373780.024032928</v>
      </c>
      <c r="CE28" s="32"/>
      <c r="CF28" s="35">
        <f>+'OCT-DEC 2021 '!CF28+'JUL-SEP 2021'!CF28+'JAN-MAR 2022'!CF28+'APR-JUN 2022'!CF28</f>
        <v>721177.01757834607</v>
      </c>
      <c r="CG28" s="39">
        <f t="shared" si="108"/>
        <v>1.4409505493216528</v>
      </c>
      <c r="CH28" s="36">
        <f>+'OCT-DEC 2021 '!CH28+'JUL-SEP 2021'!CH28+'JAN-MAR 2022'!CH28+'APR-JUN 2022'!CH28</f>
        <v>253962.40661019154</v>
      </c>
      <c r="CI28" s="39">
        <f t="shared" si="109"/>
        <v>2.7230778187511824</v>
      </c>
      <c r="CJ28" s="36">
        <f t="shared" si="110"/>
        <v>975139.42418853764</v>
      </c>
      <c r="CK28" s="40">
        <f t="shared" si="111"/>
        <v>1.6423400828438528</v>
      </c>
      <c r="CL28" s="38">
        <f>+'OCT-DEC 2021 '!CL28+'JUL-SEP 2021'!CL28+'JAN-MAR 2022'!CL28+'APR-JUN 2022'!CL28</f>
        <v>3361690.6443860009</v>
      </c>
      <c r="CM28" s="39">
        <f t="shared" si="112"/>
        <v>1.4256261625142865</v>
      </c>
      <c r="CN28" s="36">
        <f>+'OCT-DEC 2021 '!CN28+'JUL-SEP 2021'!CN28+'JAN-MAR 2022'!CN28+'APR-JUN 2022'!CN28</f>
        <v>1591345.7621463549</v>
      </c>
      <c r="CO28" s="39">
        <f t="shared" si="113"/>
        <v>1.3175671636453286</v>
      </c>
      <c r="CP28" s="36">
        <f t="shared" si="114"/>
        <v>4953036.4065323556</v>
      </c>
      <c r="CQ28" s="40">
        <f t="shared" si="115"/>
        <v>1.3890252963210747</v>
      </c>
      <c r="CR28" s="116">
        <f t="shared" si="116"/>
        <v>4082867.6619643471</v>
      </c>
      <c r="CS28" s="117">
        <f t="shared" si="117"/>
        <v>1845308.1687565465</v>
      </c>
      <c r="CT28" s="118">
        <f t="shared" si="118"/>
        <v>5928175.830720894</v>
      </c>
      <c r="CU28" s="32"/>
      <c r="CV28" s="38">
        <f t="shared" si="119"/>
        <v>2072060.3012707625</v>
      </c>
      <c r="CW28" s="39">
        <f t="shared" si="120"/>
        <v>0.75433119901341394</v>
      </c>
      <c r="CX28" s="39">
        <f t="shared" si="121"/>
        <v>1117129.103277429</v>
      </c>
      <c r="CY28" s="39">
        <f t="shared" si="122"/>
        <v>1.6818964891681958</v>
      </c>
      <c r="CZ28" s="36">
        <f t="shared" si="123"/>
        <v>3189189.4045481915</v>
      </c>
      <c r="DA28" s="40">
        <f t="shared" si="124"/>
        <v>0.93494675738684019</v>
      </c>
      <c r="DB28" s="38">
        <f t="shared" si="125"/>
        <v>9819136.5882947966</v>
      </c>
      <c r="DC28" s="39">
        <f t="shared" si="126"/>
        <v>0.84536905698665521</v>
      </c>
      <c r="DD28" s="36">
        <f t="shared" si="127"/>
        <v>4790741.9555180715</v>
      </c>
      <c r="DE28" s="39">
        <f t="shared" si="128"/>
        <v>0.7555519667517262</v>
      </c>
      <c r="DF28" s="36">
        <f t="shared" si="129"/>
        <v>14609878.543812867</v>
      </c>
      <c r="DG28" s="40">
        <f t="shared" si="130"/>
        <v>0.81365223700883504</v>
      </c>
      <c r="DH28" s="152"/>
      <c r="DI28" s="161" t="s">
        <v>27</v>
      </c>
      <c r="DJ28" s="38">
        <f t="shared" si="131"/>
        <v>3189189.4045481915</v>
      </c>
      <c r="DK28" s="36">
        <f t="shared" si="132"/>
        <v>14609878.543812867</v>
      </c>
      <c r="DL28" s="37">
        <f t="shared" si="133"/>
        <v>17799067.948361058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>
        <f>+'JUL-SEP 2021'!D29+'OCT-DEC 2021 '!D29+'JAN-MAR 2022'!D29+'APR-JUN 2022'!D29</f>
        <v>349581.04399999999</v>
      </c>
      <c r="E29" s="39">
        <f t="shared" si="55"/>
        <v>0.8181621340772709</v>
      </c>
      <c r="F29" s="36">
        <f>+'JUL-SEP 2021'!F29+'OCT-DEC 2021 '!F29+'JAN-MAR 2022'!F29+'APR-JUN 2022'!F29</f>
        <v>1711.8900000000003</v>
      </c>
      <c r="G29" s="39">
        <f t="shared" si="56"/>
        <v>1.70860946981795E-2</v>
      </c>
      <c r="H29" s="36">
        <f t="shared" si="57"/>
        <v>351292.93400000001</v>
      </c>
      <c r="I29" s="40">
        <f t="shared" si="58"/>
        <v>0.66599857052939704</v>
      </c>
      <c r="J29" s="35">
        <f>+'JUL-SEP 2021'!J29+'OCT-DEC 2021 '!J29+'JAN-MAR 2022'!J29+'APR-JUN 2022'!J29</f>
        <v>99765690.320000008</v>
      </c>
      <c r="K29" s="39">
        <f t="shared" si="59"/>
        <v>77.460239696884997</v>
      </c>
      <c r="L29" s="36">
        <f>+'JUL-SEP 2021'!L29+'OCT-DEC 2021 '!L29+'JAN-MAR 2022'!L29+'APR-JUN 2022'!L29</f>
        <v>4017478.1799999997</v>
      </c>
      <c r="M29" s="39">
        <f t="shared" si="60"/>
        <v>3.5853214580535187</v>
      </c>
      <c r="N29" s="36">
        <f t="shared" si="61"/>
        <v>103783168.5</v>
      </c>
      <c r="O29" s="40">
        <f t="shared" si="62"/>
        <v>43.090464584730299</v>
      </c>
      <c r="P29" s="116">
        <f t="shared" si="63"/>
        <v>100115271.36400001</v>
      </c>
      <c r="Q29" s="117">
        <f t="shared" si="64"/>
        <v>4019190.07</v>
      </c>
      <c r="R29" s="118">
        <f t="shared" si="65"/>
        <v>104134461.434</v>
      </c>
      <c r="S29" s="32"/>
      <c r="T29" s="38">
        <f>+'JUL-SEP 2021'!T29+'OCT-DEC 2021 '!T29+'JAN-MAR 2022'!T29+'APR-JUN 2022'!T29</f>
        <v>6753183.8310295744</v>
      </c>
      <c r="U29" s="39">
        <f t="shared" si="66"/>
        <v>8.773274046638269</v>
      </c>
      <c r="V29" s="36">
        <f>+'JUL-SEP 2021'!V29+'OCT-DEC 2021 '!V29+'JAN-MAR 2022'!V29+'APR-JUN 2022'!V29</f>
        <v>2130158.2907470064</v>
      </c>
      <c r="W29" s="39">
        <f t="shared" si="67"/>
        <v>10.728195383426455</v>
      </c>
      <c r="X29" s="36">
        <f t="shared" si="68"/>
        <v>8883342.1217765808</v>
      </c>
      <c r="Y29" s="40">
        <f t="shared" si="69"/>
        <v>9.1741441428155479</v>
      </c>
      <c r="Z29" s="244">
        <f>+'OCT-DEC 2021 '!Z29+'JUL-SEP 2021'!Z29+'JAN-MAR 2022'!Z29+'APR-JUN 2022'!Z29</f>
        <v>1337732.0984725717</v>
      </c>
      <c r="AA29" s="39">
        <f t="shared" si="70"/>
        <v>0.34416497769234949</v>
      </c>
      <c r="AB29" s="36">
        <f>+'OCT-DEC 2021 '!AB29+'JUL-SEP 2021'!AB29+'JAN-MAR 2022'!AB29+'APR-JUN 2022'!AB29</f>
        <v>930920.40798021085</v>
      </c>
      <c r="AC29" s="39">
        <f t="shared" si="71"/>
        <v>0.59281115725243938</v>
      </c>
      <c r="AD29" s="36">
        <f t="shared" si="72"/>
        <v>2268652.5064527825</v>
      </c>
      <c r="AE29" s="40">
        <f t="shared" si="73"/>
        <v>0.4157141871602853</v>
      </c>
      <c r="AF29" s="116">
        <f t="shared" si="74"/>
        <v>8090915.9295021463</v>
      </c>
      <c r="AG29" s="117">
        <f t="shared" si="75"/>
        <v>3061078.6987272175</v>
      </c>
      <c r="AH29" s="118">
        <f t="shared" si="76"/>
        <v>11151994.628229365</v>
      </c>
      <c r="AI29" s="32"/>
      <c r="AJ29" s="35">
        <f>+'OCT-DEC 2021 '!AJ29+'JUL-SEP 2021'!AJ29+'JAN-MAR 2022'!AJ29+'APR-JUN 2022'!AJ29</f>
        <v>625186.94808549643</v>
      </c>
      <c r="AK29" s="39">
        <f t="shared" si="77"/>
        <v>2.5136276202682404</v>
      </c>
      <c r="AL29" s="36">
        <f>+'OCT-DEC 2021 '!AL29+'JUL-SEP 2021'!AL29+'JAN-MAR 2022'!AL29+'APR-JUN 2022'!AL29</f>
        <v>773191.49889129063</v>
      </c>
      <c r="AM29" s="39">
        <f t="shared" si="78"/>
        <v>9.5909237368209013</v>
      </c>
      <c r="AN29" s="36">
        <f t="shared" si="79"/>
        <v>1398378.4469767869</v>
      </c>
      <c r="AO29" s="40">
        <f t="shared" si="80"/>
        <v>4.2460540207471604</v>
      </c>
      <c r="AP29" s="36">
        <f>+'OCT-DEC 2021 '!AP29+'JUL-SEP 2021'!AP29+'JAN-MAR 2022'!AP29+'APR-JUN 2022'!AP29</f>
        <v>74327.941529076299</v>
      </c>
      <c r="AQ29" s="39">
        <f t="shared" si="81"/>
        <v>0.12515755256422026</v>
      </c>
      <c r="AR29" s="36">
        <f>+'OCT-DEC 2021 '!AR29+'JUL-SEP 2021'!AR29+'JAN-MAR 2022'!AR29+'APR-JUN 2022'!AR29</f>
        <v>301475.34846922033</v>
      </c>
      <c r="AS29" s="39">
        <f t="shared" si="82"/>
        <v>0.52650896617531184</v>
      </c>
      <c r="AT29" s="36">
        <f t="shared" si="83"/>
        <v>375803.28999829665</v>
      </c>
      <c r="AU29" s="40">
        <f t="shared" si="84"/>
        <v>0.32217196699634848</v>
      </c>
      <c r="AV29" s="116">
        <f t="shared" si="85"/>
        <v>699514.88961457275</v>
      </c>
      <c r="AW29" s="117">
        <f t="shared" si="86"/>
        <v>1074666.8473605108</v>
      </c>
      <c r="AX29" s="118">
        <f t="shared" si="87"/>
        <v>1774181.7369750836</v>
      </c>
      <c r="AY29" s="32"/>
      <c r="AZ29" s="35">
        <f>+'OCT-DEC 2021 '!AZ29+'JUL-SEP 2021'!AZ29+'JAN-MAR 2022'!AZ29+'APR-JUN 2022'!AZ29</f>
        <v>1180253.4149541873</v>
      </c>
      <c r="BA29" s="39">
        <f t="shared" si="134"/>
        <v>2.6837543003708411</v>
      </c>
      <c r="BB29" s="36">
        <f>+'OCT-DEC 2021 '!BB29+'JUL-SEP 2021'!BB29+'JAN-MAR 2022'!BB29+'APR-JUN 2022'!BB29</f>
        <v>496120.94576289091</v>
      </c>
      <c r="BC29" s="39">
        <f t="shared" si="135"/>
        <v>4.3147330106441029</v>
      </c>
      <c r="BD29" s="36">
        <f t="shared" si="88"/>
        <v>1676374.3607170782</v>
      </c>
      <c r="BE29" s="40">
        <f t="shared" si="89"/>
        <v>3.0218010684207193</v>
      </c>
      <c r="BF29" s="38">
        <f>+'OCT-DEC 2021 '!BF29+'JUL-SEP 2021'!BF29+'JAN-MAR 2022'!BF29+'APR-JUN 2022'!BF29</f>
        <v>189893.5508283962</v>
      </c>
      <c r="BG29" s="39">
        <f t="shared" si="90"/>
        <v>8.0365670220564997E-2</v>
      </c>
      <c r="BH29" s="36">
        <f>+'OCT-DEC 2021 '!BH29+'JUL-SEP 2021'!BH29+'JAN-MAR 2022'!BH29+'APR-JUN 2022'!BH29</f>
        <v>666359.03476210963</v>
      </c>
      <c r="BI29" s="39">
        <f t="shared" si="91"/>
        <v>0.58694791641124966</v>
      </c>
      <c r="BJ29" s="36">
        <f t="shared" si="92"/>
        <v>856252.58559050586</v>
      </c>
      <c r="BK29" s="40">
        <f t="shared" si="93"/>
        <v>0.24477199627876389</v>
      </c>
      <c r="BL29" s="116">
        <f t="shared" si="94"/>
        <v>1370146.9657825835</v>
      </c>
      <c r="BM29" s="117">
        <f t="shared" si="95"/>
        <v>1162479.9805250005</v>
      </c>
      <c r="BN29" s="118">
        <f t="shared" si="96"/>
        <v>2532626.9463075837</v>
      </c>
      <c r="BO29" s="32"/>
      <c r="BP29" s="35">
        <f>+'OCT-DEC 2021 '!BP29+'JUL-SEP 2021'!BP29+'JAN-MAR 2022'!BP29+'APR-JUN 2022'!BP29</f>
        <v>1560445.9449446816</v>
      </c>
      <c r="BQ29" s="39">
        <f t="shared" si="97"/>
        <v>4.3240022859251876</v>
      </c>
      <c r="BR29" s="36">
        <f>+'OCT-DEC 2021 '!BR29+'JUL-SEP 2021'!BR29+'JAN-MAR 2022'!BR29+'APR-JUN 2022'!BR29</f>
        <v>2253462.3085146872</v>
      </c>
      <c r="BS29" s="39">
        <f t="shared" si="98"/>
        <v>29.42010429414966</v>
      </c>
      <c r="BT29" s="36">
        <f t="shared" si="99"/>
        <v>3813908.2534593688</v>
      </c>
      <c r="BU29" s="40">
        <f t="shared" si="100"/>
        <v>8.7179828229648457</v>
      </c>
      <c r="BV29" s="38">
        <f>+'OCT-DEC 2021 '!BV29+'JUL-SEP 2021'!BV29+'JAN-MAR 2022'!BV29+'APR-JUN 2022'!BV29</f>
        <v>95851.533644513576</v>
      </c>
      <c r="BW29" s="39">
        <f t="shared" si="101"/>
        <v>8.5158519042431616E-2</v>
      </c>
      <c r="BX29" s="36">
        <f>+'OCT-DEC 2021 '!BX29+'JUL-SEP 2021'!BX29+'JAN-MAR 2022'!BX29+'APR-JUN 2022'!BX29</f>
        <v>673071.78892494587</v>
      </c>
      <c r="BY29" s="39">
        <f t="shared" si="102"/>
        <v>0.91679793630084361</v>
      </c>
      <c r="BZ29" s="36">
        <f t="shared" si="103"/>
        <v>768923.32256945944</v>
      </c>
      <c r="CA29" s="40">
        <f t="shared" si="104"/>
        <v>0.41346165503828769</v>
      </c>
      <c r="CB29" s="116">
        <f t="shared" si="105"/>
        <v>1656297.4785891953</v>
      </c>
      <c r="CC29" s="117">
        <f t="shared" si="106"/>
        <v>2926534.0974396332</v>
      </c>
      <c r="CD29" s="118">
        <f t="shared" si="107"/>
        <v>4582831.5760288285</v>
      </c>
      <c r="CE29" s="32"/>
      <c r="CF29" s="35">
        <f>+'OCT-DEC 2021 '!CF29+'JUL-SEP 2021'!CF29+'JAN-MAR 2022'!CF29+'APR-JUN 2022'!CF29</f>
        <v>1095344.2010522773</v>
      </c>
      <c r="CG29" s="39">
        <f t="shared" si="108"/>
        <v>2.1885567478321661</v>
      </c>
      <c r="CH29" s="36">
        <f>+'OCT-DEC 2021 '!CH29+'JUL-SEP 2021'!CH29+'JAN-MAR 2022'!CH29+'APR-JUN 2022'!CH29</f>
        <v>382951.98419774254</v>
      </c>
      <c r="CI29" s="39">
        <f t="shared" si="109"/>
        <v>4.1061512518120002</v>
      </c>
      <c r="CJ29" s="36">
        <f t="shared" si="110"/>
        <v>1478296.1852500199</v>
      </c>
      <c r="CK29" s="40">
        <f t="shared" si="111"/>
        <v>2.4897619962105599</v>
      </c>
      <c r="CL29" s="38">
        <f>+'OCT-DEC 2021 '!CL29+'JUL-SEP 2021'!CL29+'JAN-MAR 2022'!CL29+'APR-JUN 2022'!CL29</f>
        <v>93916.794594362684</v>
      </c>
      <c r="CM29" s="39">
        <f t="shared" si="112"/>
        <v>3.9828245260104318E-2</v>
      </c>
      <c r="CN29" s="36">
        <f>+'OCT-DEC 2021 '!CN29+'JUL-SEP 2021'!CN29+'JAN-MAR 2022'!CN29+'APR-JUN 2022'!CN29</f>
        <v>393304.91129170696</v>
      </c>
      <c r="CO29" s="39">
        <f t="shared" si="113"/>
        <v>0.32563987584913862</v>
      </c>
      <c r="CP29" s="36">
        <f t="shared" si="114"/>
        <v>487221.70588606963</v>
      </c>
      <c r="CQ29" s="40">
        <f t="shared" si="115"/>
        <v>0.13663603875390501</v>
      </c>
      <c r="CR29" s="116">
        <f t="shared" si="116"/>
        <v>1189260.99564664</v>
      </c>
      <c r="CS29" s="117">
        <f t="shared" si="117"/>
        <v>776256.8954894495</v>
      </c>
      <c r="CT29" s="118">
        <f t="shared" si="118"/>
        <v>1965517.8911360893</v>
      </c>
      <c r="CU29" s="32"/>
      <c r="CV29" s="38">
        <f t="shared" si="119"/>
        <v>11563995.384066217</v>
      </c>
      <c r="CW29" s="39">
        <f t="shared" si="120"/>
        <v>4.2098593839660561</v>
      </c>
      <c r="CX29" s="39">
        <f t="shared" si="121"/>
        <v>6037596.9181136182</v>
      </c>
      <c r="CY29" s="39">
        <f t="shared" si="122"/>
        <v>9.0899189984366622</v>
      </c>
      <c r="CZ29" s="36">
        <f t="shared" si="123"/>
        <v>17601592.302179836</v>
      </c>
      <c r="DA29" s="40">
        <f t="shared" si="124"/>
        <v>5.1601048292393861</v>
      </c>
      <c r="DB29" s="38">
        <f t="shared" si="125"/>
        <v>101557412.23906893</v>
      </c>
      <c r="DC29" s="39">
        <f t="shared" si="126"/>
        <v>8.7434870716526127</v>
      </c>
      <c r="DD29" s="36">
        <f t="shared" si="127"/>
        <v>6982609.6714281933</v>
      </c>
      <c r="DE29" s="39">
        <f t="shared" si="128"/>
        <v>1.1012332785385177</v>
      </c>
      <c r="DF29" s="36">
        <f t="shared" si="129"/>
        <v>108540021.91049711</v>
      </c>
      <c r="DG29" s="40">
        <f t="shared" si="130"/>
        <v>6.0448025880313665</v>
      </c>
      <c r="DH29" s="152"/>
      <c r="DI29" s="161" t="s">
        <v>28</v>
      </c>
      <c r="DJ29" s="38">
        <f t="shared" si="131"/>
        <v>17601592.302179836</v>
      </c>
      <c r="DK29" s="36">
        <f t="shared" si="132"/>
        <v>108540021.91049711</v>
      </c>
      <c r="DL29" s="37">
        <f t="shared" si="133"/>
        <v>126141614.21267694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>
        <f>+'JUL-SEP 2021'!D30+'OCT-DEC 2021 '!D30+'JAN-MAR 2022'!D30+'APR-JUN 2022'!D30</f>
        <v>-4043.3599999999997</v>
      </c>
      <c r="E30" s="39">
        <f t="shared" si="55"/>
        <v>-9.4631104953238655E-3</v>
      </c>
      <c r="F30" s="36">
        <f>+'JUL-SEP 2021'!F30+'OCT-DEC 2021 '!F30+'JAN-MAR 2022'!F30+'APR-JUN 2022'!F30</f>
        <v>206.50000000000003</v>
      </c>
      <c r="G30" s="39">
        <f t="shared" si="56"/>
        <v>2.0610427978281702E-3</v>
      </c>
      <c r="H30" s="36">
        <f t="shared" si="57"/>
        <v>-3836.8599999999997</v>
      </c>
      <c r="I30" s="40">
        <f t="shared" si="58"/>
        <v>-7.2741095194400413E-3</v>
      </c>
      <c r="J30" s="35">
        <f>+'JUL-SEP 2021'!J30+'OCT-DEC 2021 '!J30+'JAN-MAR 2022'!J30+'APR-JUN 2022'!J30</f>
        <v>17686.89</v>
      </c>
      <c r="K30" s="39">
        <f t="shared" si="59"/>
        <v>1.37324839280723E-2</v>
      </c>
      <c r="L30" s="36">
        <f>+'JUL-SEP 2021'!L30+'OCT-DEC 2021 '!L30+'JAN-MAR 2022'!L30+'APR-JUN 2022'!L30</f>
        <v>46420.33</v>
      </c>
      <c r="M30" s="39">
        <f t="shared" si="60"/>
        <v>4.1426934455416391E-2</v>
      </c>
      <c r="N30" s="36">
        <f t="shared" si="61"/>
        <v>64107.22</v>
      </c>
      <c r="O30" s="40">
        <f t="shared" si="62"/>
        <v>2.6617128123579248E-2</v>
      </c>
      <c r="P30" s="116">
        <f t="shared" si="63"/>
        <v>13643.529999999999</v>
      </c>
      <c r="Q30" s="117">
        <f t="shared" si="64"/>
        <v>46626.83</v>
      </c>
      <c r="R30" s="118">
        <f t="shared" si="65"/>
        <v>60270.36</v>
      </c>
      <c r="S30" s="32"/>
      <c r="T30" s="38">
        <f>+'JUL-SEP 2021'!T30+'OCT-DEC 2021 '!T30+'JAN-MAR 2022'!T30+'APR-JUN 2022'!T30</f>
        <v>3024100.9367545331</v>
      </c>
      <c r="U30" s="39">
        <f t="shared" si="66"/>
        <v>3.9287048785695693</v>
      </c>
      <c r="V30" s="36">
        <f>+'JUL-SEP 2021'!V30+'OCT-DEC 2021 '!V30+'JAN-MAR 2022'!V30+'APR-JUN 2022'!V30</f>
        <v>852294.47097037802</v>
      </c>
      <c r="W30" s="39">
        <f t="shared" si="67"/>
        <v>4.2924423262356806</v>
      </c>
      <c r="X30" s="36">
        <f t="shared" si="68"/>
        <v>3876395.4077249113</v>
      </c>
      <c r="Y30" s="40">
        <f t="shared" si="69"/>
        <v>4.0032917496038545</v>
      </c>
      <c r="Z30" s="244">
        <f>+'OCT-DEC 2021 '!Z30+'JUL-SEP 2021'!Z30+'JAN-MAR 2022'!Z30+'APR-JUN 2022'!Z30</f>
        <v>139631.64984116523</v>
      </c>
      <c r="AA30" s="39">
        <f t="shared" si="70"/>
        <v>3.5923727708710516E-2</v>
      </c>
      <c r="AB30" s="36">
        <f>+'OCT-DEC 2021 '!AB30+'JUL-SEP 2021'!AB30+'JAN-MAR 2022'!AB30+'APR-JUN 2022'!AB30</f>
        <v>88495.965562245488</v>
      </c>
      <c r="AC30" s="39">
        <f t="shared" si="71"/>
        <v>5.635432987332465E-2</v>
      </c>
      <c r="AD30" s="36">
        <f t="shared" si="72"/>
        <v>228127.61540341072</v>
      </c>
      <c r="AE30" s="40">
        <f t="shared" si="73"/>
        <v>4.1802737940913867E-2</v>
      </c>
      <c r="AF30" s="116">
        <f t="shared" si="74"/>
        <v>3163732.5865956983</v>
      </c>
      <c r="AG30" s="117">
        <f t="shared" si="75"/>
        <v>940790.43653262348</v>
      </c>
      <c r="AH30" s="118">
        <f t="shared" si="76"/>
        <v>4104523.0231283219</v>
      </c>
      <c r="AI30" s="32"/>
      <c r="AJ30" s="35">
        <f>+'OCT-DEC 2021 '!AJ30+'JUL-SEP 2021'!AJ30+'JAN-MAR 2022'!AJ30+'APR-JUN 2022'!AJ30</f>
        <v>517361.20904879575</v>
      </c>
      <c r="AK30" s="39">
        <f t="shared" si="77"/>
        <v>2.080103285429725</v>
      </c>
      <c r="AL30" s="36">
        <f>+'OCT-DEC 2021 '!AL30+'JUL-SEP 2021'!AL30+'JAN-MAR 2022'!AL30+'APR-JUN 2022'!AL30</f>
        <v>398769.02312890196</v>
      </c>
      <c r="AM30" s="39">
        <f t="shared" si="78"/>
        <v>4.9464631917449413</v>
      </c>
      <c r="AN30" s="36">
        <f t="shared" si="79"/>
        <v>916130.2321776977</v>
      </c>
      <c r="AO30" s="40">
        <f t="shared" si="80"/>
        <v>2.7817494357668089</v>
      </c>
      <c r="AP30" s="36">
        <f>+'OCT-DEC 2021 '!AP30+'JUL-SEP 2021'!AP30+'JAN-MAR 2022'!AP30+'APR-JUN 2022'!AP30</f>
        <v>18899.973469551129</v>
      </c>
      <c r="AQ30" s="39">
        <f t="shared" si="81"/>
        <v>3.1824834299391501E-2</v>
      </c>
      <c r="AR30" s="36">
        <f>+'OCT-DEC 2021 '!AR30+'JUL-SEP 2021'!AR30+'JAN-MAR 2022'!AR30+'APR-JUN 2022'!AR30</f>
        <v>21700.052860117779</v>
      </c>
      <c r="AS30" s="39">
        <f t="shared" si="82"/>
        <v>3.7897866128502759E-2</v>
      </c>
      <c r="AT30" s="36">
        <f t="shared" si="83"/>
        <v>40600.026329668908</v>
      </c>
      <c r="AU30" s="40">
        <f t="shared" si="84"/>
        <v>3.4805949524263767E-2</v>
      </c>
      <c r="AV30" s="116">
        <f t="shared" si="85"/>
        <v>536261.18251834693</v>
      </c>
      <c r="AW30" s="117">
        <f t="shared" si="86"/>
        <v>420469.07598901971</v>
      </c>
      <c r="AX30" s="118">
        <f t="shared" si="87"/>
        <v>956730.25850736664</v>
      </c>
      <c r="AY30" s="32"/>
      <c r="AZ30" s="35">
        <f>+'OCT-DEC 2021 '!AZ30+'JUL-SEP 2021'!AZ30+'JAN-MAR 2022'!AZ30+'APR-JUN 2022'!AZ30</f>
        <v>1694392.3553972729</v>
      </c>
      <c r="BA30" s="39">
        <f t="shared" si="134"/>
        <v>3.8528444084098825</v>
      </c>
      <c r="BB30" s="36">
        <f>+'OCT-DEC 2021 '!BB30+'JUL-SEP 2021'!BB30+'JAN-MAR 2022'!BB30+'APR-JUN 2022'!BB30</f>
        <v>459865.26977060072</v>
      </c>
      <c r="BC30" s="39">
        <f t="shared" si="135"/>
        <v>3.9994196513449878</v>
      </c>
      <c r="BD30" s="36">
        <f t="shared" si="88"/>
        <v>2154257.6251678737</v>
      </c>
      <c r="BE30" s="40">
        <f t="shared" si="89"/>
        <v>3.883224502790168</v>
      </c>
      <c r="BF30" s="38">
        <f>+'OCT-DEC 2021 '!BF30+'JUL-SEP 2021'!BF30+'JAN-MAR 2022'!BF30+'APR-JUN 2022'!BF30</f>
        <v>7450.8828060531559</v>
      </c>
      <c r="BG30" s="39">
        <f t="shared" si="90"/>
        <v>3.1533203093583079E-3</v>
      </c>
      <c r="BH30" s="36">
        <f>+'OCT-DEC 2021 '!BH30+'JUL-SEP 2021'!BH30+'JAN-MAR 2022'!BH30+'APR-JUN 2022'!BH30</f>
        <v>54670.069242998237</v>
      </c>
      <c r="BI30" s="39">
        <f t="shared" si="91"/>
        <v>4.8154945844911E-2</v>
      </c>
      <c r="BJ30" s="36">
        <f t="shared" si="92"/>
        <v>62120.952049051397</v>
      </c>
      <c r="BK30" s="40">
        <f t="shared" si="93"/>
        <v>1.7758158865350909E-2</v>
      </c>
      <c r="BL30" s="116">
        <f t="shared" si="94"/>
        <v>1701843.238203326</v>
      </c>
      <c r="BM30" s="117">
        <f t="shared" si="95"/>
        <v>514535.33901359898</v>
      </c>
      <c r="BN30" s="118">
        <f t="shared" si="96"/>
        <v>2216378.5772169251</v>
      </c>
      <c r="BO30" s="32"/>
      <c r="BP30" s="35">
        <f>+'OCT-DEC 2021 '!BP30+'JUL-SEP 2021'!BP30+'JAN-MAR 2022'!BP30+'APR-JUN 2022'!BP30</f>
        <v>1248525.8674918769</v>
      </c>
      <c r="BQ30" s="39">
        <f t="shared" si="97"/>
        <v>3.4596704375190561</v>
      </c>
      <c r="BR30" s="36">
        <f>+'OCT-DEC 2021 '!BR30+'JUL-SEP 2021'!BR30+'JAN-MAR 2022'!BR30+'APR-JUN 2022'!BR30</f>
        <v>362628.54478521761</v>
      </c>
      <c r="BS30" s="39">
        <f t="shared" si="98"/>
        <v>4.7343013314692364</v>
      </c>
      <c r="BT30" s="36">
        <f t="shared" si="99"/>
        <v>1611154.4122770946</v>
      </c>
      <c r="BU30" s="40">
        <f t="shared" si="100"/>
        <v>3.6828406867510322</v>
      </c>
      <c r="BV30" s="38">
        <f>+'OCT-DEC 2021 '!BV30+'JUL-SEP 2021'!BV30+'JAN-MAR 2022'!BV30+'APR-JUN 2022'!BV30</f>
        <v>114831.45907497685</v>
      </c>
      <c r="BW30" s="39">
        <f t="shared" si="101"/>
        <v>0.10202108012766631</v>
      </c>
      <c r="BX30" s="36">
        <f>+'OCT-DEC 2021 '!BX30+'JUL-SEP 2021'!BX30+'JAN-MAR 2022'!BX30+'APR-JUN 2022'!BX30</f>
        <v>48715.577390835257</v>
      </c>
      <c r="BY30" s="39">
        <f t="shared" si="102"/>
        <v>6.6355983941858682E-2</v>
      </c>
      <c r="BZ30" s="36">
        <f t="shared" si="103"/>
        <v>163547.03646581213</v>
      </c>
      <c r="CA30" s="40">
        <f t="shared" si="104"/>
        <v>8.7941705484753968E-2</v>
      </c>
      <c r="CB30" s="116">
        <f t="shared" si="105"/>
        <v>1363357.3265668538</v>
      </c>
      <c r="CC30" s="117">
        <f t="shared" si="106"/>
        <v>411344.12217605289</v>
      </c>
      <c r="CD30" s="118">
        <f t="shared" si="107"/>
        <v>1774701.4487429066</v>
      </c>
      <c r="CE30" s="32"/>
      <c r="CF30" s="35">
        <f>+'OCT-DEC 2021 '!CF30+'JUL-SEP 2021'!CF30+'JAN-MAR 2022'!CF30+'APR-JUN 2022'!CF30</f>
        <v>2167017.6458422374</v>
      </c>
      <c r="CG30" s="39">
        <f t="shared" si="108"/>
        <v>4.3298180489048415</v>
      </c>
      <c r="CH30" s="36">
        <f>+'OCT-DEC 2021 '!CH30+'JUL-SEP 2021'!CH30+'JAN-MAR 2022'!CH30+'APR-JUN 2022'!CH30</f>
        <v>498099.96300560888</v>
      </c>
      <c r="CI30" s="39">
        <f t="shared" si="109"/>
        <v>5.340809999738469</v>
      </c>
      <c r="CJ30" s="36">
        <f t="shared" si="110"/>
        <v>2665117.6088478463</v>
      </c>
      <c r="CK30" s="40">
        <f t="shared" si="111"/>
        <v>4.4886191306911094</v>
      </c>
      <c r="CL30" s="38">
        <f>+'OCT-DEC 2021 '!CL30+'JUL-SEP 2021'!CL30+'JAN-MAR 2022'!CL30+'APR-JUN 2022'!CL30</f>
        <v>15814.611293486591</v>
      </c>
      <c r="CM30" s="39">
        <f t="shared" si="112"/>
        <v>6.706662211063228E-3</v>
      </c>
      <c r="CN30" s="36">
        <f>+'OCT-DEC 2021 '!CN30+'JUL-SEP 2021'!CN30+'JAN-MAR 2022'!CN30+'APR-JUN 2022'!CN30</f>
        <v>20971.780893573181</v>
      </c>
      <c r="CO30" s="39">
        <f t="shared" si="113"/>
        <v>1.736374993154708E-2</v>
      </c>
      <c r="CP30" s="36">
        <f t="shared" si="114"/>
        <v>36786.39218705977</v>
      </c>
      <c r="CQ30" s="40">
        <f t="shared" si="115"/>
        <v>1.0316344382371979E-2</v>
      </c>
      <c r="CR30" s="116">
        <f t="shared" si="116"/>
        <v>2182832.2571357242</v>
      </c>
      <c r="CS30" s="117">
        <f t="shared" si="117"/>
        <v>519071.74389918207</v>
      </c>
      <c r="CT30" s="118">
        <f t="shared" si="118"/>
        <v>2701904.0010349061</v>
      </c>
      <c r="CU30" s="32"/>
      <c r="CV30" s="38">
        <f t="shared" si="119"/>
        <v>8647354.6545347162</v>
      </c>
      <c r="CW30" s="39">
        <f t="shared" si="120"/>
        <v>3.1480596394076765</v>
      </c>
      <c r="CX30" s="39">
        <f t="shared" si="121"/>
        <v>2571863.771660707</v>
      </c>
      <c r="CY30" s="39">
        <f t="shared" si="122"/>
        <v>3.8720758733118346</v>
      </c>
      <c r="CZ30" s="36">
        <f t="shared" si="123"/>
        <v>11219218.426195424</v>
      </c>
      <c r="DA30" s="40">
        <f t="shared" si="124"/>
        <v>3.2890401156566353</v>
      </c>
      <c r="DB30" s="38">
        <f t="shared" si="125"/>
        <v>314315.46648523299</v>
      </c>
      <c r="DC30" s="39">
        <f t="shared" si="126"/>
        <v>2.7060685744578896E-2</v>
      </c>
      <c r="DD30" s="36">
        <f t="shared" si="127"/>
        <v>280973.77594976994</v>
      </c>
      <c r="DE30" s="39">
        <f t="shared" si="128"/>
        <v>4.4312611907637266E-2</v>
      </c>
      <c r="DF30" s="36">
        <f t="shared" si="129"/>
        <v>595289.24243500293</v>
      </c>
      <c r="DG30" s="40">
        <f t="shared" si="130"/>
        <v>3.3152802901270914E-2</v>
      </c>
      <c r="DH30" s="152"/>
      <c r="DI30" s="161" t="s">
        <v>29</v>
      </c>
      <c r="DJ30" s="38">
        <f t="shared" si="131"/>
        <v>11219218.426195424</v>
      </c>
      <c r="DK30" s="36">
        <f t="shared" si="132"/>
        <v>595289.24243500293</v>
      </c>
      <c r="DL30" s="37">
        <f t="shared" si="133"/>
        <v>11814507.668630427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>
        <f>+'JUL-SEP 2021'!D31+'OCT-DEC 2021 '!D31+'JAN-MAR 2022'!D31+'APR-JUN 2022'!D31</f>
        <v>719873.15999999992</v>
      </c>
      <c r="E31" s="39">
        <f t="shared" si="55"/>
        <v>1.6847966185790915</v>
      </c>
      <c r="F31" s="36">
        <f>+'JUL-SEP 2021'!F31+'OCT-DEC 2021 '!F31+'JAN-MAR 2022'!F31+'APR-JUN 2022'!F31</f>
        <v>184451.5</v>
      </c>
      <c r="G31" s="39">
        <f t="shared" si="56"/>
        <v>1.8409803177898434</v>
      </c>
      <c r="H31" s="36">
        <f t="shared" si="57"/>
        <v>904324.65999999992</v>
      </c>
      <c r="I31" s="40">
        <f t="shared" si="58"/>
        <v>1.7144635503954742</v>
      </c>
      <c r="J31" s="35">
        <f>+'JUL-SEP 2021'!J31+'OCT-DEC 2021 '!J31+'JAN-MAR 2022'!J31+'APR-JUN 2022'!J31</f>
        <v>17670726.330000002</v>
      </c>
      <c r="K31" s="39">
        <f t="shared" si="59"/>
        <v>13.719934105096433</v>
      </c>
      <c r="L31" s="36">
        <f>+'JUL-SEP 2021'!L31+'OCT-DEC 2021 '!L31+'JAN-MAR 2022'!L31+'APR-JUN 2022'!L31</f>
        <v>6410674.8600000003</v>
      </c>
      <c r="M31" s="39">
        <f t="shared" si="60"/>
        <v>5.7210840000535459</v>
      </c>
      <c r="N31" s="36">
        <f t="shared" si="61"/>
        <v>24081401.190000001</v>
      </c>
      <c r="O31" s="40">
        <f t="shared" si="62"/>
        <v>9.9985265445848963</v>
      </c>
      <c r="P31" s="116">
        <f t="shared" si="63"/>
        <v>18390599.490000002</v>
      </c>
      <c r="Q31" s="117">
        <f t="shared" si="64"/>
        <v>6595126.3600000003</v>
      </c>
      <c r="R31" s="118">
        <f t="shared" si="65"/>
        <v>24985725.850000001</v>
      </c>
      <c r="S31" s="32"/>
      <c r="T31" s="38">
        <f>+'JUL-SEP 2021'!T31+'OCT-DEC 2021 '!T31+'JAN-MAR 2022'!T31+'APR-JUN 2022'!T31</f>
        <v>467728.26652539894</v>
      </c>
      <c r="U31" s="39">
        <f t="shared" si="66"/>
        <v>0.6076405387828423</v>
      </c>
      <c r="V31" s="36">
        <f>+'JUL-SEP 2021'!V31+'OCT-DEC 2021 '!V31+'JAN-MAR 2022'!V31+'APR-JUN 2022'!V31</f>
        <v>512427.39747086284</v>
      </c>
      <c r="W31" s="39">
        <f t="shared" si="67"/>
        <v>2.5807571501929565</v>
      </c>
      <c r="X31" s="36">
        <f t="shared" si="68"/>
        <v>980155.66399626178</v>
      </c>
      <c r="Y31" s="40">
        <f t="shared" si="69"/>
        <v>1.0122417014487854</v>
      </c>
      <c r="Z31" s="244">
        <f>+'OCT-DEC 2021 '!Z31+'JUL-SEP 2021'!Z31+'JAN-MAR 2022'!Z31+'APR-JUN 2022'!Z31</f>
        <v>38487623.621471897</v>
      </c>
      <c r="AA31" s="39">
        <f t="shared" si="70"/>
        <v>9.9019019878792349</v>
      </c>
      <c r="AB31" s="36">
        <f>+'OCT-DEC 2021 '!AB31+'JUL-SEP 2021'!AB31+'JAN-MAR 2022'!AB31+'APR-JUN 2022'!AB31</f>
        <v>7943344.0910739955</v>
      </c>
      <c r="AC31" s="39">
        <f t="shared" si="71"/>
        <v>5.0583304036707739</v>
      </c>
      <c r="AD31" s="36">
        <f t="shared" si="72"/>
        <v>46430967.712545894</v>
      </c>
      <c r="AE31" s="40">
        <f t="shared" si="73"/>
        <v>8.5081394998948916</v>
      </c>
      <c r="AF31" s="116">
        <f t="shared" si="74"/>
        <v>38955351.887997299</v>
      </c>
      <c r="AG31" s="117">
        <f t="shared" si="75"/>
        <v>8455771.488544859</v>
      </c>
      <c r="AH31" s="118">
        <f t="shared" si="76"/>
        <v>47411123.376542158</v>
      </c>
      <c r="AI31" s="32"/>
      <c r="AJ31" s="35">
        <f>+'OCT-DEC 2021 '!AJ31+'JUL-SEP 2021'!AJ31+'JAN-MAR 2022'!AJ31+'APR-JUN 2022'!AJ31</f>
        <v>215482.90392623347</v>
      </c>
      <c r="AK31" s="39">
        <f t="shared" si="77"/>
        <v>0.86637090019754615</v>
      </c>
      <c r="AL31" s="36">
        <f>+'OCT-DEC 2021 '!AL31+'JUL-SEP 2021'!AL31+'JAN-MAR 2022'!AL31+'APR-JUN 2022'!AL31</f>
        <v>119730.6814905825</v>
      </c>
      <c r="AM31" s="39">
        <f t="shared" si="78"/>
        <v>1.4851790750162186</v>
      </c>
      <c r="AN31" s="36">
        <f t="shared" si="79"/>
        <v>335213.58541681594</v>
      </c>
      <c r="AO31" s="40">
        <f t="shared" si="80"/>
        <v>1.017846774773532</v>
      </c>
      <c r="AP31" s="36">
        <f>+'OCT-DEC 2021 '!AP31+'JUL-SEP 2021'!AP31+'JAN-MAR 2022'!AP31+'APR-JUN 2022'!AP31</f>
        <v>7230633.1174642192</v>
      </c>
      <c r="AQ31" s="39">
        <f t="shared" si="81"/>
        <v>12.175345177797043</v>
      </c>
      <c r="AR31" s="36">
        <f>+'OCT-DEC 2021 '!AR31+'JUL-SEP 2021'!AR31+'JAN-MAR 2022'!AR31+'APR-JUN 2022'!AR31</f>
        <v>2255977.0052629686</v>
      </c>
      <c r="AS31" s="39">
        <f t="shared" si="82"/>
        <v>3.9399311644797765</v>
      </c>
      <c r="AT31" s="36">
        <f t="shared" si="83"/>
        <v>9486610.1227271874</v>
      </c>
      <c r="AU31" s="40">
        <f t="shared" si="84"/>
        <v>8.1327649988916857</v>
      </c>
      <c r="AV31" s="116">
        <f t="shared" si="85"/>
        <v>7446116.021390453</v>
      </c>
      <c r="AW31" s="117">
        <f t="shared" si="86"/>
        <v>2375707.686753551</v>
      </c>
      <c r="AX31" s="118">
        <f t="shared" si="87"/>
        <v>9821823.7081440035</v>
      </c>
      <c r="AY31" s="32"/>
      <c r="AZ31" s="35">
        <f>+'OCT-DEC 2021 '!AZ31+'JUL-SEP 2021'!AZ31+'JAN-MAR 2022'!AZ31+'APR-JUN 2022'!AZ31</f>
        <v>694335.43889192236</v>
      </c>
      <c r="BA31" s="39">
        <f t="shared" si="134"/>
        <v>1.5788352708120761</v>
      </c>
      <c r="BB31" s="36">
        <f>+'OCT-DEC 2021 '!BB31+'JUL-SEP 2021'!BB31+'JAN-MAR 2022'!BB31+'APR-JUN 2022'!BB31</f>
        <v>191496.35898652434</v>
      </c>
      <c r="BC31" s="39">
        <f t="shared" si="135"/>
        <v>1.6654319246021094</v>
      </c>
      <c r="BD31" s="36">
        <f t="shared" si="88"/>
        <v>885831.79787844676</v>
      </c>
      <c r="BE31" s="40">
        <f t="shared" si="89"/>
        <v>1.5967838306266615</v>
      </c>
      <c r="BF31" s="38">
        <f>+'OCT-DEC 2021 '!BF31+'JUL-SEP 2021'!BF31+'JAN-MAR 2022'!BF31+'APR-JUN 2022'!BF31</f>
        <v>22730347.558004264</v>
      </c>
      <c r="BG31" s="39">
        <f t="shared" si="90"/>
        <v>9.619808613175028</v>
      </c>
      <c r="BH31" s="36">
        <f>+'OCT-DEC 2021 '!BH31+'JUL-SEP 2021'!BH31+'JAN-MAR 2022'!BH31+'APR-JUN 2022'!BH31</f>
        <v>6481570.8718499281</v>
      </c>
      <c r="BI31" s="39">
        <f t="shared" si="91"/>
        <v>5.7091512530663202</v>
      </c>
      <c r="BJ31" s="36">
        <f t="shared" si="92"/>
        <v>29211918.429854192</v>
      </c>
      <c r="BK31" s="40">
        <f t="shared" si="93"/>
        <v>8.3506429172143424</v>
      </c>
      <c r="BL31" s="116">
        <f t="shared" si="94"/>
        <v>23424682.996896185</v>
      </c>
      <c r="BM31" s="117">
        <f t="shared" si="95"/>
        <v>6673067.230836452</v>
      </c>
      <c r="BN31" s="118">
        <f t="shared" si="96"/>
        <v>30097750.227732636</v>
      </c>
      <c r="BO31" s="32"/>
      <c r="BP31" s="35">
        <f>+'OCT-DEC 2021 '!BP31+'JUL-SEP 2021'!BP31+'JAN-MAR 2022'!BP31+'APR-JUN 2022'!BP31</f>
        <v>216341.36100658806</v>
      </c>
      <c r="BQ31" s="39">
        <f t="shared" si="97"/>
        <v>0.59948282256314578</v>
      </c>
      <c r="BR31" s="36">
        <f>+'OCT-DEC 2021 '!BR31+'JUL-SEP 2021'!BR31+'JAN-MAR 2022'!BR31+'APR-JUN 2022'!BR31</f>
        <v>165512.27251267165</v>
      </c>
      <c r="BS31" s="39">
        <f t="shared" si="98"/>
        <v>2.1608474660905483</v>
      </c>
      <c r="BT31" s="36">
        <f t="shared" si="99"/>
        <v>381853.63351925975</v>
      </c>
      <c r="BU31" s="40">
        <f t="shared" si="100"/>
        <v>0.8728561875834554</v>
      </c>
      <c r="BV31" s="38">
        <f>+'OCT-DEC 2021 '!BV31+'JUL-SEP 2021'!BV31+'JAN-MAR 2022'!BV31+'APR-JUN 2022'!BV31</f>
        <v>11890205.109735023</v>
      </c>
      <c r="BW31" s="39">
        <f t="shared" si="101"/>
        <v>10.563756465400539</v>
      </c>
      <c r="BX31" s="36">
        <f>+'OCT-DEC 2021 '!BX31+'JUL-SEP 2021'!BX31+'JAN-MAR 2022'!BX31+'APR-JUN 2022'!BX31</f>
        <v>2975127.0773193799</v>
      </c>
      <c r="BY31" s="39">
        <f t="shared" si="102"/>
        <v>4.0524508820608451</v>
      </c>
      <c r="BZ31" s="36">
        <f t="shared" si="103"/>
        <v>14865332.187054403</v>
      </c>
      <c r="CA31" s="40">
        <f t="shared" si="104"/>
        <v>7.9933130760229103</v>
      </c>
      <c r="CB31" s="116">
        <f t="shared" si="105"/>
        <v>12106546.470741611</v>
      </c>
      <c r="CC31" s="117">
        <f t="shared" si="106"/>
        <v>3140639.3498320514</v>
      </c>
      <c r="CD31" s="118">
        <f t="shared" si="107"/>
        <v>15247185.820573661</v>
      </c>
      <c r="CE31" s="32"/>
      <c r="CF31" s="35">
        <f>+'OCT-DEC 2021 '!CF31+'JUL-SEP 2021'!CF31+'JAN-MAR 2022'!CF31+'APR-JUN 2022'!CF31</f>
        <v>611084.65724059998</v>
      </c>
      <c r="CG31" s="39">
        <f t="shared" si="108"/>
        <v>1.2209800798833936</v>
      </c>
      <c r="CH31" s="36">
        <f>+'OCT-DEC 2021 '!CH31+'JUL-SEP 2021'!CH31+'JAN-MAR 2022'!CH31+'APR-JUN 2022'!CH31</f>
        <v>193734.97209313916</v>
      </c>
      <c r="CI31" s="39">
        <f t="shared" si="109"/>
        <v>2.0772972357005366</v>
      </c>
      <c r="CJ31" s="36">
        <f t="shared" si="110"/>
        <v>804819.62933373917</v>
      </c>
      <c r="CK31" s="40">
        <f t="shared" si="111"/>
        <v>1.3554856915094555</v>
      </c>
      <c r="CL31" s="38">
        <f>+'OCT-DEC 2021 '!CL31+'JUL-SEP 2021'!CL31+'JAN-MAR 2022'!CL31+'APR-JUN 2022'!CL31</f>
        <v>14557159.637771096</v>
      </c>
      <c r="CM31" s="39">
        <f t="shared" si="112"/>
        <v>6.1734019655142696</v>
      </c>
      <c r="CN31" s="36">
        <f>+'OCT-DEC 2021 '!CN31+'JUL-SEP 2021'!CN31+'JAN-MAR 2022'!CN31+'APR-JUN 2022'!CN31</f>
        <v>5011873.3587267706</v>
      </c>
      <c r="CO31" s="39">
        <f t="shared" si="113"/>
        <v>4.1496197261999557</v>
      </c>
      <c r="CP31" s="36">
        <f t="shared" si="114"/>
        <v>19569032.996497866</v>
      </c>
      <c r="CQ31" s="40">
        <f t="shared" si="115"/>
        <v>5.4879228872269685</v>
      </c>
      <c r="CR31" s="116">
        <f t="shared" si="116"/>
        <v>15168244.295011695</v>
      </c>
      <c r="CS31" s="117">
        <f t="shared" si="117"/>
        <v>5205608.3308199095</v>
      </c>
      <c r="CT31" s="118">
        <f t="shared" si="118"/>
        <v>20373852.625831604</v>
      </c>
      <c r="CU31" s="32"/>
      <c r="CV31" s="38">
        <f t="shared" si="119"/>
        <v>2924845.787590743</v>
      </c>
      <c r="CW31" s="39">
        <f t="shared" si="120"/>
        <v>1.0647867866246783</v>
      </c>
      <c r="CX31" s="39">
        <f t="shared" si="121"/>
        <v>1367353.1825537805</v>
      </c>
      <c r="CY31" s="39">
        <f t="shared" si="122"/>
        <v>2.058621971662161</v>
      </c>
      <c r="CZ31" s="36">
        <f t="shared" si="123"/>
        <v>4292198.9701445233</v>
      </c>
      <c r="DA31" s="40">
        <f t="shared" si="124"/>
        <v>1.2583064221500104</v>
      </c>
      <c r="DB31" s="38">
        <f t="shared" si="125"/>
        <v>112566695.37444651</v>
      </c>
      <c r="DC31" s="39">
        <f t="shared" si="126"/>
        <v>9.6913206432262911</v>
      </c>
      <c r="DD31" s="36">
        <f t="shared" si="127"/>
        <v>31078567.264233042</v>
      </c>
      <c r="DE31" s="39">
        <f t="shared" si="128"/>
        <v>4.9014271355756618</v>
      </c>
      <c r="DF31" s="36">
        <f t="shared" si="129"/>
        <v>143645262.63867956</v>
      </c>
      <c r="DG31" s="40">
        <f t="shared" si="130"/>
        <v>7.9998809662370256</v>
      </c>
      <c r="DH31" s="152"/>
      <c r="DI31" s="161" t="s">
        <v>59</v>
      </c>
      <c r="DJ31" s="38">
        <f t="shared" si="131"/>
        <v>4292198.9701445233</v>
      </c>
      <c r="DK31" s="36">
        <f t="shared" si="132"/>
        <v>143645262.63867956</v>
      </c>
      <c r="DL31" s="37">
        <f t="shared" si="133"/>
        <v>147937461.60882407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>
        <f>+'JUL-SEP 2021'!D32+'OCT-DEC 2021 '!D32+'JAN-MAR 2022'!D32+'APR-JUN 2022'!D32</f>
        <v>476024657.86000001</v>
      </c>
      <c r="E32" s="39">
        <f t="shared" si="55"/>
        <v>1114.0917296080286</v>
      </c>
      <c r="F32" s="36">
        <f>+'JUL-SEP 2021'!F32+'OCT-DEC 2021 '!F32+'JAN-MAR 2022'!F32+'APR-JUN 2022'!F32</f>
        <v>91288352.75</v>
      </c>
      <c r="G32" s="39">
        <f t="shared" si="56"/>
        <v>911.1341499321303</v>
      </c>
      <c r="H32" s="36">
        <f t="shared" si="57"/>
        <v>567313010.61000001</v>
      </c>
      <c r="I32" s="40">
        <f t="shared" si="58"/>
        <v>1075.5401476677259</v>
      </c>
      <c r="J32" s="35">
        <f>+'JUL-SEP 2021'!J32+'OCT-DEC 2021 '!J32+'JAN-MAR 2022'!J32+'APR-JUN 2022'!J32</f>
        <v>45453294.810000002</v>
      </c>
      <c r="K32" s="39">
        <f t="shared" si="59"/>
        <v>35.290921154383682</v>
      </c>
      <c r="L32" s="36">
        <f>+'JUL-SEP 2021'!L32+'OCT-DEC 2021 '!L32+'JAN-MAR 2022'!L32+'APR-JUN 2022'!L32</f>
        <v>65387736.389999993</v>
      </c>
      <c r="M32" s="39">
        <f t="shared" si="60"/>
        <v>58.354033019941362</v>
      </c>
      <c r="N32" s="36">
        <f t="shared" si="61"/>
        <v>110841031.19999999</v>
      </c>
      <c r="O32" s="40">
        <f t="shared" si="62"/>
        <v>46.020868301574218</v>
      </c>
      <c r="P32" s="116">
        <f t="shared" si="63"/>
        <v>521477952.67000002</v>
      </c>
      <c r="Q32" s="117">
        <f t="shared" si="64"/>
        <v>156676089.13999999</v>
      </c>
      <c r="R32" s="118">
        <f t="shared" si="65"/>
        <v>678154041.80999994</v>
      </c>
      <c r="S32" s="32"/>
      <c r="T32" s="38">
        <f>+'JUL-SEP 2021'!T32+'OCT-DEC 2021 '!T32+'JAN-MAR 2022'!T32+'APR-JUN 2022'!T32</f>
        <v>93174483.55814302</v>
      </c>
      <c r="U32" s="39">
        <f t="shared" si="66"/>
        <v>121.04590943512854</v>
      </c>
      <c r="V32" s="36">
        <f>+'JUL-SEP 2021'!V32+'OCT-DEC 2021 '!V32+'JAN-MAR 2022'!V32+'APR-JUN 2022'!V32</f>
        <v>49759250.374728277</v>
      </c>
      <c r="W32" s="39">
        <f t="shared" si="67"/>
        <v>250.60436234798209</v>
      </c>
      <c r="X32" s="36">
        <f t="shared" si="68"/>
        <v>142933733.93287128</v>
      </c>
      <c r="Y32" s="40">
        <f t="shared" si="69"/>
        <v>147.61276330408415</v>
      </c>
      <c r="Z32" s="244">
        <f>+'OCT-DEC 2021 '!Z32+'JUL-SEP 2021'!Z32+'JAN-MAR 2022'!Z32+'APR-JUN 2022'!Z32</f>
        <v>151545823.97773406</v>
      </c>
      <c r="AA32" s="39">
        <f t="shared" si="70"/>
        <v>38.988946432711295</v>
      </c>
      <c r="AB32" s="36">
        <f>+'OCT-DEC 2021 '!AB32+'JUL-SEP 2021'!AB32+'JAN-MAR 2022'!AB32+'APR-JUN 2022'!AB32</f>
        <v>76602451.227721304</v>
      </c>
      <c r="AC32" s="39">
        <f t="shared" si="71"/>
        <v>48.78052663944213</v>
      </c>
      <c r="AD32" s="36">
        <f t="shared" si="72"/>
        <v>228148275.20545536</v>
      </c>
      <c r="AE32" s="40">
        <f t="shared" si="73"/>
        <v>41.806523700429459</v>
      </c>
      <c r="AF32" s="116">
        <f t="shared" si="74"/>
        <v>244720307.53587708</v>
      </c>
      <c r="AG32" s="117">
        <f t="shared" si="75"/>
        <v>126361701.60244958</v>
      </c>
      <c r="AH32" s="118">
        <f t="shared" si="76"/>
        <v>371082009.13832664</v>
      </c>
      <c r="AI32" s="32"/>
      <c r="AJ32" s="35">
        <f>+'OCT-DEC 2021 '!AJ32+'JUL-SEP 2021'!AJ32+'JAN-MAR 2022'!AJ32+'APR-JUN 2022'!AJ32</f>
        <v>23231480.84741348</v>
      </c>
      <c r="AK32" s="39">
        <f t="shared" si="77"/>
        <v>93.404528192110291</v>
      </c>
      <c r="AL32" s="36">
        <f>+'OCT-DEC 2021 '!AL32+'JUL-SEP 2021'!AL32+'JAN-MAR 2022'!AL32+'APR-JUN 2022'!AL32</f>
        <v>23021877.944342151</v>
      </c>
      <c r="AM32" s="39">
        <f t="shared" si="78"/>
        <v>285.57100790580336</v>
      </c>
      <c r="AN32" s="36">
        <f t="shared" si="79"/>
        <v>46253358.791755632</v>
      </c>
      <c r="AO32" s="40">
        <f t="shared" si="80"/>
        <v>140.44428423177433</v>
      </c>
      <c r="AP32" s="36">
        <f>+'OCT-DEC 2021 '!AP32+'JUL-SEP 2021'!AP32+'JAN-MAR 2022'!AP32+'APR-JUN 2022'!AP32</f>
        <v>17887550.858927578</v>
      </c>
      <c r="AQ32" s="39">
        <f t="shared" si="81"/>
        <v>30.120060381271443</v>
      </c>
      <c r="AR32" s="36">
        <f>+'OCT-DEC 2021 '!AR32+'JUL-SEP 2021'!AR32+'JAN-MAR 2022'!AR32+'APR-JUN 2022'!AR32</f>
        <v>28984628.904308733</v>
      </c>
      <c r="AS32" s="39">
        <f t="shared" si="82"/>
        <v>50.619949779876336</v>
      </c>
      <c r="AT32" s="36">
        <f t="shared" si="83"/>
        <v>46872179.763236314</v>
      </c>
      <c r="AU32" s="40">
        <f t="shared" si="84"/>
        <v>40.182996673064594</v>
      </c>
      <c r="AV32" s="116">
        <f t="shared" si="85"/>
        <v>41119031.706341058</v>
      </c>
      <c r="AW32" s="117">
        <f t="shared" si="86"/>
        <v>52006506.848650888</v>
      </c>
      <c r="AX32" s="118">
        <f t="shared" si="87"/>
        <v>93125538.554991946</v>
      </c>
      <c r="AY32" s="32"/>
      <c r="AZ32" s="35">
        <f>+'OCT-DEC 2021 '!AZ32+'JUL-SEP 2021'!AZ32+'JAN-MAR 2022'!AZ32+'APR-JUN 2022'!AZ32</f>
        <v>82267106.02878584</v>
      </c>
      <c r="BA32" s="39">
        <f t="shared" si="134"/>
        <v>187.0655037184433</v>
      </c>
      <c r="BB32" s="36">
        <f>+'OCT-DEC 2021 '!BB32+'JUL-SEP 2021'!BB32+'JAN-MAR 2022'!BB32+'APR-JUN 2022'!BB32</f>
        <v>30825914.662053704</v>
      </c>
      <c r="BC32" s="39">
        <f t="shared" si="135"/>
        <v>268.09106269669172</v>
      </c>
      <c r="BD32" s="36">
        <f t="shared" si="88"/>
        <v>113093020.69083954</v>
      </c>
      <c r="BE32" s="40">
        <f t="shared" si="89"/>
        <v>203.85936385254803</v>
      </c>
      <c r="BF32" s="38">
        <f>+'OCT-DEC 2021 '!BF32+'JUL-SEP 2021'!BF32+'JAN-MAR 2022'!BF32+'APR-JUN 2022'!BF32</f>
        <v>93968347.993177786</v>
      </c>
      <c r="BG32" s="39">
        <f t="shared" si="90"/>
        <v>39.768750613418597</v>
      </c>
      <c r="BH32" s="36">
        <f>+'OCT-DEC 2021 '!BH32+'JUL-SEP 2021'!BH32+'JAN-MAR 2022'!BH32+'APR-JUN 2022'!BH32</f>
        <v>82690753.278429568</v>
      </c>
      <c r="BI32" s="39">
        <f t="shared" si="91"/>
        <v>72.836358196265792</v>
      </c>
      <c r="BJ32" s="36">
        <f t="shared" si="92"/>
        <v>176659101.27160734</v>
      </c>
      <c r="BK32" s="40">
        <f t="shared" si="93"/>
        <v>50.500520064698897</v>
      </c>
      <c r="BL32" s="116">
        <f t="shared" si="94"/>
        <v>176235454.02196363</v>
      </c>
      <c r="BM32" s="117">
        <f t="shared" si="95"/>
        <v>113516667.94048327</v>
      </c>
      <c r="BN32" s="118">
        <f t="shared" si="96"/>
        <v>289752121.96244693</v>
      </c>
      <c r="BO32" s="32"/>
      <c r="BP32" s="35">
        <f>+'OCT-DEC 2021 '!BP32+'JUL-SEP 2021'!BP32+'JAN-MAR 2022'!BP32+'APR-JUN 2022'!BP32</f>
        <v>29918791.658873133</v>
      </c>
      <c r="BQ32" s="39">
        <f t="shared" si="97"/>
        <v>82.905097702485961</v>
      </c>
      <c r="BR32" s="36">
        <f>+'OCT-DEC 2021 '!BR32+'JUL-SEP 2021'!BR32+'JAN-MAR 2022'!BR32+'APR-JUN 2022'!BR32</f>
        <v>21006868.353268463</v>
      </c>
      <c r="BS32" s="39">
        <f t="shared" si="98"/>
        <v>274.25542264959608</v>
      </c>
      <c r="BT32" s="36">
        <f t="shared" si="99"/>
        <v>50925660.0121416</v>
      </c>
      <c r="BU32" s="40">
        <f t="shared" si="100"/>
        <v>116.40789440367381</v>
      </c>
      <c r="BV32" s="38">
        <f>+'OCT-DEC 2021 '!BV32+'JUL-SEP 2021'!BV32+'JAN-MAR 2022'!BV32+'APR-JUN 2022'!BV32</f>
        <v>38963943.739187062</v>
      </c>
      <c r="BW32" s="39">
        <f t="shared" si="101"/>
        <v>34.617200358919035</v>
      </c>
      <c r="BX32" s="36">
        <f>+'OCT-DEC 2021 '!BX32+'JUL-SEP 2021'!BX32+'JAN-MAR 2022'!BX32+'APR-JUN 2022'!BX32</f>
        <v>43110190.891128883</v>
      </c>
      <c r="BY32" s="39">
        <f t="shared" si="102"/>
        <v>58.720829921649901</v>
      </c>
      <c r="BZ32" s="36">
        <f t="shared" si="103"/>
        <v>82074134.630315945</v>
      </c>
      <c r="CA32" s="40">
        <f t="shared" si="104"/>
        <v>44.132498708309441</v>
      </c>
      <c r="CB32" s="116">
        <f t="shared" si="105"/>
        <v>68882735.398060203</v>
      </c>
      <c r="CC32" s="117">
        <f t="shared" si="106"/>
        <v>64117059.244397342</v>
      </c>
      <c r="CD32" s="118">
        <f t="shared" si="107"/>
        <v>132999794.64245754</v>
      </c>
      <c r="CE32" s="32"/>
      <c r="CF32" s="35">
        <f>+'OCT-DEC 2021 '!CF32+'JUL-SEP 2021'!CF32+'JAN-MAR 2022'!CF32+'APR-JUN 2022'!CF32</f>
        <v>78645578.502745613</v>
      </c>
      <c r="CG32" s="39">
        <f t="shared" si="108"/>
        <v>157.13810449171629</v>
      </c>
      <c r="CH32" s="36">
        <f>+'OCT-DEC 2021 '!CH32+'JUL-SEP 2021'!CH32+'JAN-MAR 2022'!CH32+'APR-JUN 2022'!CH32</f>
        <v>27441905.242628776</v>
      </c>
      <c r="CI32" s="39">
        <f t="shared" si="109"/>
        <v>294.24214578802713</v>
      </c>
      <c r="CJ32" s="36">
        <f t="shared" si="110"/>
        <v>106087483.74537438</v>
      </c>
      <c r="CK32" s="40">
        <f t="shared" si="111"/>
        <v>178.67365683431476</v>
      </c>
      <c r="CL32" s="38">
        <f>+'OCT-DEC 2021 '!CL32+'JUL-SEP 2021'!CL32+'JAN-MAR 2022'!CL32+'APR-JUN 2022'!CL32</f>
        <v>64525770.779174596</v>
      </c>
      <c r="CM32" s="39">
        <f t="shared" si="112"/>
        <v>27.364096435468618</v>
      </c>
      <c r="CN32" s="36">
        <f>+'OCT-DEC 2021 '!CN32+'JUL-SEP 2021'!CN32+'JAN-MAR 2022'!CN32+'APR-JUN 2022'!CN32</f>
        <v>67964948.514821485</v>
      </c>
      <c r="CO32" s="39">
        <f t="shared" si="113"/>
        <v>56.272110418790575</v>
      </c>
      <c r="CP32" s="36">
        <f t="shared" si="114"/>
        <v>132490719.29399608</v>
      </c>
      <c r="CQ32" s="40">
        <f t="shared" si="115"/>
        <v>37.155584074532896</v>
      </c>
      <c r="CR32" s="116">
        <f t="shared" si="116"/>
        <v>143171349.28192019</v>
      </c>
      <c r="CS32" s="117">
        <f t="shared" si="117"/>
        <v>95406853.757450253</v>
      </c>
      <c r="CT32" s="118">
        <f t="shared" si="118"/>
        <v>238578203.03937045</v>
      </c>
      <c r="CU32" s="32"/>
      <c r="CV32" s="38">
        <f t="shared" si="119"/>
        <v>783262098.45596111</v>
      </c>
      <c r="CW32" s="39">
        <f t="shared" si="120"/>
        <v>285.14567723135053</v>
      </c>
      <c r="CX32" s="39">
        <f t="shared" si="121"/>
        <v>243344169.32702136</v>
      </c>
      <c r="CY32" s="39">
        <f t="shared" si="122"/>
        <v>366.36741702451849</v>
      </c>
      <c r="CZ32" s="36">
        <f t="shared" si="123"/>
        <v>1026606267.7829825</v>
      </c>
      <c r="DA32" s="40">
        <f t="shared" si="124"/>
        <v>300.96117835079866</v>
      </c>
      <c r="DB32" s="38">
        <f t="shared" si="125"/>
        <v>412344732.1582011</v>
      </c>
      <c r="DC32" s="39">
        <f t="shared" si="126"/>
        <v>35.50042045382412</v>
      </c>
      <c r="DD32" s="36">
        <f t="shared" si="127"/>
        <v>364740709.20640993</v>
      </c>
      <c r="DE32" s="39">
        <f t="shared" si="128"/>
        <v>57.523565818005146</v>
      </c>
      <c r="DF32" s="36">
        <f t="shared" si="129"/>
        <v>777085441.36461103</v>
      </c>
      <c r="DG32" s="40">
        <f t="shared" si="130"/>
        <v>43.277382889748708</v>
      </c>
      <c r="DH32" s="152"/>
      <c r="DI32" s="161" t="s">
        <v>30</v>
      </c>
      <c r="DJ32" s="38">
        <f t="shared" si="131"/>
        <v>1026606267.7829825</v>
      </c>
      <c r="DK32" s="36">
        <f t="shared" si="132"/>
        <v>777085441.36461103</v>
      </c>
      <c r="DL32" s="37">
        <f t="shared" si="133"/>
        <v>1803691709.1475935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>
        <f>+'JUL-SEP 2021'!D33+'OCT-DEC 2021 '!D33+'JAN-MAR 2022'!D33+'APR-JUN 2022'!D33</f>
        <v>166898.94</v>
      </c>
      <c r="E33" s="39">
        <f t="shared" si="55"/>
        <v>0.39061154850728802</v>
      </c>
      <c r="F33" s="36">
        <f>+'JUL-SEP 2021'!F33+'OCT-DEC 2021 '!F33+'JAN-MAR 2022'!F33+'APR-JUN 2022'!F33</f>
        <v>8799.73</v>
      </c>
      <c r="G33" s="39">
        <f t="shared" si="56"/>
        <v>8.7828668955605232E-2</v>
      </c>
      <c r="H33" s="36">
        <f t="shared" si="57"/>
        <v>175698.67</v>
      </c>
      <c r="I33" s="40">
        <f t="shared" si="58"/>
        <v>0.33309825430168277</v>
      </c>
      <c r="J33" s="35">
        <f>+'JUL-SEP 2021'!J33+'OCT-DEC 2021 '!J33+'JAN-MAR 2022'!J33+'APR-JUN 2022'!J33</f>
        <v>4730769.34</v>
      </c>
      <c r="K33" s="39">
        <f t="shared" si="59"/>
        <v>3.6730716326593993</v>
      </c>
      <c r="L33" s="36">
        <f>+'JUL-SEP 2021'!L33+'OCT-DEC 2021 '!L33+'JAN-MAR 2022'!L33+'APR-JUN 2022'!L33</f>
        <v>10079479.140000001</v>
      </c>
      <c r="M33" s="39">
        <f t="shared" si="60"/>
        <v>8.9952381139366473</v>
      </c>
      <c r="N33" s="36">
        <f t="shared" si="61"/>
        <v>14810248.48</v>
      </c>
      <c r="O33" s="40">
        <f t="shared" si="62"/>
        <v>6.1491713621992155</v>
      </c>
      <c r="P33" s="116">
        <f t="shared" si="63"/>
        <v>4897668.28</v>
      </c>
      <c r="Q33" s="117">
        <f t="shared" si="64"/>
        <v>10088278.870000001</v>
      </c>
      <c r="R33" s="118">
        <f t="shared" si="65"/>
        <v>14985947.150000002</v>
      </c>
      <c r="S33" s="32"/>
      <c r="T33" s="38">
        <f>+'JUL-SEP 2021'!T33+'OCT-DEC 2021 '!T33+'JAN-MAR 2022'!T33+'APR-JUN 2022'!T33</f>
        <v>9105171.0494944602</v>
      </c>
      <c r="U33" s="39">
        <f t="shared" si="66"/>
        <v>11.828814801647896</v>
      </c>
      <c r="V33" s="36">
        <f>+'JUL-SEP 2021'!V33+'OCT-DEC 2021 '!V33+'JAN-MAR 2022'!V33+'APR-JUN 2022'!V33</f>
        <v>8694593.0443069469</v>
      </c>
      <c r="W33" s="39">
        <f t="shared" si="67"/>
        <v>43.78890215055096</v>
      </c>
      <c r="X33" s="36">
        <f t="shared" si="68"/>
        <v>17799764.093801409</v>
      </c>
      <c r="Y33" s="40">
        <f t="shared" si="69"/>
        <v>18.382451026437423</v>
      </c>
      <c r="Z33" s="244">
        <f>+'OCT-DEC 2021 '!Z33+'JUL-SEP 2021'!Z33+'JAN-MAR 2022'!Z33+'APR-JUN 2022'!Z33</f>
        <v>18709255.557764251</v>
      </c>
      <c r="AA33" s="39">
        <f t="shared" si="70"/>
        <v>4.8134230531139659</v>
      </c>
      <c r="AB33" s="36">
        <f>+'OCT-DEC 2021 '!AB33+'JUL-SEP 2021'!AB33+'JAN-MAR 2022'!AB33+'APR-JUN 2022'!AB33</f>
        <v>8694910.8602287285</v>
      </c>
      <c r="AC33" s="39">
        <f t="shared" si="71"/>
        <v>5.5369289630704568</v>
      </c>
      <c r="AD33" s="36">
        <f t="shared" si="72"/>
        <v>27404166.417992979</v>
      </c>
      <c r="AE33" s="40">
        <f t="shared" si="73"/>
        <v>5.0216155779070375</v>
      </c>
      <c r="AF33" s="116">
        <f t="shared" si="74"/>
        <v>27814426.607258711</v>
      </c>
      <c r="AG33" s="117">
        <f t="shared" si="75"/>
        <v>17389503.904535674</v>
      </c>
      <c r="AH33" s="118">
        <f t="shared" si="76"/>
        <v>45203930.511794388</v>
      </c>
      <c r="AI33" s="32"/>
      <c r="AJ33" s="35">
        <f>+'OCT-DEC 2021 '!AJ33+'JUL-SEP 2021'!AJ33+'JAN-MAR 2022'!AJ33+'APR-JUN 2022'!AJ33</f>
        <v>4073789.2254608218</v>
      </c>
      <c r="AK33" s="39">
        <f t="shared" si="77"/>
        <v>16.379083324799559</v>
      </c>
      <c r="AL33" s="36">
        <f>+'OCT-DEC 2021 '!AL33+'JUL-SEP 2021'!AL33+'JAN-MAR 2022'!AL33+'APR-JUN 2022'!AL33</f>
        <v>1570826.6395889919</v>
      </c>
      <c r="AM33" s="39">
        <f t="shared" si="78"/>
        <v>19.485054511939069</v>
      </c>
      <c r="AN33" s="36">
        <f t="shared" si="79"/>
        <v>5644615.8650498139</v>
      </c>
      <c r="AO33" s="40">
        <f t="shared" si="80"/>
        <v>17.139383077008933</v>
      </c>
      <c r="AP33" s="36">
        <f>+'OCT-DEC 2021 '!AP33+'JUL-SEP 2021'!AP33+'JAN-MAR 2022'!AP33+'APR-JUN 2022'!AP33</f>
        <v>1405185.4730255459</v>
      </c>
      <c r="AQ33" s="39">
        <f t="shared" si="81"/>
        <v>2.3661300324572441</v>
      </c>
      <c r="AR33" s="36">
        <f>+'OCT-DEC 2021 '!AR33+'JUL-SEP 2021'!AR33+'JAN-MAR 2022'!AR33+'APR-JUN 2022'!AR33</f>
        <v>3004620.9777272083</v>
      </c>
      <c r="AS33" s="39">
        <f t="shared" si="82"/>
        <v>5.247393834236898</v>
      </c>
      <c r="AT33" s="36">
        <f t="shared" si="83"/>
        <v>4409806.4507527538</v>
      </c>
      <c r="AU33" s="40">
        <f t="shared" si="84"/>
        <v>3.7804778620182926</v>
      </c>
      <c r="AV33" s="116">
        <f t="shared" si="85"/>
        <v>5478974.6984863672</v>
      </c>
      <c r="AW33" s="117">
        <f t="shared" si="86"/>
        <v>4575447.6173162004</v>
      </c>
      <c r="AX33" s="118">
        <f t="shared" si="87"/>
        <v>10054422.315802567</v>
      </c>
      <c r="AY33" s="32"/>
      <c r="AZ33" s="35">
        <f>+'OCT-DEC 2021 '!AZ33+'JUL-SEP 2021'!AZ33+'JAN-MAR 2022'!AZ33+'APR-JUN 2022'!AZ33</f>
        <v>7807872.1045293007</v>
      </c>
      <c r="BA33" s="39">
        <f t="shared" si="134"/>
        <v>17.754162006037834</v>
      </c>
      <c r="BB33" s="36">
        <f>+'OCT-DEC 2021 '!BB33+'JUL-SEP 2021'!BB33+'JAN-MAR 2022'!BB33+'APR-JUN 2022'!BB33</f>
        <v>4496449.7168170242</v>
      </c>
      <c r="BC33" s="39">
        <f t="shared" si="135"/>
        <v>39.105343544845972</v>
      </c>
      <c r="BD33" s="36">
        <f t="shared" si="88"/>
        <v>12304321.821346324</v>
      </c>
      <c r="BE33" s="40">
        <v>21.120095282127341</v>
      </c>
      <c r="BF33" s="38">
        <f>+'OCT-DEC 2021 '!BF33+'JUL-SEP 2021'!BF33+'JAN-MAR 2022'!BF33+'APR-JUN 2022'!BF33</f>
        <v>9912556.0510436241</v>
      </c>
      <c r="BG33" s="39">
        <v>4.1699010040134556</v>
      </c>
      <c r="BH33" s="36">
        <f>+'OCT-DEC 2021 '!BH33+'JUL-SEP 2021'!BH33+'JAN-MAR 2022'!BH33+'APR-JUN 2022'!BH33</f>
        <v>9449148.2441856936</v>
      </c>
      <c r="BI33" s="39">
        <v>9.2482144864496867</v>
      </c>
      <c r="BJ33" s="36">
        <f t="shared" si="92"/>
        <v>19361704.295229316</v>
      </c>
      <c r="BK33" s="40">
        <f t="shared" si="93"/>
        <v>5.5348189207908254</v>
      </c>
      <c r="BL33" s="116">
        <f t="shared" si="94"/>
        <v>17720428.155572925</v>
      </c>
      <c r="BM33" s="117">
        <f t="shared" si="95"/>
        <v>13945597.961002719</v>
      </c>
      <c r="BN33" s="118">
        <f t="shared" si="96"/>
        <v>31666026.116575643</v>
      </c>
      <c r="BO33" s="32"/>
      <c r="BP33" s="35">
        <f>+'OCT-DEC 2021 '!BP33+'JUL-SEP 2021'!BP33+'JAN-MAR 2022'!BP33+'APR-JUN 2022'!BP33</f>
        <v>4847428.0990830967</v>
      </c>
      <c r="BQ33" s="39">
        <v>16.623557320252644</v>
      </c>
      <c r="BR33" s="36">
        <f>+'OCT-DEC 2021 '!BR33+'JUL-SEP 2021'!BR33+'JAN-MAR 2022'!BR33+'APR-JUN 2022'!BR33</f>
        <v>2211906.2023762264</v>
      </c>
      <c r="BS33" s="39">
        <v>65.026867244646255</v>
      </c>
      <c r="BT33" s="36">
        <f t="shared" si="99"/>
        <v>7059334.3014593236</v>
      </c>
      <c r="BU33" s="40">
        <f t="shared" si="100"/>
        <v>16.136506463118717</v>
      </c>
      <c r="BV33" s="38">
        <f>+'OCT-DEC 2021 '!BV33+'JUL-SEP 2021'!BV33+'JAN-MAR 2022'!BV33+'APR-JUN 2022'!BV33</f>
        <v>4417990.6186694019</v>
      </c>
      <c r="BW33" s="39">
        <f t="shared" si="101"/>
        <v>3.9251279966429351</v>
      </c>
      <c r="BX33" s="36">
        <f>+'OCT-DEC 2021 '!BX33+'JUL-SEP 2021'!BX33+'JAN-MAR 2022'!BX33+'APR-JUN 2022'!BX33</f>
        <v>7421925.4124105908</v>
      </c>
      <c r="BY33" s="39">
        <f t="shared" si="102"/>
        <v>10.109480167553977</v>
      </c>
      <c r="BZ33" s="36">
        <f t="shared" si="103"/>
        <v>11839916.031079993</v>
      </c>
      <c r="CA33" s="40">
        <f t="shared" si="104"/>
        <v>6.3665012284530809</v>
      </c>
      <c r="CB33" s="116">
        <f t="shared" si="105"/>
        <v>9265418.7177524976</v>
      </c>
      <c r="CC33" s="117">
        <f t="shared" si="106"/>
        <v>9633831.6147868168</v>
      </c>
      <c r="CD33" s="118">
        <f t="shared" si="107"/>
        <v>18899250.332539313</v>
      </c>
      <c r="CE33" s="32"/>
      <c r="CF33" s="35">
        <f>+'OCT-DEC 2021 '!CF33+'JUL-SEP 2021'!CF33+'JAN-MAR 2022'!CF33+'APR-JUN 2022'!CF33</f>
        <v>6880622.7643042319</v>
      </c>
      <c r="CG33" s="39">
        <f t="shared" si="108"/>
        <v>13.7478551177238</v>
      </c>
      <c r="CH33" s="36">
        <f>+'OCT-DEC 2021 '!CH33+'JUL-SEP 2021'!CH33+'JAN-MAR 2022'!CH33+'APR-JUN 2022'!CH33</f>
        <v>4419610.261618034</v>
      </c>
      <c r="CI33" s="39">
        <f t="shared" si="109"/>
        <v>47.388677842424478</v>
      </c>
      <c r="CJ33" s="36">
        <f t="shared" si="110"/>
        <v>11300233.025922265</v>
      </c>
      <c r="CK33" s="40">
        <f t="shared" si="111"/>
        <v>19.031971412079603</v>
      </c>
      <c r="CL33" s="38">
        <f>+'OCT-DEC 2021 '!CL33+'JUL-SEP 2021'!CL33+'JAN-MAR 2022'!CL33+'APR-JUN 2022'!CL33</f>
        <v>8213766.5739549156</v>
      </c>
      <c r="CM33" s="39">
        <f t="shared" si="112"/>
        <v>3.483295091465564</v>
      </c>
      <c r="CN33" s="36">
        <f>+'OCT-DEC 2021 '!CN33+'JUL-SEP 2021'!CN33+'JAN-MAR 2022'!CN33+'APR-JUN 2022'!CN33</f>
        <v>7856435.0235228511</v>
      </c>
      <c r="CO33" s="39">
        <f t="shared" si="113"/>
        <v>6.5047967930899064</v>
      </c>
      <c r="CP33" s="36">
        <f t="shared" si="114"/>
        <v>16070201.597477768</v>
      </c>
      <c r="CQ33" s="40">
        <f t="shared" si="115"/>
        <v>4.5067136002546855</v>
      </c>
      <c r="CR33" s="116">
        <f t="shared" si="116"/>
        <v>15094389.338259147</v>
      </c>
      <c r="CS33" s="117">
        <f t="shared" si="117"/>
        <v>12276045.285140885</v>
      </c>
      <c r="CT33" s="118">
        <f t="shared" si="118"/>
        <v>27370434.623400033</v>
      </c>
      <c r="CU33" s="32"/>
      <c r="CV33" s="38">
        <f t="shared" si="119"/>
        <v>32881782.182871912</v>
      </c>
      <c r="CW33" s="39">
        <f t="shared" si="120"/>
        <v>11.97057545308499</v>
      </c>
      <c r="CX33" s="39">
        <f t="shared" si="121"/>
        <v>21402185.594707225</v>
      </c>
      <c r="CY33" s="39">
        <f t="shared" si="122"/>
        <v>32.222113546821518</v>
      </c>
      <c r="CZ33" s="36">
        <f t="shared" si="123"/>
        <v>54283967.777579136</v>
      </c>
      <c r="DA33" s="40">
        <f t="shared" si="124"/>
        <v>15.913955934808893</v>
      </c>
      <c r="DB33" s="38">
        <f t="shared" si="125"/>
        <v>47389523.614457734</v>
      </c>
      <c r="DC33" s="39">
        <f t="shared" si="126"/>
        <v>4.0799551496979554</v>
      </c>
      <c r="DD33" s="36">
        <f t="shared" si="127"/>
        <v>46506519.658075079</v>
      </c>
      <c r="DE33" s="39">
        <f t="shared" si="128"/>
        <v>7.3345825595894789</v>
      </c>
      <c r="DF33" s="36">
        <f t="shared" si="129"/>
        <v>93896043.272532821</v>
      </c>
      <c r="DG33" s="40">
        <f t="shared" si="130"/>
        <v>5.2292512511905027</v>
      </c>
      <c r="DH33" s="152"/>
      <c r="DI33" s="161" t="s">
        <v>31</v>
      </c>
      <c r="DJ33" s="38">
        <f t="shared" si="131"/>
        <v>54283967.777579136</v>
      </c>
      <c r="DK33" s="36">
        <f t="shared" si="132"/>
        <v>93896043.272532821</v>
      </c>
      <c r="DL33" s="37">
        <f t="shared" si="133"/>
        <v>148180011.05011195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>
        <f>+'JUL-SEP 2021'!D34+'OCT-DEC 2021 '!D34+'JAN-MAR 2022'!D34+'APR-JUN 2022'!D34</f>
        <v>537169.5</v>
      </c>
      <c r="E34" s="39">
        <f t="shared" si="55"/>
        <v>1.257195583182767</v>
      </c>
      <c r="F34" s="36">
        <f>+'JUL-SEP 2021'!F34+'OCT-DEC 2021 '!F34+'JAN-MAR 2022'!F34+'APR-JUN 2022'!F34</f>
        <v>18664.72</v>
      </c>
      <c r="G34" s="39">
        <f t="shared" si="56"/>
        <v>0.1862895241137017</v>
      </c>
      <c r="H34" s="36">
        <f t="shared" si="57"/>
        <v>555834.22</v>
      </c>
      <c r="I34" s="40">
        <f t="shared" si="58"/>
        <v>1.0537780870119136</v>
      </c>
      <c r="J34" s="35">
        <f>+'JUL-SEP 2021'!J34+'OCT-DEC 2021 '!J34+'JAN-MAR 2022'!J34+'APR-JUN 2022'!J34</f>
        <v>4803081.6000000006</v>
      </c>
      <c r="K34" s="39">
        <f t="shared" si="59"/>
        <v>3.7292164352930222</v>
      </c>
      <c r="L34" s="36">
        <f>+'JUL-SEP 2021'!L34+'OCT-DEC 2021 '!L34+'JAN-MAR 2022'!L34+'APR-JUN 2022'!L34</f>
        <v>12610786.09</v>
      </c>
      <c r="M34" s="39">
        <f t="shared" si="60"/>
        <v>11.254254521277783</v>
      </c>
      <c r="N34" s="36">
        <f t="shared" si="61"/>
        <v>17413867.690000001</v>
      </c>
      <c r="O34" s="40">
        <f t="shared" si="62"/>
        <v>7.2301863570403926</v>
      </c>
      <c r="P34" s="116">
        <f t="shared" si="63"/>
        <v>5340251.1000000006</v>
      </c>
      <c r="Q34" s="117">
        <f t="shared" si="64"/>
        <v>12629450.810000001</v>
      </c>
      <c r="R34" s="118">
        <f t="shared" si="65"/>
        <v>17969701.91</v>
      </c>
      <c r="S34" s="32"/>
      <c r="T34" s="38">
        <f>+'JUL-SEP 2021'!T34+'OCT-DEC 2021 '!T34+'JAN-MAR 2022'!T34+'APR-JUN 2022'!T34</f>
        <v>4520496.5555600328</v>
      </c>
      <c r="U34" s="39">
        <f t="shared" si="66"/>
        <v>5.8727196091693132</v>
      </c>
      <c r="V34" s="36">
        <f>+'JUL-SEP 2021'!V34+'OCT-DEC 2021 '!V34+'JAN-MAR 2022'!V34+'APR-JUN 2022'!V34</f>
        <v>3158454.2055920144</v>
      </c>
      <c r="W34" s="39">
        <f t="shared" si="67"/>
        <v>15.907040323896988</v>
      </c>
      <c r="X34" s="36">
        <f t="shared" si="68"/>
        <v>7678950.7611520477</v>
      </c>
      <c r="Y34" s="40">
        <f t="shared" si="69"/>
        <v>7.9303262423831073</v>
      </c>
      <c r="Z34" s="244">
        <f>+'OCT-DEC 2021 '!Z34+'JUL-SEP 2021'!Z34+'JAN-MAR 2022'!Z34+'APR-JUN 2022'!Z34</f>
        <v>25591471.487665012</v>
      </c>
      <c r="AA34" s="39">
        <f t="shared" si="70"/>
        <v>6.5840449098315599</v>
      </c>
      <c r="AB34" s="36">
        <f>+'OCT-DEC 2021 '!AB34+'JUL-SEP 2021'!AB34+'JAN-MAR 2022'!AB34+'APR-JUN 2022'!AB34</f>
        <v>13934489.022786004</v>
      </c>
      <c r="AC34" s="39">
        <f t="shared" si="71"/>
        <v>8.8734981986717631</v>
      </c>
      <c r="AD34" s="36">
        <f t="shared" si="72"/>
        <v>39525960.510451019</v>
      </c>
      <c r="AE34" s="40">
        <f t="shared" si="73"/>
        <v>7.2428467994085324</v>
      </c>
      <c r="AF34" s="116">
        <f t="shared" si="74"/>
        <v>30111968.043225046</v>
      </c>
      <c r="AG34" s="117">
        <f t="shared" si="75"/>
        <v>17092943.22837802</v>
      </c>
      <c r="AH34" s="118">
        <f t="shared" si="76"/>
        <v>47204911.271603063</v>
      </c>
      <c r="AI34" s="32"/>
      <c r="AJ34" s="35">
        <f>+'OCT-DEC 2021 '!AJ34+'JUL-SEP 2021'!AJ34+'JAN-MAR 2022'!AJ34+'APR-JUN 2022'!AJ34</f>
        <v>1762098.6273081235</v>
      </c>
      <c r="AK34" s="39">
        <f t="shared" si="77"/>
        <v>7.0846964940680994</v>
      </c>
      <c r="AL34" s="36">
        <f>+'OCT-DEC 2021 '!AL34+'JUL-SEP 2021'!AL34+'JAN-MAR 2022'!AL34+'APR-JUN 2022'!AL34</f>
        <v>1877469.2284396528</v>
      </c>
      <c r="AM34" s="39">
        <f t="shared" si="78"/>
        <v>23.288750864453561</v>
      </c>
      <c r="AN34" s="36">
        <f t="shared" si="79"/>
        <v>3639567.8557477761</v>
      </c>
      <c r="AO34" s="40">
        <f t="shared" si="80"/>
        <v>11.051229916400807</v>
      </c>
      <c r="AP34" s="36">
        <f>+'OCT-DEC 2021 '!AP34+'JUL-SEP 2021'!AP34+'JAN-MAR 2022'!AP34+'APR-JUN 2022'!AP34</f>
        <v>4120727.8988941154</v>
      </c>
      <c r="AQ34" s="39">
        <f t="shared" si="81"/>
        <v>6.9387125218170747</v>
      </c>
      <c r="AR34" s="36">
        <f>+'OCT-DEC 2021 '!AR34+'JUL-SEP 2021'!AR34+'JAN-MAR 2022'!AR34+'APR-JUN 2022'!AR34</f>
        <v>5988663.3667465076</v>
      </c>
      <c r="AS34" s="39">
        <f t="shared" si="82"/>
        <v>10.458848373533222</v>
      </c>
      <c r="AT34" s="36">
        <f t="shared" si="83"/>
        <v>10109391.265640624</v>
      </c>
      <c r="AU34" s="40">
        <f t="shared" si="84"/>
        <v>8.6666683232121446</v>
      </c>
      <c r="AV34" s="116">
        <f t="shared" si="85"/>
        <v>5882826.5262022391</v>
      </c>
      <c r="AW34" s="117">
        <f t="shared" si="86"/>
        <v>7866132.5951861609</v>
      </c>
      <c r="AX34" s="118">
        <f t="shared" si="87"/>
        <v>13748959.1213884</v>
      </c>
      <c r="AY34" s="32"/>
      <c r="AZ34" s="35">
        <f>+'OCT-DEC 2021 '!AZ34+'JUL-SEP 2021'!AZ34+'JAN-MAR 2022'!AZ34+'APR-JUN 2022'!AZ34</f>
        <v>5016726.7627627421</v>
      </c>
      <c r="BA34" s="39">
        <f t="shared" si="134"/>
        <v>11.407433228119574</v>
      </c>
      <c r="BB34" s="36">
        <f>+'OCT-DEC 2021 '!BB34+'JUL-SEP 2021'!BB34+'JAN-MAR 2022'!BB34+'APR-JUN 2022'!BB34</f>
        <v>2558098.835784141</v>
      </c>
      <c r="BC34" s="39">
        <f t="shared" si="135"/>
        <v>22.247626482037703</v>
      </c>
      <c r="BD34" s="36">
        <f t="shared" si="88"/>
        <v>7574825.5985468831</v>
      </c>
      <c r="BE34" s="40">
        <v>12.436949992607401</v>
      </c>
      <c r="BF34" s="38">
        <f>+'OCT-DEC 2021 '!BF34+'JUL-SEP 2021'!BF34+'JAN-MAR 2022'!BF34+'APR-JUN 2022'!BF34</f>
        <v>13611486.430086525</v>
      </c>
      <c r="BG34" s="39">
        <v>5.6741959183050197</v>
      </c>
      <c r="BH34" s="36">
        <f>+'OCT-DEC 2021 '!BH34+'JUL-SEP 2021'!BH34+'JAN-MAR 2022'!BH34+'APR-JUN 2022'!BH34</f>
        <v>14425767.447093735</v>
      </c>
      <c r="BI34" s="39">
        <v>13.448022788293716</v>
      </c>
      <c r="BJ34" s="36">
        <f t="shared" si="92"/>
        <v>28037253.87718026</v>
      </c>
      <c r="BK34" s="40">
        <f t="shared" si="93"/>
        <v>8.0148483253444542</v>
      </c>
      <c r="BL34" s="116">
        <f t="shared" si="94"/>
        <v>18628213.192849267</v>
      </c>
      <c r="BM34" s="117">
        <f t="shared" si="95"/>
        <v>16983866.282877877</v>
      </c>
      <c r="BN34" s="118">
        <f t="shared" si="96"/>
        <v>35612079.475727141</v>
      </c>
      <c r="BO34" s="32"/>
      <c r="BP34" s="35">
        <f>+'OCT-DEC 2021 '!BP34+'JUL-SEP 2021'!BP34+'JAN-MAR 2022'!BP34+'APR-JUN 2022'!BP34</f>
        <v>2095056.7863230251</v>
      </c>
      <c r="BQ34" s="39">
        <v>5.568959928128919</v>
      </c>
      <c r="BR34" s="36">
        <f>+'OCT-DEC 2021 '!BR34+'JUL-SEP 2021'!BR34+'JAN-MAR 2022'!BR34+'APR-JUN 2022'!BR34</f>
        <v>1557270.9578090478</v>
      </c>
      <c r="BS34" s="39">
        <v>18.884164313748535</v>
      </c>
      <c r="BT34" s="36">
        <f t="shared" si="99"/>
        <v>3652327.7441320727</v>
      </c>
      <c r="BU34" s="40">
        <v>7.2106827104577311</v>
      </c>
      <c r="BV34" s="38">
        <f>+'OCT-DEC 2021 '!BV34+'JUL-SEP 2021'!BV34+'JAN-MAR 2022'!BV34+'APR-JUN 2022'!BV34</f>
        <v>7041335.663231262</v>
      </c>
      <c r="BW34" s="39">
        <f t="shared" si="101"/>
        <v>6.2558176626082007</v>
      </c>
      <c r="BX34" s="36">
        <f>+'OCT-DEC 2021 '!BX34+'JUL-SEP 2021'!BX34+'JAN-MAR 2022'!BX34+'APR-JUN 2022'!BX34</f>
        <v>7975031.7581542488</v>
      </c>
      <c r="BY34" s="39">
        <f t="shared" si="102"/>
        <v>10.86287195231831</v>
      </c>
      <c r="BZ34" s="36">
        <f t="shared" si="103"/>
        <v>15016367.421385512</v>
      </c>
      <c r="CA34" s="40">
        <f t="shared" si="104"/>
        <v>8.074526996998749</v>
      </c>
      <c r="CB34" s="116">
        <f t="shared" si="105"/>
        <v>9136392.4495542869</v>
      </c>
      <c r="CC34" s="117">
        <f t="shared" si="106"/>
        <v>9532302.7159632966</v>
      </c>
      <c r="CD34" s="118">
        <f t="shared" si="107"/>
        <v>18668695.165517583</v>
      </c>
      <c r="CE34" s="32"/>
      <c r="CF34" s="35">
        <f>+'OCT-DEC 2021 '!CF34+'JUL-SEP 2021'!CF34+'JAN-MAR 2022'!CF34+'APR-JUN 2022'!CF34</f>
        <v>6346694.295550853</v>
      </c>
      <c r="CG34" s="39">
        <f t="shared" si="108"/>
        <v>12.681037260809678</v>
      </c>
      <c r="CH34" s="36">
        <f>+'OCT-DEC 2021 '!CH34+'JUL-SEP 2021'!CH34+'JAN-MAR 2022'!CH34+'APR-JUN 2022'!CH34</f>
        <v>2215141.7647254667</v>
      </c>
      <c r="CI34" s="39">
        <f t="shared" si="109"/>
        <v>23.751560262113237</v>
      </c>
      <c r="CJ34" s="36">
        <f t="shared" si="110"/>
        <v>8561836.0602763202</v>
      </c>
      <c r="CK34" s="40">
        <f t="shared" si="111"/>
        <v>14.419934417307486</v>
      </c>
      <c r="CL34" s="38">
        <f>+'OCT-DEC 2021 '!CL34+'JUL-SEP 2021'!CL34+'JAN-MAR 2022'!CL34+'APR-JUN 2022'!CL34</f>
        <v>9312187.0134212449</v>
      </c>
      <c r="CM34" s="39">
        <f t="shared" si="112"/>
        <v>3.9491133601866144</v>
      </c>
      <c r="CN34" s="36">
        <f>+'OCT-DEC 2021 '!CN34+'JUL-SEP 2021'!CN34+'JAN-MAR 2022'!CN34+'APR-JUN 2022'!CN34</f>
        <v>11030956.496021815</v>
      </c>
      <c r="CO34" s="39">
        <f t="shared" si="113"/>
        <v>9.1331666621309608</v>
      </c>
      <c r="CP34" s="36">
        <f t="shared" si="114"/>
        <v>20343143.50944306</v>
      </c>
      <c r="CQ34" s="40">
        <f t="shared" si="115"/>
        <v>5.7050137778190191</v>
      </c>
      <c r="CR34" s="116">
        <f t="shared" si="116"/>
        <v>15658881.308972098</v>
      </c>
      <c r="CS34" s="117">
        <f t="shared" si="117"/>
        <v>13246098.260747282</v>
      </c>
      <c r="CT34" s="118">
        <f t="shared" si="118"/>
        <v>28904979.569719382</v>
      </c>
      <c r="CU34" s="32"/>
      <c r="CV34" s="38">
        <f t="shared" si="119"/>
        <v>20278242.527504779</v>
      </c>
      <c r="CW34" s="39">
        <f t="shared" si="120"/>
        <v>7.3822711579756479</v>
      </c>
      <c r="CX34" s="39">
        <f t="shared" si="121"/>
        <v>11385099.712350324</v>
      </c>
      <c r="CY34" s="39">
        <f t="shared" si="122"/>
        <v>17.140865078936603</v>
      </c>
      <c r="CZ34" s="36">
        <f t="shared" si="123"/>
        <v>31663342.239855103</v>
      </c>
      <c r="DA34" s="40">
        <f t="shared" si="124"/>
        <v>9.2824650404782698</v>
      </c>
      <c r="DB34" s="38">
        <f t="shared" si="125"/>
        <v>64480290.09329816</v>
      </c>
      <c r="DC34" s="39">
        <f t="shared" si="126"/>
        <v>5.5513681412047289</v>
      </c>
      <c r="DD34" s="36">
        <f t="shared" si="127"/>
        <v>65965694.180802308</v>
      </c>
      <c r="DE34" s="39">
        <f t="shared" si="128"/>
        <v>10.403505435946261</v>
      </c>
      <c r="DF34" s="36">
        <f t="shared" si="129"/>
        <v>130445984.27410047</v>
      </c>
      <c r="DG34" s="40">
        <f t="shared" si="130"/>
        <v>7.2647877663835461</v>
      </c>
      <c r="DH34" s="152"/>
      <c r="DI34" s="161" t="s">
        <v>32</v>
      </c>
      <c r="DJ34" s="38">
        <f t="shared" si="131"/>
        <v>31663342.239855103</v>
      </c>
      <c r="DK34" s="36">
        <f t="shared" si="132"/>
        <v>130445984.27410047</v>
      </c>
      <c r="DL34" s="37">
        <f t="shared" si="133"/>
        <v>162109326.51395556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>
        <f>+'JUL-SEP 2021'!D35+'OCT-DEC 2021 '!D35+'JAN-MAR 2022'!D35+'APR-JUN 2022'!D35</f>
        <v>2085571.3000000003</v>
      </c>
      <c r="E35" s="39">
        <f t="shared" si="55"/>
        <v>4.8810869321000956</v>
      </c>
      <c r="F35" s="36">
        <f>+'JUL-SEP 2021'!F35+'OCT-DEC 2021 '!F35+'JAN-MAR 2022'!F35+'APR-JUN 2022'!F35</f>
        <v>60105.39</v>
      </c>
      <c r="G35" s="39">
        <f t="shared" si="56"/>
        <v>0.59990208799105715</v>
      </c>
      <c r="H35" s="36">
        <f t="shared" si="57"/>
        <v>2145676.6900000004</v>
      </c>
      <c r="I35" s="40">
        <f t="shared" si="58"/>
        <v>4.0678803074309728</v>
      </c>
      <c r="J35" s="35">
        <f>+'JUL-SEP 2021'!J35+'OCT-DEC 2021 '!J35+'JAN-MAR 2022'!J35+'APR-JUN 2022'!J35</f>
        <v>0</v>
      </c>
      <c r="K35" s="39">
        <f t="shared" si="59"/>
        <v>0</v>
      </c>
      <c r="L35" s="36">
        <f>+'JUL-SEP 2021'!L35+'OCT-DEC 2021 '!L35+'JAN-MAR 2022'!L35+'APR-JUN 2022'!L35</f>
        <v>0</v>
      </c>
      <c r="M35" s="39">
        <f t="shared" si="60"/>
        <v>0</v>
      </c>
      <c r="N35" s="36">
        <f t="shared" si="61"/>
        <v>0</v>
      </c>
      <c r="O35" s="40">
        <f t="shared" si="62"/>
        <v>0</v>
      </c>
      <c r="P35" s="116">
        <f t="shared" si="63"/>
        <v>2085571.3000000003</v>
      </c>
      <c r="Q35" s="117">
        <f t="shared" si="64"/>
        <v>60105.39</v>
      </c>
      <c r="R35" s="118">
        <f t="shared" si="65"/>
        <v>2145676.6900000004</v>
      </c>
      <c r="S35" s="32"/>
      <c r="T35" s="38">
        <f>+'JUL-SEP 2021'!T35+'OCT-DEC 2021 '!T35+'JAN-MAR 2022'!T35+'APR-JUN 2022'!T35</f>
        <v>1635349.056698394</v>
      </c>
      <c r="U35" s="39">
        <f t="shared" si="66"/>
        <v>2.1245335230477549</v>
      </c>
      <c r="V35" s="36">
        <f>+'JUL-SEP 2021'!V35+'OCT-DEC 2021 '!V35+'JAN-MAR 2022'!V35+'APR-JUN 2022'!V35</f>
        <v>63668.199961788167</v>
      </c>
      <c r="W35" s="39">
        <f t="shared" si="67"/>
        <v>0.32065452218651658</v>
      </c>
      <c r="X35" s="36">
        <f t="shared" si="68"/>
        <v>1699017.2566601823</v>
      </c>
      <c r="Y35" s="40">
        <f t="shared" si="69"/>
        <v>1.7546356990486256</v>
      </c>
      <c r="Z35" s="244">
        <f>+'OCT-DEC 2021 '!Z35+'JUL-SEP 2021'!Z35+'JAN-MAR 2022'!Z35+'APR-JUN 2022'!Z35</f>
        <v>3702.6791447614014</v>
      </c>
      <c r="AA35" s="39">
        <f t="shared" si="70"/>
        <v>9.5260664427038405E-4</v>
      </c>
      <c r="AB35" s="36">
        <f>+'OCT-DEC 2021 '!AB35+'JUL-SEP 2021'!AB35+'JAN-MAR 2022'!AB35+'APR-JUN 2022'!AB35</f>
        <v>2115.6615259508017</v>
      </c>
      <c r="AC35" s="39">
        <f t="shared" si="71"/>
        <v>1.3472556265841553E-3</v>
      </c>
      <c r="AD35" s="36">
        <f t="shared" si="72"/>
        <v>5818.3406707122031</v>
      </c>
      <c r="AE35" s="40">
        <f t="shared" si="73"/>
        <v>1.0661689067263482E-3</v>
      </c>
      <c r="AF35" s="116">
        <f t="shared" si="74"/>
        <v>1639051.7358431553</v>
      </c>
      <c r="AG35" s="117">
        <f t="shared" si="75"/>
        <v>65783.861487738963</v>
      </c>
      <c r="AH35" s="118">
        <f t="shared" si="76"/>
        <v>1704835.5973308943</v>
      </c>
      <c r="AI35" s="32"/>
      <c r="AJ35" s="35">
        <f>+'OCT-DEC 2021 '!AJ35+'JUL-SEP 2021'!AJ35+'JAN-MAR 2022'!AJ35+'APR-JUN 2022'!AJ35</f>
        <v>2539677.9694284033</v>
      </c>
      <c r="AK35" s="39">
        <f t="shared" si="77"/>
        <v>10.211033211891344</v>
      </c>
      <c r="AL35" s="36">
        <f>+'OCT-DEC 2021 '!AL35+'JUL-SEP 2021'!AL35+'JAN-MAR 2022'!AL35+'APR-JUN 2022'!AL35</f>
        <v>51459.095892412144</v>
      </c>
      <c r="AM35" s="39">
        <f t="shared" si="78"/>
        <v>0.63831568890447599</v>
      </c>
      <c r="AN35" s="36">
        <f t="shared" si="79"/>
        <v>2591137.0653208154</v>
      </c>
      <c r="AO35" s="40">
        <f t="shared" si="80"/>
        <v>7.8677613905580177</v>
      </c>
      <c r="AP35" s="36">
        <f>+'OCT-DEC 2021 '!AP35+'JUL-SEP 2021'!AP35+'JAN-MAR 2022'!AP35+'APR-JUN 2022'!AP35</f>
        <v>0</v>
      </c>
      <c r="AQ35" s="39">
        <f t="shared" si="81"/>
        <v>0</v>
      </c>
      <c r="AR35" s="36">
        <f>+'OCT-DEC 2021 '!AR35+'JUL-SEP 2021'!AR35+'JAN-MAR 2022'!AR35+'APR-JUN 2022'!AR35</f>
        <v>0</v>
      </c>
      <c r="AS35" s="39">
        <f t="shared" si="82"/>
        <v>0</v>
      </c>
      <c r="AT35" s="36">
        <f t="shared" si="83"/>
        <v>0</v>
      </c>
      <c r="AU35" s="40">
        <f t="shared" si="84"/>
        <v>0</v>
      </c>
      <c r="AV35" s="116">
        <f t="shared" si="85"/>
        <v>2539677.9694284033</v>
      </c>
      <c r="AW35" s="117">
        <f t="shared" si="86"/>
        <v>51459.095892412144</v>
      </c>
      <c r="AX35" s="118">
        <f t="shared" si="87"/>
        <v>2591137.0653208154</v>
      </c>
      <c r="AY35" s="32"/>
      <c r="AZ35" s="35">
        <f>+'OCT-DEC 2021 '!AZ35+'JUL-SEP 2021'!AZ35+'JAN-MAR 2022'!AZ35+'APR-JUN 2022'!AZ35</f>
        <v>2682719.7546594869</v>
      </c>
      <c r="BA35" s="39">
        <f t="shared" si="134"/>
        <v>6.1001820346664033</v>
      </c>
      <c r="BB35" s="36">
        <f>+'OCT-DEC 2021 '!BB35+'JUL-SEP 2021'!BB35+'JAN-MAR 2022'!BB35+'APR-JUN 2022'!BB35</f>
        <v>81587.517846537652</v>
      </c>
      <c r="BC35" s="39">
        <f t="shared" si="135"/>
        <v>0.70956156863656061</v>
      </c>
      <c r="BD35" s="36">
        <f t="shared" si="88"/>
        <v>2764307.2725060247</v>
      </c>
      <c r="BE35" s="40">
        <v>8.1203331295817467</v>
      </c>
      <c r="BF35" s="38">
        <f>+'OCT-DEC 2021 '!BF35+'JUL-SEP 2021'!BF35+'JAN-MAR 2022'!BF35+'APR-JUN 2022'!BF35</f>
        <v>0</v>
      </c>
      <c r="BG35" s="39">
        <v>0</v>
      </c>
      <c r="BH35" s="36">
        <f>+'OCT-DEC 2021 '!BH35+'JUL-SEP 2021'!BH35+'JAN-MAR 2022'!BH35+'APR-JUN 2022'!BH35</f>
        <v>0</v>
      </c>
      <c r="BI35" s="39">
        <v>0</v>
      </c>
      <c r="BJ35" s="36">
        <f t="shared" si="92"/>
        <v>0</v>
      </c>
      <c r="BK35" s="40">
        <f t="shared" si="93"/>
        <v>0</v>
      </c>
      <c r="BL35" s="116">
        <f t="shared" si="94"/>
        <v>2682719.7546594869</v>
      </c>
      <c r="BM35" s="117">
        <f t="shared" si="95"/>
        <v>81587.517846537652</v>
      </c>
      <c r="BN35" s="118">
        <f t="shared" si="96"/>
        <v>2764307.2725060247</v>
      </c>
      <c r="BO35" s="32"/>
      <c r="BP35" s="35">
        <f>+'OCT-DEC 2021 '!BP35+'JUL-SEP 2021'!BP35+'JAN-MAR 2022'!BP35+'APR-JUN 2022'!BP35</f>
        <v>4785780.6197947664</v>
      </c>
      <c r="BQ35" s="39">
        <v>13.452913669174556</v>
      </c>
      <c r="BR35" s="36">
        <f>+'OCT-DEC 2021 '!BR35+'JUL-SEP 2021'!BR35+'JAN-MAR 2022'!BR35+'APR-JUN 2022'!BR35</f>
        <v>116967.48700484737</v>
      </c>
      <c r="BS35" s="39">
        <v>9.7189825616474546E-2</v>
      </c>
      <c r="BT35" s="36">
        <f t="shared" si="99"/>
        <v>4902748.1067996137</v>
      </c>
      <c r="BU35" s="40">
        <v>11.806194965243742</v>
      </c>
      <c r="BV35" s="38">
        <f>+'OCT-DEC 2021 '!BV35+'JUL-SEP 2021'!BV35+'JAN-MAR 2022'!BV35+'APR-JUN 2022'!BV35</f>
        <v>2992.6598784252833</v>
      </c>
      <c r="BW35" s="39">
        <f t="shared" si="101"/>
        <v>2.6588044400997217E-3</v>
      </c>
      <c r="BX35" s="36">
        <f>+'OCT-DEC 2021 '!BX35+'JUL-SEP 2021'!BX35+'JAN-MAR 2022'!BX35+'APR-JUN 2022'!BX35</f>
        <v>5230.084024004087</v>
      </c>
      <c r="BY35" s="39">
        <f t="shared" si="102"/>
        <v>7.1239506970654518E-3</v>
      </c>
      <c r="BZ35" s="36">
        <f t="shared" si="103"/>
        <v>8222.7439024293708</v>
      </c>
      <c r="CA35" s="40">
        <f t="shared" si="104"/>
        <v>4.4214932790614132E-3</v>
      </c>
      <c r="CB35" s="116">
        <f t="shared" si="105"/>
        <v>4788773.2796731917</v>
      </c>
      <c r="CC35" s="117">
        <f t="shared" si="106"/>
        <v>122197.57102885145</v>
      </c>
      <c r="CD35" s="118">
        <f t="shared" si="107"/>
        <v>4910970.8507020436</v>
      </c>
      <c r="CE35" s="32"/>
      <c r="CF35" s="35">
        <f>+'OCT-DEC 2021 '!CF35+'JUL-SEP 2021'!CF35+'JAN-MAR 2022'!CF35+'APR-JUN 2022'!CF35</f>
        <v>2074438.7500360529</v>
      </c>
      <c r="CG35" s="39">
        <f t="shared" si="108"/>
        <v>4.1448404254976712</v>
      </c>
      <c r="CH35" s="36">
        <f>+'OCT-DEC 2021 '!CH35+'JUL-SEP 2021'!CH35+'JAN-MAR 2022'!CH35+'APR-JUN 2022'!CH35</f>
        <v>91850.386537189217</v>
      </c>
      <c r="CI35" s="39">
        <f t="shared" si="109"/>
        <v>0.98485344174205436</v>
      </c>
      <c r="CJ35" s="36">
        <f t="shared" si="110"/>
        <v>2166289.136573242</v>
      </c>
      <c r="CK35" s="40">
        <f t="shared" si="111"/>
        <v>3.6484869668601969</v>
      </c>
      <c r="CL35" s="38">
        <f>+'OCT-DEC 2021 '!CL35+'JUL-SEP 2021'!CL35+'JAN-MAR 2022'!CL35+'APR-JUN 2022'!CL35</f>
        <v>0</v>
      </c>
      <c r="CM35" s="39">
        <f t="shared" si="112"/>
        <v>0</v>
      </c>
      <c r="CN35" s="36">
        <f>+'OCT-DEC 2021 '!CN35+'JUL-SEP 2021'!CN35+'JAN-MAR 2022'!CN35+'APR-JUN 2022'!CN35</f>
        <v>0</v>
      </c>
      <c r="CO35" s="39">
        <f t="shared" si="113"/>
        <v>0</v>
      </c>
      <c r="CP35" s="36">
        <f t="shared" si="114"/>
        <v>0</v>
      </c>
      <c r="CQ35" s="40">
        <f t="shared" si="115"/>
        <v>0</v>
      </c>
      <c r="CR35" s="116">
        <f t="shared" si="116"/>
        <v>2074438.7500360529</v>
      </c>
      <c r="CS35" s="117">
        <f t="shared" si="117"/>
        <v>91850.386537189217</v>
      </c>
      <c r="CT35" s="118">
        <f t="shared" si="118"/>
        <v>2166289.136573242</v>
      </c>
      <c r="CU35" s="32"/>
      <c r="CV35" s="38">
        <f t="shared" si="119"/>
        <v>15803537.450617105</v>
      </c>
      <c r="CW35" s="39">
        <f t="shared" si="120"/>
        <v>5.753259857575749</v>
      </c>
      <c r="CX35" s="39">
        <f t="shared" si="121"/>
        <v>465638.07724277454</v>
      </c>
      <c r="CY35" s="39">
        <f t="shared" si="122"/>
        <v>0.70104256082849725</v>
      </c>
      <c r="CZ35" s="36">
        <f t="shared" si="123"/>
        <v>16269175.52785988</v>
      </c>
      <c r="DA35" s="40">
        <f t="shared" si="124"/>
        <v>4.7694918600436109</v>
      </c>
      <c r="DB35" s="38">
        <f t="shared" si="125"/>
        <v>6695.3390231866852</v>
      </c>
      <c r="DC35" s="39">
        <f t="shared" si="126"/>
        <v>5.764287303004316E-4</v>
      </c>
      <c r="DD35" s="36">
        <f t="shared" si="127"/>
        <v>7345.7455499548887</v>
      </c>
      <c r="DE35" s="39">
        <f t="shared" si="128"/>
        <v>1.1585037451523454E-3</v>
      </c>
      <c r="DF35" s="36">
        <f t="shared" si="129"/>
        <v>14041.084573141574</v>
      </c>
      <c r="DG35" s="40">
        <f t="shared" si="130"/>
        <v>7.819750067535687E-4</v>
      </c>
      <c r="DH35" s="152"/>
      <c r="DI35" s="161" t="s">
        <v>33</v>
      </c>
      <c r="DJ35" s="38">
        <f t="shared" si="131"/>
        <v>16269175.52785988</v>
      </c>
      <c r="DK35" s="36">
        <f t="shared" si="132"/>
        <v>14041.084573141574</v>
      </c>
      <c r="DL35" s="37">
        <f t="shared" si="133"/>
        <v>16283216.612433022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>
        <f>+'JUL-SEP 2021'!D36+'OCT-DEC 2021 '!D36+'JAN-MAR 2022'!D36+'APR-JUN 2022'!D36</f>
        <v>717950.47000000009</v>
      </c>
      <c r="E36" s="39">
        <f t="shared" si="55"/>
        <v>1.6802967402802875</v>
      </c>
      <c r="F36" s="36">
        <f>+'JUL-SEP 2021'!F36+'OCT-DEC 2021 '!F36+'JAN-MAR 2022'!F36+'APR-JUN 2022'!F36</f>
        <v>0</v>
      </c>
      <c r="G36" s="39">
        <f t="shared" si="56"/>
        <v>0</v>
      </c>
      <c r="H36" s="36">
        <f t="shared" si="57"/>
        <v>717950.47000000009</v>
      </c>
      <c r="I36" s="40">
        <f t="shared" si="58"/>
        <v>1.3611261157074934</v>
      </c>
      <c r="J36" s="35">
        <f>+'JUL-SEP 2021'!J36+'OCT-DEC 2021 '!J36+'JAN-MAR 2022'!J36+'APR-JUN 2022'!J36</f>
        <v>0</v>
      </c>
      <c r="K36" s="39">
        <f t="shared" si="59"/>
        <v>0</v>
      </c>
      <c r="L36" s="36">
        <f>+'JUL-SEP 2021'!L36+'OCT-DEC 2021 '!L36+'JAN-MAR 2022'!L36+'APR-JUN 2022'!L36</f>
        <v>0</v>
      </c>
      <c r="M36" s="39">
        <f t="shared" si="60"/>
        <v>0</v>
      </c>
      <c r="N36" s="36">
        <f t="shared" si="61"/>
        <v>0</v>
      </c>
      <c r="O36" s="40">
        <f t="shared" si="62"/>
        <v>0</v>
      </c>
      <c r="P36" s="116">
        <f t="shared" si="63"/>
        <v>717950.47000000009</v>
      </c>
      <c r="Q36" s="117">
        <f t="shared" si="64"/>
        <v>0</v>
      </c>
      <c r="R36" s="118">
        <f t="shared" si="65"/>
        <v>717950.47000000009</v>
      </c>
      <c r="S36" s="32"/>
      <c r="T36" s="38">
        <f>+'JUL-SEP 2021'!T36+'OCT-DEC 2021 '!T36+'JAN-MAR 2022'!T36+'APR-JUN 2022'!T36</f>
        <v>301724.7018706369</v>
      </c>
      <c r="U36" s="39">
        <f t="shared" si="66"/>
        <v>0.39198007375252442</v>
      </c>
      <c r="V36" s="36">
        <f>+'JUL-SEP 2021'!V36+'OCT-DEC 2021 '!V36+'JAN-MAR 2022'!V36+'APR-JUN 2022'!V36</f>
        <v>2740.3243634750429</v>
      </c>
      <c r="W36" s="39">
        <f t="shared" si="67"/>
        <v>1.3801197457027669E-2</v>
      </c>
      <c r="X36" s="36">
        <f t="shared" si="68"/>
        <v>304465.02623411192</v>
      </c>
      <c r="Y36" s="40">
        <f t="shared" si="69"/>
        <v>0.31443188822713569</v>
      </c>
      <c r="Z36" s="244">
        <f>+'OCT-DEC 2021 '!Z36+'JUL-SEP 2021'!Z36+'JAN-MAR 2022'!Z36+'APR-JUN 2022'!Z36</f>
        <v>0</v>
      </c>
      <c r="AA36" s="39">
        <f t="shared" si="70"/>
        <v>0</v>
      </c>
      <c r="AB36" s="36">
        <f>+'OCT-DEC 2021 '!AB36+'JUL-SEP 2021'!AB36+'JAN-MAR 2022'!AB36+'APR-JUN 2022'!AB36</f>
        <v>0</v>
      </c>
      <c r="AC36" s="39">
        <f t="shared" si="71"/>
        <v>0</v>
      </c>
      <c r="AD36" s="36">
        <f t="shared" si="72"/>
        <v>0</v>
      </c>
      <c r="AE36" s="40">
        <f t="shared" si="73"/>
        <v>0</v>
      </c>
      <c r="AF36" s="116">
        <f t="shared" si="74"/>
        <v>301724.7018706369</v>
      </c>
      <c r="AG36" s="117">
        <f t="shared" si="75"/>
        <v>2740.3243634750429</v>
      </c>
      <c r="AH36" s="118">
        <f t="shared" si="76"/>
        <v>304465.02623411192</v>
      </c>
      <c r="AI36" s="32"/>
      <c r="AJ36" s="35">
        <f>+'OCT-DEC 2021 '!AJ36+'JUL-SEP 2021'!AJ36+'JAN-MAR 2022'!AJ36+'APR-JUN 2022'!AJ36</f>
        <v>1209930.3780423873</v>
      </c>
      <c r="AK36" s="39">
        <f t="shared" si="77"/>
        <v>4.8646479683594226</v>
      </c>
      <c r="AL36" s="36">
        <f>+'OCT-DEC 2021 '!AL36+'JUL-SEP 2021'!AL36+'JAN-MAR 2022'!AL36+'APR-JUN 2022'!AL36</f>
        <v>1614.3979490422578</v>
      </c>
      <c r="AM36" s="39">
        <f t="shared" si="78"/>
        <v>2.0025527482320823E-2</v>
      </c>
      <c r="AN36" s="36">
        <f t="shared" si="79"/>
        <v>1211544.7759914296</v>
      </c>
      <c r="AO36" s="40">
        <f t="shared" si="80"/>
        <v>3.6787498967359462</v>
      </c>
      <c r="AP36" s="36">
        <f>+'OCT-DEC 2021 '!AP36+'JUL-SEP 2021'!AP36+'JAN-MAR 2022'!AP36+'APR-JUN 2022'!AP36</f>
        <v>0</v>
      </c>
      <c r="AQ36" s="39">
        <f t="shared" si="81"/>
        <v>0</v>
      </c>
      <c r="AR36" s="36">
        <f>+'OCT-DEC 2021 '!AR36+'JUL-SEP 2021'!AR36+'JAN-MAR 2022'!AR36+'APR-JUN 2022'!AR36</f>
        <v>0</v>
      </c>
      <c r="AS36" s="39">
        <f t="shared" si="82"/>
        <v>0</v>
      </c>
      <c r="AT36" s="36">
        <f t="shared" si="83"/>
        <v>0</v>
      </c>
      <c r="AU36" s="40">
        <f t="shared" si="84"/>
        <v>0</v>
      </c>
      <c r="AV36" s="116">
        <f t="shared" si="85"/>
        <v>1209930.3780423873</v>
      </c>
      <c r="AW36" s="117">
        <f t="shared" si="86"/>
        <v>1614.3979490422578</v>
      </c>
      <c r="AX36" s="118">
        <f t="shared" si="87"/>
        <v>1211544.7759914296</v>
      </c>
      <c r="AY36" s="32"/>
      <c r="AZ36" s="35">
        <f>+'OCT-DEC 2021 '!AZ36+'JUL-SEP 2021'!AZ36+'JAN-MAR 2022'!AZ36+'APR-JUN 2022'!AZ36</f>
        <v>905193.23337346863</v>
      </c>
      <c r="BA36" s="39">
        <f t="shared" si="134"/>
        <v>2.0583005327096884</v>
      </c>
      <c r="BB36" s="36">
        <f>+'OCT-DEC 2021 '!BB36+'JUL-SEP 2021'!BB36+'JAN-MAR 2022'!BB36+'APR-JUN 2022'!BB36</f>
        <v>4048.8102379790344</v>
      </c>
      <c r="BC36" s="39">
        <f t="shared" si="135"/>
        <v>3.5212250836897926E-2</v>
      </c>
      <c r="BD36" s="36">
        <f t="shared" si="88"/>
        <v>909242.04361144768</v>
      </c>
      <c r="BE36" s="40">
        <v>2.7291832266433618</v>
      </c>
      <c r="BF36" s="38">
        <f>+'OCT-DEC 2021 '!BF36+'JUL-SEP 2021'!BF36+'JAN-MAR 2022'!BF36+'APR-JUN 2022'!BF36</f>
        <v>0</v>
      </c>
      <c r="BG36" s="39">
        <v>0</v>
      </c>
      <c r="BH36" s="36">
        <f>+'OCT-DEC 2021 '!BH36+'JUL-SEP 2021'!BH36+'JAN-MAR 2022'!BH36+'APR-JUN 2022'!BH36</f>
        <v>0</v>
      </c>
      <c r="BI36" s="39">
        <v>0</v>
      </c>
      <c r="BJ36" s="36">
        <f t="shared" si="92"/>
        <v>0</v>
      </c>
      <c r="BK36" s="40">
        <f t="shared" si="93"/>
        <v>0</v>
      </c>
      <c r="BL36" s="116">
        <f t="shared" si="94"/>
        <v>905193.23337346863</v>
      </c>
      <c r="BM36" s="117">
        <f t="shared" si="95"/>
        <v>4048.8102379790344</v>
      </c>
      <c r="BN36" s="118">
        <f t="shared" si="96"/>
        <v>909242.04361144768</v>
      </c>
      <c r="BO36" s="32"/>
      <c r="BP36" s="35">
        <f>+'OCT-DEC 2021 '!BP36+'JUL-SEP 2021'!BP36+'JAN-MAR 2022'!BP36+'APR-JUN 2022'!BP36</f>
        <v>1230974.0786038029</v>
      </c>
      <c r="BQ36" s="39">
        <v>4.872569847544697</v>
      </c>
      <c r="BR36" s="36">
        <f>+'OCT-DEC 2021 '!BR36+'JUL-SEP 2021'!BR36+'JAN-MAR 2022'!BR36+'APR-JUN 2022'!BR36</f>
        <v>13421.370191505557</v>
      </c>
      <c r="BS36" s="39">
        <v>1.6278598256125879E-2</v>
      </c>
      <c r="BT36" s="36">
        <f t="shared" si="99"/>
        <v>1244395.4487953086</v>
      </c>
      <c r="BU36" s="40">
        <v>4.2738044248981195</v>
      </c>
      <c r="BV36" s="38">
        <f>+'OCT-DEC 2021 '!BV36+'JUL-SEP 2021'!BV36+'JAN-MAR 2022'!BV36+'APR-JUN 2022'!BV36</f>
        <v>0</v>
      </c>
      <c r="BW36" s="39">
        <f t="shared" si="101"/>
        <v>0</v>
      </c>
      <c r="BX36" s="36">
        <f>+'OCT-DEC 2021 '!BX36+'JUL-SEP 2021'!BX36+'JAN-MAR 2022'!BX36+'APR-JUN 2022'!BX36</f>
        <v>0</v>
      </c>
      <c r="BY36" s="39">
        <f t="shared" si="102"/>
        <v>0</v>
      </c>
      <c r="BZ36" s="36">
        <f t="shared" si="103"/>
        <v>0</v>
      </c>
      <c r="CA36" s="40">
        <f t="shared" si="104"/>
        <v>0</v>
      </c>
      <c r="CB36" s="116">
        <f t="shared" si="105"/>
        <v>1230974.0786038029</v>
      </c>
      <c r="CC36" s="117">
        <f t="shared" si="106"/>
        <v>13421.370191505557</v>
      </c>
      <c r="CD36" s="118">
        <f t="shared" si="107"/>
        <v>1244395.4487953086</v>
      </c>
      <c r="CE36" s="32"/>
      <c r="CF36" s="35">
        <f>+'OCT-DEC 2021 '!CF36+'JUL-SEP 2021'!CF36+'JAN-MAR 2022'!CF36+'APR-JUN 2022'!CF36</f>
        <v>840906.43090373895</v>
      </c>
      <c r="CG36" s="39">
        <f t="shared" si="108"/>
        <v>1.6801763700230754</v>
      </c>
      <c r="CH36" s="36">
        <f>+'OCT-DEC 2021 '!CH36+'JUL-SEP 2021'!CH36+'JAN-MAR 2022'!CH36+'APR-JUN 2022'!CH36</f>
        <v>10192.404162336132</v>
      </c>
      <c r="CI36" s="39">
        <f t="shared" si="109"/>
        <v>0.10928668563456174</v>
      </c>
      <c r="CJ36" s="36">
        <f t="shared" si="110"/>
        <v>851098.83506607509</v>
      </c>
      <c r="CK36" s="40">
        <f t="shared" si="111"/>
        <v>1.4334296169533896</v>
      </c>
      <c r="CL36" s="38">
        <f>+'OCT-DEC 2021 '!CL36+'JUL-SEP 2021'!CL36+'JAN-MAR 2022'!CL36+'APR-JUN 2022'!CL36</f>
        <v>0</v>
      </c>
      <c r="CM36" s="39">
        <f t="shared" si="112"/>
        <v>0</v>
      </c>
      <c r="CN36" s="36">
        <f>+'OCT-DEC 2021 '!CN36+'JUL-SEP 2021'!CN36+'JAN-MAR 2022'!CN36+'APR-JUN 2022'!CN36</f>
        <v>0</v>
      </c>
      <c r="CO36" s="39">
        <f t="shared" si="113"/>
        <v>0</v>
      </c>
      <c r="CP36" s="36">
        <f t="shared" si="114"/>
        <v>0</v>
      </c>
      <c r="CQ36" s="40">
        <f t="shared" si="115"/>
        <v>0</v>
      </c>
      <c r="CR36" s="116">
        <f t="shared" si="116"/>
        <v>840906.43090373895</v>
      </c>
      <c r="CS36" s="117">
        <f t="shared" si="117"/>
        <v>10192.404162336132</v>
      </c>
      <c r="CT36" s="118">
        <f t="shared" si="118"/>
        <v>851098.83506607509</v>
      </c>
      <c r="CU36" s="32"/>
      <c r="CV36" s="38">
        <f t="shared" si="119"/>
        <v>5206679.2927940357</v>
      </c>
      <c r="CW36" s="39">
        <f t="shared" si="120"/>
        <v>1.895485682247243</v>
      </c>
      <c r="CX36" s="39">
        <f t="shared" si="121"/>
        <v>32017.306904338024</v>
      </c>
      <c r="CY36" s="39">
        <f t="shared" si="122"/>
        <v>4.8203735733893638E-2</v>
      </c>
      <c r="CZ36" s="36">
        <f t="shared" si="123"/>
        <v>5238696.599698374</v>
      </c>
      <c r="DA36" s="40">
        <f t="shared" si="124"/>
        <v>1.5357828518545891</v>
      </c>
      <c r="DB36" s="38">
        <f t="shared" si="125"/>
        <v>0</v>
      </c>
      <c r="DC36" s="39">
        <f t="shared" si="126"/>
        <v>0</v>
      </c>
      <c r="DD36" s="36">
        <f t="shared" si="127"/>
        <v>0</v>
      </c>
      <c r="DE36" s="39">
        <f t="shared" si="128"/>
        <v>0</v>
      </c>
      <c r="DF36" s="36">
        <f t="shared" si="129"/>
        <v>0</v>
      </c>
      <c r="DG36" s="40">
        <f t="shared" si="130"/>
        <v>0</v>
      </c>
      <c r="DH36" s="152"/>
      <c r="DI36" s="161" t="s">
        <v>34</v>
      </c>
      <c r="DJ36" s="38">
        <f t="shared" si="131"/>
        <v>5238696.599698374</v>
      </c>
      <c r="DK36" s="36">
        <f t="shared" si="132"/>
        <v>0</v>
      </c>
      <c r="DL36" s="37">
        <f t="shared" si="133"/>
        <v>5238696.599698374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>
        <f>+'JUL-SEP 2021'!D37+'OCT-DEC 2021 '!D37+'JAN-MAR 2022'!D37+'APR-JUN 2022'!D37</f>
        <v>197897.22000000003</v>
      </c>
      <c r="E37" s="39">
        <f t="shared" si="55"/>
        <v>0.46316015877325201</v>
      </c>
      <c r="F37" s="36">
        <f>+'JUL-SEP 2021'!F37+'OCT-DEC 2021 '!F37+'JAN-MAR 2022'!F37+'APR-JUN 2022'!F37</f>
        <v>8602.91</v>
      </c>
      <c r="G37" s="39">
        <f t="shared" si="56"/>
        <v>8.5864240657936755E-2</v>
      </c>
      <c r="H37" s="36">
        <f t="shared" si="57"/>
        <v>206500.13000000003</v>
      </c>
      <c r="I37" s="40">
        <f t="shared" si="58"/>
        <v>0.39149319010821515</v>
      </c>
      <c r="J37" s="35">
        <f>+'JUL-SEP 2021'!J37+'OCT-DEC 2021 '!J37+'JAN-MAR 2022'!J37+'APR-JUN 2022'!J37</f>
        <v>0</v>
      </c>
      <c r="K37" s="39">
        <f t="shared" si="59"/>
        <v>0</v>
      </c>
      <c r="L37" s="36">
        <f>+'JUL-SEP 2021'!L37+'OCT-DEC 2021 '!L37+'JAN-MAR 2022'!L37+'APR-JUN 2022'!L37</f>
        <v>0</v>
      </c>
      <c r="M37" s="39">
        <f t="shared" si="60"/>
        <v>0</v>
      </c>
      <c r="N37" s="36">
        <f t="shared" si="61"/>
        <v>0</v>
      </c>
      <c r="O37" s="40">
        <f t="shared" si="62"/>
        <v>0</v>
      </c>
      <c r="P37" s="116">
        <f t="shared" si="63"/>
        <v>197897.22000000003</v>
      </c>
      <c r="Q37" s="117">
        <f t="shared" si="64"/>
        <v>8602.91</v>
      </c>
      <c r="R37" s="118">
        <f t="shared" si="65"/>
        <v>206500.13000000003</v>
      </c>
      <c r="S37" s="32"/>
      <c r="T37" s="38">
        <f>+'JUL-SEP 2021'!T37+'OCT-DEC 2021 '!T37+'JAN-MAR 2022'!T37+'APR-JUN 2022'!T37</f>
        <v>1515380.5793231677</v>
      </c>
      <c r="U37" s="39">
        <f t="shared" si="66"/>
        <v>1.968678691414907</v>
      </c>
      <c r="V37" s="36">
        <f>+'JUL-SEP 2021'!V37+'OCT-DEC 2021 '!V37+'JAN-MAR 2022'!V37+'APR-JUN 2022'!V37</f>
        <v>66408.561821394338</v>
      </c>
      <c r="W37" s="39">
        <f t="shared" si="67"/>
        <v>0.33445590848670326</v>
      </c>
      <c r="X37" s="36">
        <f t="shared" si="68"/>
        <v>1581789.141144562</v>
      </c>
      <c r="Y37" s="40">
        <f t="shared" si="69"/>
        <v>1.6335700444123444</v>
      </c>
      <c r="Z37" s="244">
        <f>+'OCT-DEC 2021 '!Z37+'JUL-SEP 2021'!Z37+'JAN-MAR 2022'!Z37+'APR-JUN 2022'!Z37</f>
        <v>17938.536997499079</v>
      </c>
      <c r="AA37" s="39">
        <f t="shared" si="70"/>
        <v>4.6151364631430662E-3</v>
      </c>
      <c r="AB37" s="36">
        <f>+'OCT-DEC 2021 '!AB37+'JUL-SEP 2021'!AB37+'JAN-MAR 2022'!AB37+'APR-JUN 2022'!AB37</f>
        <v>18059.518186237456</v>
      </c>
      <c r="AC37" s="39">
        <f t="shared" si="71"/>
        <v>1.150032138476062E-2</v>
      </c>
      <c r="AD37" s="36">
        <f t="shared" si="72"/>
        <v>35998.055183736535</v>
      </c>
      <c r="AE37" s="40">
        <f t="shared" si="73"/>
        <v>6.5963836275027129E-3</v>
      </c>
      <c r="AF37" s="116">
        <f t="shared" si="74"/>
        <v>1533319.1163206669</v>
      </c>
      <c r="AG37" s="117">
        <f t="shared" si="75"/>
        <v>84468.080007631797</v>
      </c>
      <c r="AH37" s="118">
        <f t="shared" si="76"/>
        <v>1617787.1963282987</v>
      </c>
      <c r="AI37" s="32"/>
      <c r="AJ37" s="35">
        <f>+'OCT-DEC 2021 '!AJ37+'JUL-SEP 2021'!AJ37+'JAN-MAR 2022'!AJ37+'APR-JUN 2022'!AJ37</f>
        <v>3730678.8097997727</v>
      </c>
      <c r="AK37" s="39">
        <f t="shared" si="77"/>
        <v>14.999573051515053</v>
      </c>
      <c r="AL37" s="36">
        <f>+'OCT-DEC 2021 '!AL37+'JUL-SEP 2021'!AL37+'JAN-MAR 2022'!AL37+'APR-JUN 2022'!AL37</f>
        <v>154027.38803019217</v>
      </c>
      <c r="AM37" s="39">
        <f t="shared" si="78"/>
        <v>1.9106067954673602</v>
      </c>
      <c r="AN37" s="36">
        <f t="shared" si="79"/>
        <v>3884706.197829965</v>
      </c>
      <c r="AO37" s="40">
        <f t="shared" si="80"/>
        <v>11.79557108190409</v>
      </c>
      <c r="AP37" s="36">
        <f>+'OCT-DEC 2021 '!AP37+'JUL-SEP 2021'!AP37+'JAN-MAR 2022'!AP37+'APR-JUN 2022'!AP37</f>
        <v>0</v>
      </c>
      <c r="AQ37" s="39">
        <f t="shared" si="81"/>
        <v>0</v>
      </c>
      <c r="AR37" s="36">
        <f>+'OCT-DEC 2021 '!AR37+'JUL-SEP 2021'!AR37+'JAN-MAR 2022'!AR37+'APR-JUN 2022'!AR37</f>
        <v>0</v>
      </c>
      <c r="AS37" s="39">
        <f t="shared" si="82"/>
        <v>0</v>
      </c>
      <c r="AT37" s="36">
        <f t="shared" si="83"/>
        <v>0</v>
      </c>
      <c r="AU37" s="40">
        <f t="shared" si="84"/>
        <v>0</v>
      </c>
      <c r="AV37" s="116">
        <f t="shared" si="85"/>
        <v>3730678.8097997727</v>
      </c>
      <c r="AW37" s="117">
        <f t="shared" si="86"/>
        <v>154027.38803019217</v>
      </c>
      <c r="AX37" s="118">
        <f t="shared" si="87"/>
        <v>3884706.197829965</v>
      </c>
      <c r="AY37" s="32"/>
      <c r="AZ37" s="35">
        <f>+'OCT-DEC 2021 '!AZ37+'JUL-SEP 2021'!AZ37+'JAN-MAR 2022'!AZ37+'APR-JUN 2022'!AZ37</f>
        <v>3883178.5649140268</v>
      </c>
      <c r="BA37" s="39">
        <f t="shared" si="134"/>
        <v>8.8298809735707575</v>
      </c>
      <c r="BB37" s="36">
        <f>+'OCT-DEC 2021 '!BB37+'JUL-SEP 2021'!BB37+'JAN-MAR 2022'!BB37+'APR-JUN 2022'!BB37</f>
        <v>142450.49998869066</v>
      </c>
      <c r="BC37" s="39">
        <f t="shared" si="135"/>
        <v>1.2388831391483146</v>
      </c>
      <c r="BD37" s="36">
        <f t="shared" si="88"/>
        <v>4025629.0649027172</v>
      </c>
      <c r="BE37" s="40">
        <v>11.514872870714669</v>
      </c>
      <c r="BF37" s="38">
        <f>+'OCT-DEC 2021 '!BF37+'JUL-SEP 2021'!BF37+'JAN-MAR 2022'!BF37+'APR-JUN 2022'!BF37</f>
        <v>0</v>
      </c>
      <c r="BG37" s="39">
        <v>0</v>
      </c>
      <c r="BH37" s="36">
        <f>+'OCT-DEC 2021 '!BH37+'JUL-SEP 2021'!BH37+'JAN-MAR 2022'!BH37+'APR-JUN 2022'!BH37</f>
        <v>0</v>
      </c>
      <c r="BI37" s="39">
        <v>0</v>
      </c>
      <c r="BJ37" s="36">
        <f t="shared" si="92"/>
        <v>0</v>
      </c>
      <c r="BK37" s="40">
        <f t="shared" si="93"/>
        <v>0</v>
      </c>
      <c r="BL37" s="116">
        <f t="shared" si="94"/>
        <v>3883178.5649140268</v>
      </c>
      <c r="BM37" s="117">
        <f t="shared" si="95"/>
        <v>142450.49998869066</v>
      </c>
      <c r="BN37" s="118">
        <f t="shared" si="96"/>
        <v>4025629.0649027172</v>
      </c>
      <c r="BO37" s="32"/>
      <c r="BP37" s="35">
        <f>+'OCT-DEC 2021 '!BP37+'JUL-SEP 2021'!BP37+'JAN-MAR 2022'!BP37+'APR-JUN 2022'!BP37</f>
        <v>4523327.5134718474</v>
      </c>
      <c r="BQ37" s="39">
        <v>15.262557340954244</v>
      </c>
      <c r="BR37" s="36">
        <f>+'OCT-DEC 2021 '!BR37+'JUL-SEP 2021'!BR37+'JAN-MAR 2022'!BR37+'APR-JUN 2022'!BR37</f>
        <v>178392.91059580716</v>
      </c>
      <c r="BS37" s="39">
        <v>0.41756562274167891</v>
      </c>
      <c r="BT37" s="36">
        <f t="shared" si="99"/>
        <v>4701720.4240676546</v>
      </c>
      <c r="BU37" s="40">
        <v>13.432216596534795</v>
      </c>
      <c r="BV37" s="38">
        <f>+'OCT-DEC 2021 '!BV37+'JUL-SEP 2021'!BV37+'JAN-MAR 2022'!BV37+'APR-JUN 2022'!BV37</f>
        <v>1190.3841345402577</v>
      </c>
      <c r="BW37" s="39">
        <f t="shared" si="101"/>
        <v>1.0575871468578987E-3</v>
      </c>
      <c r="BX37" s="36">
        <f>+'OCT-DEC 2021 '!BX37+'JUL-SEP 2021'!BX37+'JAN-MAR 2022'!BX37+'APR-JUN 2022'!BX37</f>
        <v>13502.007397108864</v>
      </c>
      <c r="BY37" s="39">
        <f t="shared" si="102"/>
        <v>1.8391221740788884E-2</v>
      </c>
      <c r="BZ37" s="36">
        <f t="shared" si="103"/>
        <v>14692.391531649122</v>
      </c>
      <c r="CA37" s="40">
        <f t="shared" si="104"/>
        <v>7.9003202801114364E-3</v>
      </c>
      <c r="CB37" s="116">
        <f t="shared" si="105"/>
        <v>4524517.8976063877</v>
      </c>
      <c r="CC37" s="117">
        <f t="shared" si="106"/>
        <v>191894.91799291602</v>
      </c>
      <c r="CD37" s="118">
        <f t="shared" si="107"/>
        <v>4716412.8155993037</v>
      </c>
      <c r="CE37" s="32"/>
      <c r="CF37" s="35">
        <f>+'OCT-DEC 2021 '!CF37+'JUL-SEP 2021'!CF37+'JAN-MAR 2022'!CF37+'APR-JUN 2022'!CF37</f>
        <v>2208056.2233918733</v>
      </c>
      <c r="CG37" s="39">
        <f t="shared" si="108"/>
        <v>4.4118153386439074</v>
      </c>
      <c r="CH37" s="36">
        <f>+'OCT-DEC 2021 '!CH37+'JUL-SEP 2021'!CH37+'JAN-MAR 2022'!CH37+'APR-JUN 2022'!CH37</f>
        <v>122670.42018123115</v>
      </c>
      <c r="CI37" s="39">
        <f t="shared" si="109"/>
        <v>1.3153171159112527</v>
      </c>
      <c r="CJ37" s="36">
        <f t="shared" si="110"/>
        <v>2330726.6435731044</v>
      </c>
      <c r="CK37" s="40">
        <f t="shared" si="111"/>
        <v>3.9254343470704915</v>
      </c>
      <c r="CL37" s="38">
        <f>+'OCT-DEC 2021 '!CL37+'JUL-SEP 2021'!CL37+'JAN-MAR 2022'!CL37+'APR-JUN 2022'!CL37</f>
        <v>0</v>
      </c>
      <c r="CM37" s="39">
        <f t="shared" si="112"/>
        <v>0</v>
      </c>
      <c r="CN37" s="36">
        <f>+'OCT-DEC 2021 '!CN37+'JUL-SEP 2021'!CN37+'JAN-MAR 2022'!CN37+'APR-JUN 2022'!CN37</f>
        <v>0</v>
      </c>
      <c r="CO37" s="39">
        <f t="shared" si="113"/>
        <v>0</v>
      </c>
      <c r="CP37" s="36">
        <f t="shared" si="114"/>
        <v>0</v>
      </c>
      <c r="CQ37" s="40">
        <f t="shared" si="115"/>
        <v>0</v>
      </c>
      <c r="CR37" s="116">
        <f t="shared" si="116"/>
        <v>2208056.2233918733</v>
      </c>
      <c r="CS37" s="117">
        <f t="shared" si="117"/>
        <v>122670.42018123115</v>
      </c>
      <c r="CT37" s="118">
        <f t="shared" si="118"/>
        <v>2330726.6435731044</v>
      </c>
      <c r="CU37" s="32"/>
      <c r="CV37" s="38">
        <f t="shared" si="119"/>
        <v>16058518.910900688</v>
      </c>
      <c r="CW37" s="39">
        <f t="shared" si="120"/>
        <v>5.8460855685572044</v>
      </c>
      <c r="CX37" s="39">
        <f t="shared" si="121"/>
        <v>672552.69061731547</v>
      </c>
      <c r="CY37" s="39">
        <f t="shared" si="122"/>
        <v>1.0125633696331804</v>
      </c>
      <c r="CZ37" s="36">
        <f t="shared" si="123"/>
        <v>16731071.601518003</v>
      </c>
      <c r="DA37" s="40">
        <f t="shared" si="124"/>
        <v>4.9049018911005637</v>
      </c>
      <c r="DB37" s="38">
        <f t="shared" si="125"/>
        <v>19128.921132039337</v>
      </c>
      <c r="DC37" s="39">
        <f t="shared" si="126"/>
        <v>1.6468859428884338E-3</v>
      </c>
      <c r="DD37" s="36">
        <f t="shared" si="127"/>
        <v>31561.52558334632</v>
      </c>
      <c r="DE37" s="39">
        <f t="shared" si="128"/>
        <v>4.9775949006636662E-3</v>
      </c>
      <c r="DF37" s="36">
        <f t="shared" si="129"/>
        <v>50690.446715385653</v>
      </c>
      <c r="DG37" s="40">
        <f t="shared" si="130"/>
        <v>2.8230484764992978E-3</v>
      </c>
      <c r="DH37" s="152"/>
      <c r="DI37" s="161" t="s">
        <v>35</v>
      </c>
      <c r="DJ37" s="38">
        <f t="shared" si="131"/>
        <v>16731071.601518003</v>
      </c>
      <c r="DK37" s="36">
        <f t="shared" si="132"/>
        <v>50690.446715385653</v>
      </c>
      <c r="DL37" s="37">
        <f t="shared" si="133"/>
        <v>16781762.04823339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>
        <f>+'JUL-SEP 2021'!D38+'OCT-DEC 2021 '!D38+'JAN-MAR 2022'!D38+'APR-JUN 2022'!D38</f>
        <v>1112359.72</v>
      </c>
      <c r="E38" s="39">
        <f t="shared" si="55"/>
        <v>2.6033751486158829</v>
      </c>
      <c r="F38" s="36">
        <f>+'JUL-SEP 2021'!F38+'OCT-DEC 2021 '!F38+'JAN-MAR 2022'!F38+'APR-JUN 2022'!F38</f>
        <v>38548.759999999995</v>
      </c>
      <c r="G38" s="39">
        <f t="shared" si="56"/>
        <v>0.38474888214627911</v>
      </c>
      <c r="H38" s="36">
        <f t="shared" si="57"/>
        <v>1150908.48</v>
      </c>
      <c r="I38" s="40">
        <f t="shared" si="58"/>
        <v>2.1819493883989169</v>
      </c>
      <c r="J38" s="35">
        <f>+'JUL-SEP 2021'!J38+'OCT-DEC 2021 '!J38+'JAN-MAR 2022'!J38+'APR-JUN 2022'!J38</f>
        <v>0</v>
      </c>
      <c r="K38" s="39">
        <f t="shared" si="59"/>
        <v>0</v>
      </c>
      <c r="L38" s="36">
        <f>+'JUL-SEP 2021'!L38+'OCT-DEC 2021 '!L38+'JAN-MAR 2022'!L38+'APR-JUN 2022'!L38</f>
        <v>0</v>
      </c>
      <c r="M38" s="39">
        <f t="shared" si="60"/>
        <v>0</v>
      </c>
      <c r="N38" s="36">
        <f t="shared" si="61"/>
        <v>0</v>
      </c>
      <c r="O38" s="40">
        <f t="shared" si="62"/>
        <v>0</v>
      </c>
      <c r="P38" s="116">
        <f t="shared" si="63"/>
        <v>1112359.72</v>
      </c>
      <c r="Q38" s="117">
        <f t="shared" si="64"/>
        <v>38548.759999999995</v>
      </c>
      <c r="R38" s="118">
        <f t="shared" si="65"/>
        <v>1150908.48</v>
      </c>
      <c r="S38" s="32"/>
      <c r="T38" s="38">
        <f>+'JUL-SEP 2021'!T38+'OCT-DEC 2021 '!T38+'JAN-MAR 2022'!T38+'APR-JUN 2022'!T38</f>
        <v>282252.54015576845</v>
      </c>
      <c r="U38" s="39">
        <f t="shared" si="66"/>
        <v>0.36668317450034549</v>
      </c>
      <c r="V38" s="36">
        <f>+'JUL-SEP 2021'!V38+'OCT-DEC 2021 '!V38+'JAN-MAR 2022'!V38+'APR-JUN 2022'!V38</f>
        <v>13862.089588944436</v>
      </c>
      <c r="W38" s="39">
        <f t="shared" si="67"/>
        <v>6.9814157088112921E-2</v>
      </c>
      <c r="X38" s="36">
        <f t="shared" si="68"/>
        <v>296114.6297447129</v>
      </c>
      <c r="Y38" s="40">
        <f t="shared" si="69"/>
        <v>0.30580813604093859</v>
      </c>
      <c r="Z38" s="244">
        <f>+'OCT-DEC 2021 '!Z38+'JUL-SEP 2021'!Z38+'JAN-MAR 2022'!Z38+'APR-JUN 2022'!Z38</f>
        <v>10399.315119140279</v>
      </c>
      <c r="AA38" s="39">
        <f t="shared" si="70"/>
        <v>2.6754834245819744E-3</v>
      </c>
      <c r="AB38" s="36">
        <f>+'OCT-DEC 2021 '!AB38+'JUL-SEP 2021'!AB38+'JAN-MAR 2022'!AB38+'APR-JUN 2022'!AB38</f>
        <v>10849.057653425165</v>
      </c>
      <c r="AC38" s="39">
        <f t="shared" si="71"/>
        <v>6.9086920508913399E-3</v>
      </c>
      <c r="AD38" s="36">
        <f t="shared" si="72"/>
        <v>21248.372772565446</v>
      </c>
      <c r="AE38" s="40">
        <f t="shared" si="73"/>
        <v>3.8936108507147561E-3</v>
      </c>
      <c r="AF38" s="116">
        <f t="shared" si="74"/>
        <v>292651.85527490871</v>
      </c>
      <c r="AG38" s="117">
        <f t="shared" si="75"/>
        <v>24711.147242369603</v>
      </c>
      <c r="AH38" s="118">
        <f t="shared" si="76"/>
        <v>317363.00251727831</v>
      </c>
      <c r="AI38" s="32"/>
      <c r="AJ38" s="35">
        <f>+'OCT-DEC 2021 '!AJ38+'JUL-SEP 2021'!AJ38+'JAN-MAR 2022'!AJ38+'APR-JUN 2022'!AJ38</f>
        <v>690058.67951807776</v>
      </c>
      <c r="AK38" s="39">
        <f t="shared" si="77"/>
        <v>2.7744510050220441</v>
      </c>
      <c r="AL38" s="36">
        <f>+'OCT-DEC 2021 '!AL38+'JUL-SEP 2021'!AL38+'JAN-MAR 2022'!AL38+'APR-JUN 2022'!AL38</f>
        <v>15276.811172730288</v>
      </c>
      <c r="AM38" s="39">
        <f t="shared" si="78"/>
        <v>0.18949863146396279</v>
      </c>
      <c r="AN38" s="36">
        <f t="shared" si="79"/>
        <v>705335.49069080804</v>
      </c>
      <c r="AO38" s="40">
        <f t="shared" si="80"/>
        <v>2.1416896139225838</v>
      </c>
      <c r="AP38" s="36">
        <f>+'OCT-DEC 2021 '!AP38+'JUL-SEP 2021'!AP38+'JAN-MAR 2022'!AP38+'APR-JUN 2022'!AP38</f>
        <v>0</v>
      </c>
      <c r="AQ38" s="39">
        <f t="shared" si="81"/>
        <v>0</v>
      </c>
      <c r="AR38" s="36">
        <f>+'OCT-DEC 2021 '!AR38+'JUL-SEP 2021'!AR38+'JAN-MAR 2022'!AR38+'APR-JUN 2022'!AR38</f>
        <v>0</v>
      </c>
      <c r="AS38" s="39">
        <f t="shared" si="82"/>
        <v>0</v>
      </c>
      <c r="AT38" s="36">
        <f t="shared" si="83"/>
        <v>0</v>
      </c>
      <c r="AU38" s="40">
        <f t="shared" si="84"/>
        <v>0</v>
      </c>
      <c r="AV38" s="116">
        <f t="shared" si="85"/>
        <v>690058.67951807776</v>
      </c>
      <c r="AW38" s="117">
        <f t="shared" si="86"/>
        <v>15276.811172730288</v>
      </c>
      <c r="AX38" s="118">
        <f t="shared" si="87"/>
        <v>705335.49069080804</v>
      </c>
      <c r="AY38" s="32"/>
      <c r="AZ38" s="35">
        <f>+'OCT-DEC 2021 '!AZ38+'JUL-SEP 2021'!AZ38+'JAN-MAR 2022'!AZ38+'APR-JUN 2022'!AZ38</f>
        <v>2626878.3091713525</v>
      </c>
      <c r="BA38" s="39">
        <f t="shared" si="134"/>
        <v>5.9732053044414615</v>
      </c>
      <c r="BB38" s="36">
        <f>+'OCT-DEC 2021 '!BB38+'JUL-SEP 2021'!BB38+'JAN-MAR 2022'!BB38+'APR-JUN 2022'!BB38</f>
        <v>73172.816900617996</v>
      </c>
      <c r="BC38" s="39">
        <f t="shared" si="135"/>
        <v>0.6363794378353147</v>
      </c>
      <c r="BD38" s="36">
        <f t="shared" si="88"/>
        <v>2700051.1260719704</v>
      </c>
      <c r="BE38" s="40">
        <v>9.9477363918906256</v>
      </c>
      <c r="BF38" s="38">
        <f>+'OCT-DEC 2021 '!BF38+'JUL-SEP 2021'!BF38+'JAN-MAR 2022'!BF38+'APR-JUN 2022'!BF38</f>
        <v>0</v>
      </c>
      <c r="BG38" s="39">
        <v>0</v>
      </c>
      <c r="BH38" s="36">
        <f>+'OCT-DEC 2021 '!BH38+'JUL-SEP 2021'!BH38+'JAN-MAR 2022'!BH38+'APR-JUN 2022'!BH38</f>
        <v>0</v>
      </c>
      <c r="BI38" s="39">
        <v>0</v>
      </c>
      <c r="BJ38" s="36">
        <f t="shared" si="92"/>
        <v>0</v>
      </c>
      <c r="BK38" s="40">
        <f t="shared" si="93"/>
        <v>0</v>
      </c>
      <c r="BL38" s="116">
        <f t="shared" si="94"/>
        <v>2626878.3091713525</v>
      </c>
      <c r="BM38" s="117">
        <f t="shared" si="95"/>
        <v>73172.816900617996</v>
      </c>
      <c r="BN38" s="118">
        <f t="shared" si="96"/>
        <v>2700051.1260719704</v>
      </c>
      <c r="BO38" s="32"/>
      <c r="BP38" s="35">
        <f>+'OCT-DEC 2021 '!BP38+'JUL-SEP 2021'!BP38+'JAN-MAR 2022'!BP38+'APR-JUN 2022'!BP38</f>
        <v>956137.79661218566</v>
      </c>
      <c r="BQ38" s="39">
        <v>3.1205601084910173</v>
      </c>
      <c r="BR38" s="36">
        <f>+'OCT-DEC 2021 '!BR38+'JUL-SEP 2021'!BR38+'JAN-MAR 2022'!BR38+'APR-JUN 2022'!BR38</f>
        <v>26007.014260281998</v>
      </c>
      <c r="BS38" s="39">
        <v>6.3808491857587885E-2</v>
      </c>
      <c r="BT38" s="36">
        <f t="shared" si="99"/>
        <v>982144.8108724677</v>
      </c>
      <c r="BU38" s="40">
        <v>2.7436722573088512</v>
      </c>
      <c r="BV38" s="38">
        <f>+'OCT-DEC 2021 '!BV38+'JUL-SEP 2021'!BV38+'JAN-MAR 2022'!BV38+'APR-JUN 2022'!BV38</f>
        <v>233.3521285140875</v>
      </c>
      <c r="BW38" s="39">
        <f t="shared" si="101"/>
        <v>2.073198093351145E-4</v>
      </c>
      <c r="BX38" s="36">
        <f>+'OCT-DEC 2021 '!BX38+'JUL-SEP 2021'!BX38+'JAN-MAR 2022'!BX38+'APR-JUN 2022'!BX38</f>
        <v>2752.4989735973018</v>
      </c>
      <c r="BY38" s="39">
        <f t="shared" si="102"/>
        <v>3.749206875383675E-3</v>
      </c>
      <c r="BZ38" s="36">
        <f t="shared" si="103"/>
        <v>2985.8511021113891</v>
      </c>
      <c r="CA38" s="40">
        <f t="shared" si="104"/>
        <v>1.6055371220260401E-3</v>
      </c>
      <c r="CB38" s="116">
        <f t="shared" si="105"/>
        <v>956371.14874069975</v>
      </c>
      <c r="CC38" s="117">
        <f t="shared" si="106"/>
        <v>28759.513233879301</v>
      </c>
      <c r="CD38" s="118">
        <f t="shared" si="107"/>
        <v>985130.6619745791</v>
      </c>
      <c r="CE38" s="32"/>
      <c r="CF38" s="35">
        <f>+'OCT-DEC 2021 '!CF38+'JUL-SEP 2021'!CF38+'JAN-MAR 2022'!CF38+'APR-JUN 2022'!CF38</f>
        <v>77.782539318431034</v>
      </c>
      <c r="CG38" s="39">
        <f t="shared" si="108"/>
        <v>1.5541370568752241E-4</v>
      </c>
      <c r="CH38" s="36">
        <f>+'OCT-DEC 2021 '!CH38+'JUL-SEP 2021'!CH38+'JAN-MAR 2022'!CH38+'APR-JUN 2022'!CH38</f>
        <v>0</v>
      </c>
      <c r="CI38" s="39">
        <f t="shared" si="109"/>
        <v>0</v>
      </c>
      <c r="CJ38" s="36">
        <f t="shared" si="110"/>
        <v>77.782539318431034</v>
      </c>
      <c r="CK38" s="40">
        <f t="shared" si="111"/>
        <v>1.3100217148367333E-4</v>
      </c>
      <c r="CL38" s="38">
        <f>+'OCT-DEC 2021 '!CL38+'JUL-SEP 2021'!CL38+'JAN-MAR 2022'!CL38+'APR-JUN 2022'!CL38</f>
        <v>0</v>
      </c>
      <c r="CM38" s="39">
        <f t="shared" si="112"/>
        <v>0</v>
      </c>
      <c r="CN38" s="36">
        <f>+'OCT-DEC 2021 '!CN38+'JUL-SEP 2021'!CN38+'JAN-MAR 2022'!CN38+'APR-JUN 2022'!CN38</f>
        <v>0</v>
      </c>
      <c r="CO38" s="39">
        <f t="shared" si="113"/>
        <v>0</v>
      </c>
      <c r="CP38" s="36">
        <f t="shared" si="114"/>
        <v>0</v>
      </c>
      <c r="CQ38" s="40">
        <f t="shared" si="115"/>
        <v>0</v>
      </c>
      <c r="CR38" s="116">
        <f t="shared" si="116"/>
        <v>77.782539318431034</v>
      </c>
      <c r="CS38" s="117">
        <f t="shared" si="117"/>
        <v>0</v>
      </c>
      <c r="CT38" s="118">
        <f t="shared" si="118"/>
        <v>77.782539318431034</v>
      </c>
      <c r="CU38" s="32"/>
      <c r="CV38" s="38">
        <f t="shared" si="119"/>
        <v>5667764.8279967029</v>
      </c>
      <c r="CW38" s="39">
        <f t="shared" si="120"/>
        <v>2.0633433475882867</v>
      </c>
      <c r="CX38" s="39">
        <f t="shared" si="121"/>
        <v>166867.4919225747</v>
      </c>
      <c r="CY38" s="39">
        <f t="shared" si="122"/>
        <v>0.2512277658844439</v>
      </c>
      <c r="CZ38" s="36">
        <f t="shared" si="123"/>
        <v>5834632.3199192779</v>
      </c>
      <c r="DA38" s="40">
        <f t="shared" si="124"/>
        <v>1.7104881134602286</v>
      </c>
      <c r="DB38" s="38">
        <f t="shared" si="125"/>
        <v>10632.667247654366</v>
      </c>
      <c r="DC38" s="39">
        <f t="shared" si="126"/>
        <v>9.1540919138628925E-4</v>
      </c>
      <c r="DD38" s="36">
        <f t="shared" si="127"/>
        <v>13601.556627022466</v>
      </c>
      <c r="DE38" s="39">
        <f t="shared" si="128"/>
        <v>2.1451130025057835E-3</v>
      </c>
      <c r="DF38" s="36">
        <f t="shared" si="129"/>
        <v>24234.223874676834</v>
      </c>
      <c r="DG38" s="40">
        <f t="shared" si="130"/>
        <v>1.3496505401240444E-3</v>
      </c>
      <c r="DH38" s="152"/>
      <c r="DI38" s="161" t="s">
        <v>36</v>
      </c>
      <c r="DJ38" s="38">
        <f t="shared" si="131"/>
        <v>5834632.3199192779</v>
      </c>
      <c r="DK38" s="36">
        <f t="shared" si="132"/>
        <v>24234.223874676834</v>
      </c>
      <c r="DL38" s="37">
        <f t="shared" si="133"/>
        <v>5858866.5437939549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>
        <f>+'JUL-SEP 2021'!D39+'OCT-DEC 2021 '!D39+'JAN-MAR 2022'!D39+'APR-JUN 2022'!D39</f>
        <v>2324856.25</v>
      </c>
      <c r="E39" s="39">
        <f t="shared" si="55"/>
        <v>5.4411112489351146</v>
      </c>
      <c r="F39" s="36">
        <f>+'JUL-SEP 2021'!F39+'OCT-DEC 2021 '!F39+'JAN-MAR 2022'!F39+'APR-JUN 2022'!F39</f>
        <v>57857.41</v>
      </c>
      <c r="G39" s="39">
        <f t="shared" si="56"/>
        <v>0.57746536649632707</v>
      </c>
      <c r="H39" s="36">
        <f t="shared" si="57"/>
        <v>2382713.66</v>
      </c>
      <c r="I39" s="40">
        <f t="shared" si="58"/>
        <v>4.5172667536229687</v>
      </c>
      <c r="J39" s="35">
        <f>+'JUL-SEP 2021'!J39+'OCT-DEC 2021 '!J39+'JAN-MAR 2022'!J39+'APR-JUN 2022'!J39</f>
        <v>0</v>
      </c>
      <c r="K39" s="39">
        <f t="shared" si="59"/>
        <v>0</v>
      </c>
      <c r="L39" s="36">
        <f>+'JUL-SEP 2021'!L39+'OCT-DEC 2021 '!L39+'JAN-MAR 2022'!L39+'APR-JUN 2022'!L39</f>
        <v>0</v>
      </c>
      <c r="M39" s="39">
        <f t="shared" si="60"/>
        <v>0</v>
      </c>
      <c r="N39" s="36">
        <f t="shared" si="61"/>
        <v>0</v>
      </c>
      <c r="O39" s="40">
        <f t="shared" si="62"/>
        <v>0</v>
      </c>
      <c r="P39" s="116">
        <f t="shared" si="63"/>
        <v>2324856.25</v>
      </c>
      <c r="Q39" s="117">
        <f t="shared" si="64"/>
        <v>57857.41</v>
      </c>
      <c r="R39" s="118">
        <f t="shared" si="65"/>
        <v>2382713.66</v>
      </c>
      <c r="S39" s="32"/>
      <c r="T39" s="38">
        <f>+'JUL-SEP 2021'!T39+'OCT-DEC 2021 '!T39+'JAN-MAR 2022'!T39+'APR-JUN 2022'!T39</f>
        <v>743956.7821154322</v>
      </c>
      <c r="U39" s="39">
        <f t="shared" si="66"/>
        <v>0.96649771302890208</v>
      </c>
      <c r="V39" s="36">
        <f>+'JUL-SEP 2021'!V39+'OCT-DEC 2021 '!V39+'JAN-MAR 2022'!V39+'APR-JUN 2022'!V39</f>
        <v>54925.689563362554</v>
      </c>
      <c r="W39" s="39">
        <f t="shared" si="67"/>
        <v>0.27662429208420025</v>
      </c>
      <c r="X39" s="36">
        <f t="shared" si="68"/>
        <v>798882.47167879471</v>
      </c>
      <c r="Y39" s="40">
        <f t="shared" si="69"/>
        <v>0.82503441248576859</v>
      </c>
      <c r="Z39" s="244">
        <f>+'OCT-DEC 2021 '!Z39+'JUL-SEP 2021'!Z39+'JAN-MAR 2022'!Z39+'APR-JUN 2022'!Z39</f>
        <v>63426.890669731743</v>
      </c>
      <c r="AA39" s="39">
        <f t="shared" si="70"/>
        <v>1.6318151023936796E-2</v>
      </c>
      <c r="AB39" s="36">
        <f>+'OCT-DEC 2021 '!AB39+'JUL-SEP 2021'!AB39+'JAN-MAR 2022'!AB39+'APR-JUN 2022'!AB39</f>
        <v>18477.097636086139</v>
      </c>
      <c r="AC39" s="39">
        <f t="shared" si="71"/>
        <v>1.176623644558384E-2</v>
      </c>
      <c r="AD39" s="36">
        <f t="shared" si="72"/>
        <v>81903.988305817882</v>
      </c>
      <c r="AE39" s="40">
        <f t="shared" si="73"/>
        <v>1.5008314330596337E-2</v>
      </c>
      <c r="AF39" s="116">
        <f t="shared" si="74"/>
        <v>807383.67278516397</v>
      </c>
      <c r="AG39" s="117">
        <f t="shared" si="75"/>
        <v>73402.787199448692</v>
      </c>
      <c r="AH39" s="118">
        <f t="shared" si="76"/>
        <v>880786.45998461265</v>
      </c>
      <c r="AI39" s="32"/>
      <c r="AJ39" s="35">
        <f>+'OCT-DEC 2021 '!AJ39+'JUL-SEP 2021'!AJ39+'JAN-MAR 2022'!AJ39+'APR-JUN 2022'!AJ39</f>
        <v>1134570.4392932386</v>
      </c>
      <c r="AK39" s="39">
        <f t="shared" si="77"/>
        <v>4.5616556808817927</v>
      </c>
      <c r="AL39" s="36">
        <f>+'OCT-DEC 2021 '!AL39+'JUL-SEP 2021'!AL39+'JAN-MAR 2022'!AL39+'APR-JUN 2022'!AL39</f>
        <v>34036.695848615011</v>
      </c>
      <c r="AM39" s="39">
        <f t="shared" si="78"/>
        <v>0.4222024616224247</v>
      </c>
      <c r="AN39" s="36">
        <f t="shared" si="79"/>
        <v>1168607.1351418535</v>
      </c>
      <c r="AO39" s="40">
        <f t="shared" si="80"/>
        <v>3.5483735004428714</v>
      </c>
      <c r="AP39" s="36">
        <f>+'OCT-DEC 2021 '!AP39+'JUL-SEP 2021'!AP39+'JAN-MAR 2022'!AP39+'APR-JUN 2022'!AP39</f>
        <v>0</v>
      </c>
      <c r="AQ39" s="39">
        <f t="shared" si="81"/>
        <v>0</v>
      </c>
      <c r="AR39" s="36">
        <f>+'OCT-DEC 2021 '!AR39+'JUL-SEP 2021'!AR39+'JAN-MAR 2022'!AR39+'APR-JUN 2022'!AR39</f>
        <v>0</v>
      </c>
      <c r="AS39" s="39">
        <f t="shared" si="82"/>
        <v>0</v>
      </c>
      <c r="AT39" s="36">
        <f t="shared" si="83"/>
        <v>0</v>
      </c>
      <c r="AU39" s="40">
        <f t="shared" si="84"/>
        <v>0</v>
      </c>
      <c r="AV39" s="116">
        <f t="shared" si="85"/>
        <v>1134570.4392932386</v>
      </c>
      <c r="AW39" s="117">
        <f t="shared" si="86"/>
        <v>34036.695848615011</v>
      </c>
      <c r="AX39" s="118">
        <f t="shared" si="87"/>
        <v>1168607.1351418535</v>
      </c>
      <c r="AY39" s="32"/>
      <c r="AZ39" s="35">
        <f>+'OCT-DEC 2021 '!AZ39+'JUL-SEP 2021'!AZ39+'JAN-MAR 2022'!AZ39+'APR-JUN 2022'!AZ39</f>
        <v>5086713.6710520647</v>
      </c>
      <c r="BA39" s="39">
        <f t="shared" si="134"/>
        <v>11.566575039285967</v>
      </c>
      <c r="BB39" s="36">
        <f>+'OCT-DEC 2021 '!BB39+'JUL-SEP 2021'!BB39+'JAN-MAR 2022'!BB39+'APR-JUN 2022'!BB39</f>
        <v>179697.33098836249</v>
      </c>
      <c r="BC39" s="39">
        <f t="shared" si="135"/>
        <v>1.562816511904912</v>
      </c>
      <c r="BD39" s="36">
        <f t="shared" si="88"/>
        <v>5266411.0020404272</v>
      </c>
      <c r="BE39" s="40">
        <v>11.04662703940793</v>
      </c>
      <c r="BF39" s="38">
        <f>+'OCT-DEC 2021 '!BF39+'JUL-SEP 2021'!BF39+'JAN-MAR 2022'!BF39+'APR-JUN 2022'!BF39</f>
        <v>0</v>
      </c>
      <c r="BG39" s="39">
        <v>0</v>
      </c>
      <c r="BH39" s="36">
        <f>+'OCT-DEC 2021 '!BH39+'JUL-SEP 2021'!BH39+'JAN-MAR 2022'!BH39+'APR-JUN 2022'!BH39</f>
        <v>0</v>
      </c>
      <c r="BI39" s="39">
        <v>0</v>
      </c>
      <c r="BJ39" s="36">
        <f t="shared" si="92"/>
        <v>0</v>
      </c>
      <c r="BK39" s="40">
        <f t="shared" si="93"/>
        <v>0</v>
      </c>
      <c r="BL39" s="116">
        <f t="shared" si="94"/>
        <v>5086713.6710520647</v>
      </c>
      <c r="BM39" s="117">
        <f t="shared" si="95"/>
        <v>179697.33098836249</v>
      </c>
      <c r="BN39" s="118">
        <f t="shared" si="96"/>
        <v>5266411.0020404272</v>
      </c>
      <c r="BO39" s="32"/>
      <c r="BP39" s="35">
        <f>+'OCT-DEC 2021 '!BP39+'JUL-SEP 2021'!BP39+'JAN-MAR 2022'!BP39+'APR-JUN 2022'!BP39</f>
        <v>3790774.4304178208</v>
      </c>
      <c r="BQ39" s="39">
        <v>8.6571599548155369</v>
      </c>
      <c r="BR39" s="36">
        <f>+'OCT-DEC 2021 '!BR39+'JUL-SEP 2021'!BR39+'JAN-MAR 2022'!BR39+'APR-JUN 2022'!BR39</f>
        <v>94397.420938803727</v>
      </c>
      <c r="BS39" s="39">
        <v>0.20898348423580612</v>
      </c>
      <c r="BT39" s="36">
        <f t="shared" si="99"/>
        <v>3885171.8513566246</v>
      </c>
      <c r="BU39" s="40">
        <v>7.6155263922196781</v>
      </c>
      <c r="BV39" s="38">
        <f>+'OCT-DEC 2021 '!BV39+'JUL-SEP 2021'!BV39+'JAN-MAR 2022'!BV39+'APR-JUN 2022'!BV39</f>
        <v>193.76335117572302</v>
      </c>
      <c r="BW39" s="39">
        <f t="shared" si="101"/>
        <v>1.7214748062372443E-4</v>
      </c>
      <c r="BX39" s="36">
        <f>+'OCT-DEC 2021 '!BX39+'JUL-SEP 2021'!BX39+'JAN-MAR 2022'!BX39+'APR-JUN 2022'!BX39</f>
        <v>3401.3911694116223</v>
      </c>
      <c r="BY39" s="39">
        <f t="shared" si="102"/>
        <v>4.6330695417338601E-3</v>
      </c>
      <c r="BZ39" s="36">
        <f t="shared" si="103"/>
        <v>3595.1545205873454</v>
      </c>
      <c r="CA39" s="40">
        <f t="shared" si="104"/>
        <v>1.9331687498217987E-3</v>
      </c>
      <c r="CB39" s="116">
        <f t="shared" si="105"/>
        <v>3790968.1937689967</v>
      </c>
      <c r="CC39" s="117">
        <f t="shared" si="106"/>
        <v>97798.812108215352</v>
      </c>
      <c r="CD39" s="118">
        <f t="shared" si="107"/>
        <v>3888767.0058772122</v>
      </c>
      <c r="CE39" s="32"/>
      <c r="CF39" s="35">
        <f>+'OCT-DEC 2021 '!CF39+'JUL-SEP 2021'!CF39+'JAN-MAR 2022'!CF39+'APR-JUN 2022'!CF39</f>
        <v>0</v>
      </c>
      <c r="CG39" s="39">
        <f t="shared" si="108"/>
        <v>0</v>
      </c>
      <c r="CH39" s="36">
        <f>+'OCT-DEC 2021 '!CH39+'JUL-SEP 2021'!CH39+'JAN-MAR 2022'!CH39+'APR-JUN 2022'!CH39</f>
        <v>0</v>
      </c>
      <c r="CI39" s="39">
        <f t="shared" si="109"/>
        <v>0</v>
      </c>
      <c r="CJ39" s="36">
        <f t="shared" si="110"/>
        <v>0</v>
      </c>
      <c r="CK39" s="40">
        <f t="shared" si="111"/>
        <v>0</v>
      </c>
      <c r="CL39" s="38">
        <f>+'OCT-DEC 2021 '!CL39+'JUL-SEP 2021'!CL39+'JAN-MAR 2022'!CL39+'APR-JUN 2022'!CL39</f>
        <v>0</v>
      </c>
      <c r="CM39" s="39">
        <f t="shared" si="112"/>
        <v>0</v>
      </c>
      <c r="CN39" s="36">
        <f>+'OCT-DEC 2021 '!CN39+'JUL-SEP 2021'!CN39+'JAN-MAR 2022'!CN39+'APR-JUN 2022'!CN39</f>
        <v>0</v>
      </c>
      <c r="CO39" s="39">
        <f t="shared" si="113"/>
        <v>0</v>
      </c>
      <c r="CP39" s="36">
        <f t="shared" si="114"/>
        <v>0</v>
      </c>
      <c r="CQ39" s="40">
        <f t="shared" si="115"/>
        <v>0</v>
      </c>
      <c r="CR39" s="116">
        <f t="shared" si="116"/>
        <v>0</v>
      </c>
      <c r="CS39" s="117">
        <f t="shared" si="117"/>
        <v>0</v>
      </c>
      <c r="CT39" s="118">
        <f t="shared" si="118"/>
        <v>0</v>
      </c>
      <c r="CU39" s="32"/>
      <c r="CV39" s="38">
        <f t="shared" si="119"/>
        <v>13080871.572878556</v>
      </c>
      <c r="CW39" s="39">
        <f t="shared" si="120"/>
        <v>4.762076437475538</v>
      </c>
      <c r="CX39" s="39">
        <f t="shared" si="121"/>
        <v>420914.54733914381</v>
      </c>
      <c r="CY39" s="39">
        <f t="shared" si="122"/>
        <v>0.63370893957787888</v>
      </c>
      <c r="CZ39" s="36">
        <f t="shared" si="123"/>
        <v>13501786.1202177</v>
      </c>
      <c r="DA39" s="40">
        <f t="shared" si="124"/>
        <v>3.9582005176693267</v>
      </c>
      <c r="DB39" s="38">
        <f t="shared" si="125"/>
        <v>63620.654020907466</v>
      </c>
      <c r="DC39" s="39">
        <f t="shared" si="126"/>
        <v>5.4773586059127027E-3</v>
      </c>
      <c r="DD39" s="36">
        <f t="shared" si="127"/>
        <v>21878.48880549776</v>
      </c>
      <c r="DE39" s="39">
        <f t="shared" si="128"/>
        <v>3.4504749786219415E-3</v>
      </c>
      <c r="DF39" s="36">
        <f t="shared" si="129"/>
        <v>85499.142826405223</v>
      </c>
      <c r="DG39" s="40">
        <f t="shared" si="130"/>
        <v>4.7616117145958909E-3</v>
      </c>
      <c r="DH39" s="152"/>
      <c r="DI39" s="161" t="s">
        <v>37</v>
      </c>
      <c r="DJ39" s="38">
        <f t="shared" si="131"/>
        <v>13501786.1202177</v>
      </c>
      <c r="DK39" s="36">
        <f t="shared" si="132"/>
        <v>85499.142826405223</v>
      </c>
      <c r="DL39" s="37">
        <f t="shared" si="133"/>
        <v>13587285.263044104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>
        <f>+'JUL-SEP 2021'!D40+'OCT-DEC 2021 '!D40+'JAN-MAR 2022'!D40+'APR-JUN 2022'!D40</f>
        <v>594454.03</v>
      </c>
      <c r="E40" s="39">
        <f t="shared" si="55"/>
        <v>1.391264732865876</v>
      </c>
      <c r="F40" s="36">
        <f>+'JUL-SEP 2021'!F40+'OCT-DEC 2021 '!F40+'JAN-MAR 2022'!F40+'APR-JUN 2022'!F40</f>
        <v>155.07</v>
      </c>
      <c r="G40" s="39">
        <f t="shared" si="56"/>
        <v>1.5477283615458319E-3</v>
      </c>
      <c r="H40" s="36">
        <f t="shared" si="57"/>
        <v>594609.1</v>
      </c>
      <c r="I40" s="40">
        <f t="shared" si="58"/>
        <v>1.1272894279842569</v>
      </c>
      <c r="J40" s="35">
        <f>+'JUL-SEP 2021'!J40+'OCT-DEC 2021 '!J40+'JAN-MAR 2022'!J40+'APR-JUN 2022'!J40</f>
        <v>0</v>
      </c>
      <c r="K40" s="39">
        <f t="shared" si="59"/>
        <v>0</v>
      </c>
      <c r="L40" s="36">
        <f>+'JUL-SEP 2021'!L40+'OCT-DEC 2021 '!L40+'JAN-MAR 2022'!L40+'APR-JUN 2022'!L40</f>
        <v>0</v>
      </c>
      <c r="M40" s="39">
        <f t="shared" si="60"/>
        <v>0</v>
      </c>
      <c r="N40" s="36">
        <f t="shared" si="61"/>
        <v>0</v>
      </c>
      <c r="O40" s="40">
        <f t="shared" si="62"/>
        <v>0</v>
      </c>
      <c r="P40" s="116">
        <f t="shared" si="63"/>
        <v>594454.03</v>
      </c>
      <c r="Q40" s="117">
        <f t="shared" si="64"/>
        <v>155.07</v>
      </c>
      <c r="R40" s="118">
        <f t="shared" si="65"/>
        <v>594609.1</v>
      </c>
      <c r="S40" s="32"/>
      <c r="T40" s="38">
        <f>+'JUL-SEP 2021'!T40+'OCT-DEC 2021 '!T40+'JAN-MAR 2022'!T40+'APR-JUN 2022'!T40</f>
        <v>250346372.65975934</v>
      </c>
      <c r="U40" s="39">
        <f t="shared" si="66"/>
        <v>325.23286628657456</v>
      </c>
      <c r="V40" s="36">
        <f>+'JUL-SEP 2021'!V40+'OCT-DEC 2021 '!V40+'JAN-MAR 2022'!V40+'APR-JUN 2022'!V40</f>
        <v>15827831.788575303</v>
      </c>
      <c r="W40" s="39">
        <f t="shared" si="67"/>
        <v>79.714297600060959</v>
      </c>
      <c r="X40" s="36">
        <f t="shared" si="68"/>
        <v>266174204.44833463</v>
      </c>
      <c r="Y40" s="40">
        <f t="shared" si="69"/>
        <v>274.8875913179304</v>
      </c>
      <c r="Z40" s="244">
        <f>+'OCT-DEC 2021 '!Z40+'JUL-SEP 2021'!Z40+'JAN-MAR 2022'!Z40+'APR-JUN 2022'!Z40</f>
        <v>62323.985817787368</v>
      </c>
      <c r="AA40" s="39">
        <f t="shared" si="70"/>
        <v>1.6034401217679156E-2</v>
      </c>
      <c r="AB40" s="36">
        <f>+'OCT-DEC 2021 '!AB40+'JUL-SEP 2021'!AB40+'JAN-MAR 2022'!AB40+'APR-JUN 2022'!AB40</f>
        <v>241280.51503438616</v>
      </c>
      <c r="AC40" s="39">
        <f t="shared" si="71"/>
        <v>0.1536477019021798</v>
      </c>
      <c r="AD40" s="36">
        <f t="shared" si="72"/>
        <v>303604.50085217354</v>
      </c>
      <c r="AE40" s="40">
        <f t="shared" si="73"/>
        <v>5.5633332090734774E-2</v>
      </c>
      <c r="AF40" s="116">
        <f t="shared" si="74"/>
        <v>250408696.64557713</v>
      </c>
      <c r="AG40" s="117">
        <f t="shared" si="75"/>
        <v>16069112.30360969</v>
      </c>
      <c r="AH40" s="118">
        <f t="shared" si="76"/>
        <v>266477808.94918683</v>
      </c>
      <c r="AI40" s="32"/>
      <c r="AJ40" s="35">
        <f>+'OCT-DEC 2021 '!AJ40+'JUL-SEP 2021'!AJ40+'JAN-MAR 2022'!AJ40+'APR-JUN 2022'!AJ40</f>
        <v>172973284.07153538</v>
      </c>
      <c r="AK40" s="39">
        <f t="shared" si="77"/>
        <v>695.45665619247177</v>
      </c>
      <c r="AL40" s="36">
        <f>+'OCT-DEC 2021 '!AL40+'JUL-SEP 2021'!AL40+'JAN-MAR 2022'!AL40+'APR-JUN 2022'!AL40</f>
        <v>12145752.856507368</v>
      </c>
      <c r="AM40" s="39">
        <f t="shared" si="78"/>
        <v>150.65994587379049</v>
      </c>
      <c r="AN40" s="36">
        <f t="shared" si="79"/>
        <v>185119036.92804274</v>
      </c>
      <c r="AO40" s="40">
        <f t="shared" si="80"/>
        <v>562.09778745124356</v>
      </c>
      <c r="AP40" s="36">
        <f>+'OCT-DEC 2021 '!AP40+'JUL-SEP 2021'!AP40+'JAN-MAR 2022'!AP40+'APR-JUN 2022'!AP40</f>
        <v>688.8116354314925</v>
      </c>
      <c r="AQ40" s="39">
        <f t="shared" si="81"/>
        <v>1.1598596260686046E-3</v>
      </c>
      <c r="AR40" s="36">
        <f>+'OCT-DEC 2021 '!AR40+'JUL-SEP 2021'!AR40+'JAN-MAR 2022'!AR40+'APR-JUN 2022'!AR40</f>
        <v>19536.156524746963</v>
      </c>
      <c r="AS40" s="39">
        <f t="shared" si="82"/>
        <v>3.4118748438676273E-2</v>
      </c>
      <c r="AT40" s="36">
        <f t="shared" si="83"/>
        <v>20224.968160178454</v>
      </c>
      <c r="AU40" s="40">
        <f t="shared" si="84"/>
        <v>1.733863951705358E-2</v>
      </c>
      <c r="AV40" s="116">
        <f t="shared" si="85"/>
        <v>172973972.88317081</v>
      </c>
      <c r="AW40" s="117">
        <f t="shared" si="86"/>
        <v>12165289.013032116</v>
      </c>
      <c r="AX40" s="118">
        <f t="shared" si="87"/>
        <v>185139261.89620292</v>
      </c>
      <c r="AY40" s="32"/>
      <c r="AZ40" s="35">
        <f>+'OCT-DEC 2021 '!AZ40+'JUL-SEP 2021'!AZ40+'JAN-MAR 2022'!AZ40+'APR-JUN 2022'!AZ40</f>
        <v>161940601.48533431</v>
      </c>
      <c r="BA40" s="39">
        <f t="shared" si="134"/>
        <v>368.23344896466688</v>
      </c>
      <c r="BB40" s="36">
        <f>+'OCT-DEC 2021 '!BB40+'JUL-SEP 2021'!BB40+'JAN-MAR 2022'!BB40+'APR-JUN 2022'!BB40</f>
        <v>10754232.481281161</v>
      </c>
      <c r="BC40" s="39">
        <f t="shared" si="135"/>
        <v>93.528891064602263</v>
      </c>
      <c r="BD40" s="36">
        <f t="shared" si="88"/>
        <v>172694833.96661547</v>
      </c>
      <c r="BE40" s="40">
        <v>298.42336828819572</v>
      </c>
      <c r="BF40" s="38">
        <f>+'OCT-DEC 2021 '!BF40+'JUL-SEP 2021'!BF40+'JAN-MAR 2022'!BF40+'APR-JUN 2022'!BF40</f>
        <v>854510.3693857803</v>
      </c>
      <c r="BG40" s="39">
        <v>0.2715044680226672</v>
      </c>
      <c r="BH40" s="36">
        <f>+'OCT-DEC 2021 '!BH40+'JUL-SEP 2021'!BH40+'JAN-MAR 2022'!BH40+'APR-JUN 2022'!BH40</f>
        <v>1398209.1065518789</v>
      </c>
      <c r="BI40" s="39">
        <v>1.3174588129404015</v>
      </c>
      <c r="BJ40" s="36">
        <f t="shared" si="92"/>
        <v>2252719.4759376589</v>
      </c>
      <c r="BK40" s="40">
        <f t="shared" si="93"/>
        <v>0.64397194526547608</v>
      </c>
      <c r="BL40" s="116">
        <f t="shared" si="94"/>
        <v>162795111.85472009</v>
      </c>
      <c r="BM40" s="117">
        <f t="shared" si="95"/>
        <v>12152441.587833039</v>
      </c>
      <c r="BN40" s="118">
        <f t="shared" si="96"/>
        <v>174947553.44255313</v>
      </c>
      <c r="BO40" s="32"/>
      <c r="BP40" s="35">
        <f>+'OCT-DEC 2021 '!BP40+'JUL-SEP 2021'!BP40+'JAN-MAR 2022'!BP40+'APR-JUN 2022'!BP40</f>
        <v>211927808.71310088</v>
      </c>
      <c r="BQ40" s="39">
        <v>605.00739674321062</v>
      </c>
      <c r="BR40" s="36">
        <f>+'OCT-DEC 2021 '!BR40+'JUL-SEP 2021'!BR40+'JAN-MAR 2022'!BR40+'APR-JUN 2022'!BR40</f>
        <v>13523050.492719507</v>
      </c>
      <c r="BS40" s="39">
        <v>114.90017779257128</v>
      </c>
      <c r="BT40" s="36">
        <f t="shared" si="99"/>
        <v>225450859.20582038</v>
      </c>
      <c r="BU40" s="40">
        <v>544.57871958343173</v>
      </c>
      <c r="BV40" s="38">
        <f>+'OCT-DEC 2021 '!BV40+'JUL-SEP 2021'!BV40+'JAN-MAR 2022'!BV40+'APR-JUN 2022'!BV40</f>
        <v>11336.042630510026</v>
      </c>
      <c r="BW40" s="39">
        <f t="shared" si="101"/>
        <v>1.0071415297290453E-2</v>
      </c>
      <c r="BX40" s="36">
        <f>+'OCT-DEC 2021 '!BX40+'JUL-SEP 2021'!BX40+'JAN-MAR 2022'!BX40+'APR-JUN 2022'!BX40</f>
        <v>18668.817315338645</v>
      </c>
      <c r="BY40" s="39">
        <f t="shared" si="102"/>
        <v>2.542898613417963E-2</v>
      </c>
      <c r="BZ40" s="36">
        <f t="shared" si="103"/>
        <v>30004.859945848671</v>
      </c>
      <c r="CA40" s="40">
        <f t="shared" si="104"/>
        <v>1.6134065241963001E-2</v>
      </c>
      <c r="CB40" s="116">
        <f t="shared" si="105"/>
        <v>211939144.7557314</v>
      </c>
      <c r="CC40" s="117">
        <f t="shared" si="106"/>
        <v>13541719.310034845</v>
      </c>
      <c r="CD40" s="118">
        <f t="shared" si="107"/>
        <v>225480864.06576625</v>
      </c>
      <c r="CE40" s="32"/>
      <c r="CF40" s="35">
        <f>+'OCT-DEC 2021 '!CF40+'JUL-SEP 2021'!CF40+'JAN-MAR 2022'!CF40+'APR-JUN 2022'!CF40</f>
        <v>143116996.07465011</v>
      </c>
      <c r="CG40" s="39">
        <f t="shared" si="108"/>
        <v>285.95547152003968</v>
      </c>
      <c r="CH40" s="36">
        <f>+'OCT-DEC 2021 '!CH40+'JUL-SEP 2021'!CH40+'JAN-MAR 2022'!CH40+'APR-JUN 2022'!CH40</f>
        <v>10389934.146663064</v>
      </c>
      <c r="CI40" s="39">
        <f t="shared" si="109"/>
        <v>111.40467437958316</v>
      </c>
      <c r="CJ40" s="36">
        <f t="shared" si="110"/>
        <v>153506930.22131318</v>
      </c>
      <c r="CK40" s="40">
        <f t="shared" si="111"/>
        <v>258.53798774115904</v>
      </c>
      <c r="CL40" s="38">
        <f>+'OCT-DEC 2021 '!CL40+'JUL-SEP 2021'!CL40+'JAN-MAR 2022'!CL40+'APR-JUN 2022'!CL40</f>
        <v>-12023.369820561962</v>
      </c>
      <c r="CM40" s="39">
        <f t="shared" si="112"/>
        <v>-5.0988720828321604E-3</v>
      </c>
      <c r="CN40" s="36">
        <f>+'OCT-DEC 2021 '!CN40+'JUL-SEP 2021'!CN40+'JAN-MAR 2022'!CN40+'APR-JUN 2022'!CN40</f>
        <v>-21333.379999999997</v>
      </c>
      <c r="CO40" s="39">
        <f t="shared" si="113"/>
        <v>-1.7663138738407552E-2</v>
      </c>
      <c r="CP40" s="36">
        <f t="shared" si="114"/>
        <v>-33356.749820561963</v>
      </c>
      <c r="CQ40" s="40">
        <f t="shared" si="115"/>
        <v>-9.3545384085420534E-3</v>
      </c>
      <c r="CR40" s="116">
        <f t="shared" si="116"/>
        <v>143104972.70482954</v>
      </c>
      <c r="CS40" s="117">
        <f t="shared" si="117"/>
        <v>10368600.766663063</v>
      </c>
      <c r="CT40" s="118">
        <f t="shared" si="118"/>
        <v>153473573.47149262</v>
      </c>
      <c r="CU40" s="32"/>
      <c r="CV40" s="38">
        <f t="shared" si="119"/>
        <v>940899517.03437996</v>
      </c>
      <c r="CW40" s="39">
        <f t="shared" si="120"/>
        <v>342.53340040365009</v>
      </c>
      <c r="CX40" s="39">
        <f t="shared" si="121"/>
        <v>62640956.835746408</v>
      </c>
      <c r="CY40" s="39">
        <f t="shared" si="122"/>
        <v>94.309247759356111</v>
      </c>
      <c r="CZ40" s="36">
        <f t="shared" si="123"/>
        <v>1003540473.8701264</v>
      </c>
      <c r="DA40" s="40">
        <f t="shared" si="124"/>
        <v>294.19918133844715</v>
      </c>
      <c r="DB40" s="38">
        <f t="shared" si="125"/>
        <v>916835.83964894724</v>
      </c>
      <c r="DC40" s="39">
        <f t="shared" si="126"/>
        <v>7.8934093869265282E-2</v>
      </c>
      <c r="DD40" s="36">
        <f t="shared" si="127"/>
        <v>1656361.2154263507</v>
      </c>
      <c r="DE40" s="39">
        <f t="shared" si="128"/>
        <v>0.2612261285593131</v>
      </c>
      <c r="DF40" s="36">
        <f t="shared" si="129"/>
        <v>2573197.0550752981</v>
      </c>
      <c r="DG40" s="40">
        <f t="shared" si="130"/>
        <v>0.14330629333076955</v>
      </c>
      <c r="DH40" s="152"/>
      <c r="DI40" s="161" t="s">
        <v>38</v>
      </c>
      <c r="DJ40" s="38">
        <f t="shared" si="131"/>
        <v>1003540473.8701264</v>
      </c>
      <c r="DK40" s="36">
        <f t="shared" si="132"/>
        <v>2573197.0550752981</v>
      </c>
      <c r="DL40" s="37">
        <f t="shared" si="133"/>
        <v>1006113670.9252017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>
        <f>+'JUL-SEP 2021'!D41+'OCT-DEC 2021 '!D41+'JAN-MAR 2022'!D41+'APR-JUN 2022'!D41</f>
        <v>72866.880000000005</v>
      </c>
      <c r="E41" s="39">
        <f t="shared" si="55"/>
        <v>0.17053820013293516</v>
      </c>
      <c r="F41" s="36">
        <f>+'JUL-SEP 2021'!F41+'OCT-DEC 2021 '!F41+'JAN-MAR 2022'!F41+'APR-JUN 2022'!F41</f>
        <v>3079.55</v>
      </c>
      <c r="G41" s="39">
        <f t="shared" si="56"/>
        <v>3.0736485946981796E-2</v>
      </c>
      <c r="H41" s="36">
        <f t="shared" si="57"/>
        <v>75946.430000000008</v>
      </c>
      <c r="I41" s="40">
        <f t="shared" si="58"/>
        <v>0.14398300939583067</v>
      </c>
      <c r="J41" s="35">
        <f>+'JUL-SEP 2021'!J41+'OCT-DEC 2021 '!J41+'JAN-MAR 2022'!J41+'APR-JUN 2022'!J41</f>
        <v>108016.28</v>
      </c>
      <c r="K41" s="39">
        <f t="shared" si="59"/>
        <v>8.3866175968197773E-2</v>
      </c>
      <c r="L41" s="36">
        <f>+'JUL-SEP 2021'!L41+'OCT-DEC 2021 '!L41+'JAN-MAR 2022'!L41+'APR-JUN 2022'!L41</f>
        <v>758754.01</v>
      </c>
      <c r="M41" s="39">
        <f t="shared" si="60"/>
        <v>0.67713548438915339</v>
      </c>
      <c r="N41" s="36">
        <f t="shared" si="61"/>
        <v>866770.29</v>
      </c>
      <c r="O41" s="40">
        <f t="shared" si="62"/>
        <v>0.35988046061959855</v>
      </c>
      <c r="P41" s="116">
        <f t="shared" si="63"/>
        <v>180883.16</v>
      </c>
      <c r="Q41" s="117">
        <f t="shared" si="64"/>
        <v>761833.56</v>
      </c>
      <c r="R41" s="118">
        <f t="shared" si="65"/>
        <v>942716.72000000009</v>
      </c>
      <c r="S41" s="32"/>
      <c r="T41" s="38">
        <f>+'JUL-SEP 2021'!T41+'OCT-DEC 2021 '!T41+'JAN-MAR 2022'!T41+'APR-JUN 2022'!T41</f>
        <v>12868337.43476085</v>
      </c>
      <c r="U41" s="39">
        <f t="shared" si="66"/>
        <v>16.717662907535416</v>
      </c>
      <c r="V41" s="36">
        <f>+'JUL-SEP 2021'!V41+'OCT-DEC 2021 '!V41+'JAN-MAR 2022'!V41+'APR-JUN 2022'!V41</f>
        <v>1083264.0277986987</v>
      </c>
      <c r="W41" s="39">
        <f t="shared" si="67"/>
        <v>5.4556828910524366</v>
      </c>
      <c r="X41" s="36">
        <f t="shared" si="68"/>
        <v>13951601.462559549</v>
      </c>
      <c r="Y41" s="40">
        <f t="shared" si="69"/>
        <v>14.408316271741201</v>
      </c>
      <c r="Z41" s="244">
        <f>+'OCT-DEC 2021 '!Z41+'JUL-SEP 2021'!Z41+'JAN-MAR 2022'!Z41+'APR-JUN 2022'!Z41</f>
        <v>2124684.8788209697</v>
      </c>
      <c r="AA41" s="39">
        <f t="shared" si="70"/>
        <v>0.54662822605335315</v>
      </c>
      <c r="AB41" s="36">
        <f>+'OCT-DEC 2021 '!AB41+'JUL-SEP 2021'!AB41+'JAN-MAR 2022'!AB41+'APR-JUN 2022'!AB41</f>
        <v>594264.72199865349</v>
      </c>
      <c r="AC41" s="39">
        <f t="shared" si="71"/>
        <v>0.37842843979182555</v>
      </c>
      <c r="AD41" s="36">
        <f t="shared" si="72"/>
        <v>2718949.6008196231</v>
      </c>
      <c r="AE41" s="40">
        <f t="shared" si="73"/>
        <v>0.49822787757030029</v>
      </c>
      <c r="AF41" s="116">
        <f t="shared" si="74"/>
        <v>14993022.313581821</v>
      </c>
      <c r="AG41" s="117">
        <f t="shared" si="75"/>
        <v>1677528.7497973521</v>
      </c>
      <c r="AH41" s="118">
        <f t="shared" si="76"/>
        <v>16670551.063379172</v>
      </c>
      <c r="AI41" s="32"/>
      <c r="AJ41" s="35">
        <f>+'OCT-DEC 2021 '!AJ41+'JUL-SEP 2021'!AJ41+'JAN-MAR 2022'!AJ41+'APR-JUN 2022'!AJ41</f>
        <v>5219001.5356709091</v>
      </c>
      <c r="AK41" s="39">
        <f t="shared" si="77"/>
        <v>20.983525728516554</v>
      </c>
      <c r="AL41" s="36">
        <f>+'OCT-DEC 2021 '!AL41+'JUL-SEP 2021'!AL41+'JAN-MAR 2022'!AL41+'APR-JUN 2022'!AL41</f>
        <v>466539.56303903082</v>
      </c>
      <c r="AM41" s="39">
        <f t="shared" si="78"/>
        <v>5.7871114409991788</v>
      </c>
      <c r="AN41" s="36">
        <f t="shared" si="79"/>
        <v>5685541.09870994</v>
      </c>
      <c r="AO41" s="40">
        <f t="shared" si="80"/>
        <v>17.263648974633625</v>
      </c>
      <c r="AP41" s="36">
        <f>+'OCT-DEC 2021 '!AP41+'JUL-SEP 2021'!AP41+'JAN-MAR 2022'!AP41+'APR-JUN 2022'!AP41</f>
        <v>317803.48531446769</v>
      </c>
      <c r="AQ41" s="39">
        <f t="shared" si="81"/>
        <v>0.53513531520011393</v>
      </c>
      <c r="AR41" s="36">
        <f>+'OCT-DEC 2021 '!AR41+'JUL-SEP 2021'!AR41+'JAN-MAR 2022'!AR41+'APR-JUN 2022'!AR41</f>
        <v>318634.01815206697</v>
      </c>
      <c r="AS41" s="39">
        <f t="shared" si="82"/>
        <v>0.55647557366587952</v>
      </c>
      <c r="AT41" s="36">
        <f t="shared" si="83"/>
        <v>636437.50346653466</v>
      </c>
      <c r="AU41" s="40">
        <f t="shared" si="84"/>
        <v>0.54561076983383572</v>
      </c>
      <c r="AV41" s="116">
        <f t="shared" si="85"/>
        <v>5536805.020985377</v>
      </c>
      <c r="AW41" s="117">
        <f t="shared" si="86"/>
        <v>785173.58119109785</v>
      </c>
      <c r="AX41" s="118">
        <f t="shared" si="87"/>
        <v>6321978.6021764744</v>
      </c>
      <c r="AY41" s="32"/>
      <c r="AZ41" s="35">
        <f>+'OCT-DEC 2021 '!AZ41+'JUL-SEP 2021'!AZ41+'JAN-MAR 2022'!AZ41+'APR-JUN 2022'!AZ41</f>
        <v>6755167.1208058009</v>
      </c>
      <c r="BA41" s="39">
        <f t="shared" si="134"/>
        <v>15.360437496289713</v>
      </c>
      <c r="BB41" s="36">
        <f>+'OCT-DEC 2021 '!BB41+'JUL-SEP 2021'!BB41+'JAN-MAR 2022'!BB41+'APR-JUN 2022'!BB41</f>
        <v>548478.94097058836</v>
      </c>
      <c r="BC41" s="39">
        <f t="shared" si="135"/>
        <v>4.7700872387273625</v>
      </c>
      <c r="BD41" s="36">
        <f t="shared" si="88"/>
        <v>7303646.0617763894</v>
      </c>
      <c r="BE41" s="40">
        <v>4.4864334864889672</v>
      </c>
      <c r="BF41" s="38">
        <f>+'OCT-DEC 2021 '!BF41+'JUL-SEP 2021'!BF41+'JAN-MAR 2022'!BF41+'APR-JUN 2022'!BF41</f>
        <v>2294231.8934897385</v>
      </c>
      <c r="BG41" s="39">
        <v>0.6817584501871059</v>
      </c>
      <c r="BH41" s="36">
        <f>+'OCT-DEC 2021 '!BH41+'JUL-SEP 2021'!BH41+'JAN-MAR 2022'!BH41+'APR-JUN 2022'!BH41</f>
        <v>508376.08306078159</v>
      </c>
      <c r="BI41" s="39">
        <v>0.33795991942652287</v>
      </c>
      <c r="BJ41" s="36">
        <f t="shared" si="92"/>
        <v>2802607.9765505199</v>
      </c>
      <c r="BK41" s="40">
        <f t="shared" si="93"/>
        <v>0.80116540463812447</v>
      </c>
      <c r="BL41" s="116">
        <f t="shared" si="94"/>
        <v>9049399.0142955389</v>
      </c>
      <c r="BM41" s="117">
        <f t="shared" si="95"/>
        <v>1056855.0240313699</v>
      </c>
      <c r="BN41" s="118">
        <f t="shared" si="96"/>
        <v>10106254.038326908</v>
      </c>
      <c r="BO41" s="32"/>
      <c r="BP41" s="35">
        <f>+'OCT-DEC 2021 '!BP41+'JUL-SEP 2021'!BP41+'JAN-MAR 2022'!BP41+'APR-JUN 2022'!BP41</f>
        <v>4701510.7608742518</v>
      </c>
      <c r="BQ41" s="39">
        <v>6.7199145774853184</v>
      </c>
      <c r="BR41" s="36">
        <f>+'OCT-DEC 2021 '!BR41+'JUL-SEP 2021'!BR41+'JAN-MAR 2022'!BR41+'APR-JUN 2022'!BR41</f>
        <v>369586.31639256643</v>
      </c>
      <c r="BS41" s="39">
        <v>1.3287411639351365</v>
      </c>
      <c r="BT41" s="36">
        <f t="shared" si="99"/>
        <v>5071097.0772668179</v>
      </c>
      <c r="BU41" s="40">
        <v>6.0551998678808916</v>
      </c>
      <c r="BV41" s="38">
        <f>+'OCT-DEC 2021 '!BV41+'JUL-SEP 2021'!BV41+'JAN-MAR 2022'!BV41+'APR-JUN 2022'!BV41</f>
        <v>647232.60969035351</v>
      </c>
      <c r="BW41" s="39">
        <f t="shared" si="101"/>
        <v>0.57502857201652635</v>
      </c>
      <c r="BX41" s="36">
        <f>+'OCT-DEC 2021 '!BX41+'JUL-SEP 2021'!BX41+'JAN-MAR 2022'!BX41+'APR-JUN 2022'!BX41</f>
        <v>522217.29819303844</v>
      </c>
      <c r="BY41" s="39">
        <f t="shared" si="102"/>
        <v>0.71131749861138105</v>
      </c>
      <c r="BZ41" s="36">
        <f t="shared" si="103"/>
        <v>1169449.9078833919</v>
      </c>
      <c r="CA41" s="40">
        <f t="shared" si="104"/>
        <v>0.62883083423986286</v>
      </c>
      <c r="CB41" s="116">
        <f t="shared" si="105"/>
        <v>5348743.3705646051</v>
      </c>
      <c r="CC41" s="117">
        <f t="shared" si="106"/>
        <v>891803.61458560487</v>
      </c>
      <c r="CD41" s="118">
        <f t="shared" si="107"/>
        <v>6240546.9851502096</v>
      </c>
      <c r="CE41" s="32"/>
      <c r="CF41" s="35">
        <f>+'OCT-DEC 2021 '!CF41+'JUL-SEP 2021'!CF41+'JAN-MAR 2022'!CF41+'APR-JUN 2022'!CF41</f>
        <v>8723278.6133648083</v>
      </c>
      <c r="CG41" s="39">
        <f t="shared" si="108"/>
        <v>17.42958081501579</v>
      </c>
      <c r="CH41" s="36">
        <f>+'OCT-DEC 2021 '!CH41+'JUL-SEP 2021'!CH41+'JAN-MAR 2022'!CH41+'APR-JUN 2022'!CH41</f>
        <v>582216.79692171037</v>
      </c>
      <c r="CI41" s="39">
        <f t="shared" si="109"/>
        <v>6.2427414614767951</v>
      </c>
      <c r="CJ41" s="36">
        <f t="shared" si="110"/>
        <v>9305495.4102865178</v>
      </c>
      <c r="CK41" s="40">
        <f t="shared" si="111"/>
        <v>15.67241332258782</v>
      </c>
      <c r="CL41" s="38">
        <f>+'OCT-DEC 2021 '!CL41+'JUL-SEP 2021'!CL41+'JAN-MAR 2022'!CL41+'APR-JUN 2022'!CL41</f>
        <v>2690508.8582263272</v>
      </c>
      <c r="CM41" s="39">
        <f t="shared" si="112"/>
        <v>1.1409913119666195</v>
      </c>
      <c r="CN41" s="36">
        <f>+'OCT-DEC 2021 '!CN41+'JUL-SEP 2021'!CN41+'JAN-MAR 2022'!CN41+'APR-JUN 2022'!CN41</f>
        <v>816920.32418784383</v>
      </c>
      <c r="CO41" s="39">
        <f t="shared" si="113"/>
        <v>0.67637556844507352</v>
      </c>
      <c r="CP41" s="36">
        <f t="shared" si="114"/>
        <v>3507429.1824141713</v>
      </c>
      <c r="CQ41" s="40">
        <f t="shared" si="115"/>
        <v>0.98362044199850229</v>
      </c>
      <c r="CR41" s="116">
        <f t="shared" si="116"/>
        <v>11413787.471591135</v>
      </c>
      <c r="CS41" s="117">
        <f t="shared" si="117"/>
        <v>1399137.1211095541</v>
      </c>
      <c r="CT41" s="118">
        <f t="shared" si="118"/>
        <v>12812924.59270069</v>
      </c>
      <c r="CU41" s="32"/>
      <c r="CV41" s="38">
        <f t="shared" si="119"/>
        <v>38340162.34547662</v>
      </c>
      <c r="CW41" s="39">
        <f t="shared" si="120"/>
        <v>13.957692551078466</v>
      </c>
      <c r="CX41" s="39">
        <f t="shared" si="121"/>
        <v>3053165.1951225949</v>
      </c>
      <c r="CY41" s="39">
        <f t="shared" si="122"/>
        <v>4.5967004238470404</v>
      </c>
      <c r="CZ41" s="36">
        <f t="shared" si="123"/>
        <v>41393327.540599212</v>
      </c>
      <c r="DA41" s="40">
        <f t="shared" si="124"/>
        <v>12.134919709172081</v>
      </c>
      <c r="DB41" s="38">
        <f t="shared" si="125"/>
        <v>8182478.0055418555</v>
      </c>
      <c r="DC41" s="39">
        <f t="shared" si="126"/>
        <v>0.70446252103314688</v>
      </c>
      <c r="DD41" s="36">
        <f t="shared" si="127"/>
        <v>3519166.4555923846</v>
      </c>
      <c r="DE41" s="39">
        <f t="shared" si="128"/>
        <v>0.55501071891107356</v>
      </c>
      <c r="DF41" s="36">
        <f t="shared" si="129"/>
        <v>11701644.46113424</v>
      </c>
      <c r="DG41" s="40">
        <f t="shared" si="130"/>
        <v>0.65168708719457447</v>
      </c>
      <c r="DH41" s="152"/>
      <c r="DI41" s="161" t="s">
        <v>39</v>
      </c>
      <c r="DJ41" s="38">
        <f t="shared" si="131"/>
        <v>41393327.540599212</v>
      </c>
      <c r="DK41" s="36">
        <f t="shared" si="132"/>
        <v>11701644.46113424</v>
      </c>
      <c r="DL41" s="37">
        <f t="shared" si="133"/>
        <v>53094972.001733452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>
        <f>+'JUL-SEP 2021'!D42+'OCT-DEC 2021 '!D42+'JAN-MAR 2022'!D42+'APR-JUN 2022'!D42</f>
        <v>187094.77</v>
      </c>
      <c r="E42" s="39">
        <f t="shared" si="55"/>
        <v>0.43787802263642234</v>
      </c>
      <c r="F42" s="36">
        <f>+'JUL-SEP 2021'!F42+'OCT-DEC 2021 '!F42+'JAN-MAR 2022'!F42+'APR-JUN 2022'!F42</f>
        <v>14093.95</v>
      </c>
      <c r="G42" s="39">
        <f t="shared" si="56"/>
        <v>0.14066941472373046</v>
      </c>
      <c r="H42" s="36">
        <f t="shared" si="57"/>
        <v>201188.72</v>
      </c>
      <c r="I42" s="40">
        <f t="shared" si="58"/>
        <v>0.38142355555218516</v>
      </c>
      <c r="J42" s="35">
        <f>+'JUL-SEP 2021'!J42+'OCT-DEC 2021 '!J42+'JAN-MAR 2022'!J42+'APR-JUN 2022'!J42</f>
        <v>12430299.49</v>
      </c>
      <c r="K42" s="39">
        <f t="shared" si="59"/>
        <v>9.6511533665641789</v>
      </c>
      <c r="L42" s="36">
        <f>+'JUL-SEP 2021'!L42+'OCT-DEC 2021 '!L42+'JAN-MAR 2022'!L42+'APR-JUN 2022'!L42</f>
        <v>14048347.360000001</v>
      </c>
      <c r="M42" s="39">
        <f t="shared" si="60"/>
        <v>12.537178544177559</v>
      </c>
      <c r="N42" s="36">
        <f t="shared" si="61"/>
        <v>26478646.850000001</v>
      </c>
      <c r="O42" s="40">
        <f t="shared" si="62"/>
        <v>10.993855851890912</v>
      </c>
      <c r="P42" s="116">
        <f t="shared" si="63"/>
        <v>12617394.26</v>
      </c>
      <c r="Q42" s="117">
        <f t="shared" si="64"/>
        <v>14062441.310000001</v>
      </c>
      <c r="R42" s="118">
        <f t="shared" si="65"/>
        <v>26679835.57</v>
      </c>
      <c r="S42" s="32"/>
      <c r="T42" s="38">
        <f>+'JUL-SEP 2021'!T42+'OCT-DEC 2021 '!T42+'JAN-MAR 2022'!T42+'APR-JUN 2022'!T42</f>
        <v>10752179.023573544</v>
      </c>
      <c r="U42" s="39">
        <f t="shared" si="66"/>
        <v>13.968494791877237</v>
      </c>
      <c r="V42" s="36">
        <f>+'JUL-SEP 2021'!V42+'OCT-DEC 2021 '!V42+'JAN-MAR 2022'!V42+'APR-JUN 2022'!V42</f>
        <v>7321469.398033645</v>
      </c>
      <c r="W42" s="39">
        <f t="shared" si="67"/>
        <v>36.873388488109939</v>
      </c>
      <c r="X42" s="36">
        <f t="shared" si="68"/>
        <v>18073648.421607189</v>
      </c>
      <c r="Y42" s="40">
        <f t="shared" si="69"/>
        <v>18.665301137049379</v>
      </c>
      <c r="Z42" s="244">
        <f>+'OCT-DEC 2021 '!Z42+'JUL-SEP 2021'!Z42+'JAN-MAR 2022'!Z42+'APR-JUN 2022'!Z42</f>
        <v>52055863.066508733</v>
      </c>
      <c r="AA42" s="39">
        <f t="shared" si="70"/>
        <v>13.392670304837061</v>
      </c>
      <c r="AB42" s="36">
        <f>+'OCT-DEC 2021 '!AB42+'JUL-SEP 2021'!AB42+'JAN-MAR 2022'!AB42+'APR-JUN 2022'!AB42</f>
        <v>25129243.928215407</v>
      </c>
      <c r="AC42" s="39">
        <f t="shared" si="71"/>
        <v>16.002330646382049</v>
      </c>
      <c r="AD42" s="36">
        <f t="shared" si="72"/>
        <v>77185106.99472414</v>
      </c>
      <c r="AE42" s="40">
        <f t="shared" si="73"/>
        <v>14.143613411011927</v>
      </c>
      <c r="AF42" s="116">
        <f t="shared" si="74"/>
        <v>62808042.090082273</v>
      </c>
      <c r="AG42" s="117">
        <f t="shared" si="75"/>
        <v>32450713.326249052</v>
      </c>
      <c r="AH42" s="118">
        <f t="shared" si="76"/>
        <v>95258755.416331321</v>
      </c>
      <c r="AI42" s="32"/>
      <c r="AJ42" s="35">
        <f>+'OCT-DEC 2021 '!AJ42+'JUL-SEP 2021'!AJ42+'JAN-MAR 2022'!AJ42+'APR-JUN 2022'!AJ42</f>
        <v>5130799.3070918247</v>
      </c>
      <c r="AK42" s="39">
        <f t="shared" si="77"/>
        <v>20.628899710483818</v>
      </c>
      <c r="AL42" s="36">
        <f>+'OCT-DEC 2021 '!AL42+'JUL-SEP 2021'!AL42+'JAN-MAR 2022'!AL42+'APR-JUN 2022'!AL42</f>
        <v>4751938.2923301226</v>
      </c>
      <c r="AM42" s="39">
        <f t="shared" si="78"/>
        <v>58.94461828559885</v>
      </c>
      <c r="AN42" s="36">
        <f t="shared" si="79"/>
        <v>9882737.5994219482</v>
      </c>
      <c r="AO42" s="40">
        <f t="shared" si="80"/>
        <v>30.008069568531678</v>
      </c>
      <c r="AP42" s="36">
        <f>+'OCT-DEC 2021 '!AP42+'JUL-SEP 2021'!AP42+'JAN-MAR 2022'!AP42+'APR-JUN 2022'!AP42</f>
        <v>10445271.388313955</v>
      </c>
      <c r="AQ42" s="39">
        <f t="shared" si="81"/>
        <v>17.588333215430779</v>
      </c>
      <c r="AR42" s="36">
        <f>+'OCT-DEC 2021 '!AR42+'JUL-SEP 2021'!AR42+'JAN-MAR 2022'!AR42+'APR-JUN 2022'!AR42</f>
        <v>13769136.510306651</v>
      </c>
      <c r="AS42" s="39">
        <f t="shared" si="82"/>
        <v>24.046987144981951</v>
      </c>
      <c r="AT42" s="36">
        <f t="shared" si="83"/>
        <v>24214407.898620605</v>
      </c>
      <c r="AU42" s="40">
        <f t="shared" si="84"/>
        <v>20.758741687402146</v>
      </c>
      <c r="AV42" s="116">
        <f t="shared" si="85"/>
        <v>15576070.695405779</v>
      </c>
      <c r="AW42" s="117">
        <f t="shared" si="86"/>
        <v>18521074.802636772</v>
      </c>
      <c r="AX42" s="118">
        <f t="shared" si="87"/>
        <v>34097145.498042554</v>
      </c>
      <c r="AY42" s="32"/>
      <c r="AZ42" s="35">
        <f>+'OCT-DEC 2021 '!AZ42+'JUL-SEP 2021'!AZ42+'JAN-MAR 2022'!AZ42+'APR-JUN 2022'!AZ42</f>
        <v>6878582.5998746566</v>
      </c>
      <c r="BA42" s="39">
        <f t="shared" si="134"/>
        <v>15.64106945082316</v>
      </c>
      <c r="BB42" s="36">
        <f>+'OCT-DEC 2021 '!BB42+'JUL-SEP 2021'!BB42+'JAN-MAR 2022'!BB42+'APR-JUN 2022'!BB42</f>
        <v>2912391.8045318983</v>
      </c>
      <c r="BC42" s="39">
        <f t="shared" si="135"/>
        <v>25.328890397118691</v>
      </c>
      <c r="BD42" s="36">
        <f t="shared" si="88"/>
        <v>9790974.404406555</v>
      </c>
      <c r="BE42" s="40">
        <v>17.690708467878721</v>
      </c>
      <c r="BF42" s="38">
        <f>+'OCT-DEC 2021 '!BF42+'JUL-SEP 2021'!BF42+'JAN-MAR 2022'!BF42+'APR-JUN 2022'!BF42</f>
        <v>23687892.286699079</v>
      </c>
      <c r="BG42" s="39">
        <v>10.184577837430988</v>
      </c>
      <c r="BH42" s="36">
        <f>+'OCT-DEC 2021 '!BH42+'JUL-SEP 2021'!BH42+'JAN-MAR 2022'!BH42+'APR-JUN 2022'!BH42</f>
        <v>16411979.114375144</v>
      </c>
      <c r="BI42" s="39">
        <v>17.011011812608064</v>
      </c>
      <c r="BJ42" s="36">
        <f t="shared" si="92"/>
        <v>40099871.401074223</v>
      </c>
      <c r="BK42" s="40">
        <f t="shared" si="93"/>
        <v>11.463119339480432</v>
      </c>
      <c r="BL42" s="116">
        <f t="shared" si="94"/>
        <v>30566474.886573736</v>
      </c>
      <c r="BM42" s="117">
        <f t="shared" si="95"/>
        <v>19324370.918907043</v>
      </c>
      <c r="BN42" s="118">
        <f t="shared" si="96"/>
        <v>49890845.805480778</v>
      </c>
      <c r="BO42" s="32"/>
      <c r="BP42" s="35">
        <f>+'OCT-DEC 2021 '!BP42+'JUL-SEP 2021'!BP42+'JAN-MAR 2022'!BP42+'APR-JUN 2022'!BP42</f>
        <v>4409698.0673496667</v>
      </c>
      <c r="BQ42" s="39">
        <v>12.542064675659052</v>
      </c>
      <c r="BR42" s="36">
        <f>+'OCT-DEC 2021 '!BR42+'JUL-SEP 2021'!BR42+'JAN-MAR 2022'!BR42+'APR-JUN 2022'!BR42</f>
        <v>3295717.0368335405</v>
      </c>
      <c r="BS42" s="39">
        <v>43.772907968669962</v>
      </c>
      <c r="BT42" s="36">
        <f t="shared" si="99"/>
        <v>7705415.1041832073</v>
      </c>
      <c r="BU42" s="40">
        <v>16.392729333938803</v>
      </c>
      <c r="BV42" s="38">
        <f>+'OCT-DEC 2021 '!BV42+'JUL-SEP 2021'!BV42+'JAN-MAR 2022'!BV42+'APR-JUN 2022'!BV42</f>
        <v>14326377.319112338</v>
      </c>
      <c r="BW42" s="39">
        <f t="shared" si="101"/>
        <v>12.728153941316936</v>
      </c>
      <c r="BX42" s="36">
        <f>+'OCT-DEC 2021 '!BX42+'JUL-SEP 2021'!BX42+'JAN-MAR 2022'!BX42+'APR-JUN 2022'!BX42</f>
        <v>14179745.34121397</v>
      </c>
      <c r="BY42" s="39">
        <f t="shared" si="102"/>
        <v>19.314375494567184</v>
      </c>
      <c r="BZ42" s="36">
        <f t="shared" si="103"/>
        <v>28506122.66032631</v>
      </c>
      <c r="CA42" s="40">
        <f t="shared" si="104"/>
        <v>15.328171623768462</v>
      </c>
      <c r="CB42" s="116">
        <f t="shared" si="105"/>
        <v>18736075.386462003</v>
      </c>
      <c r="CC42" s="117">
        <f t="shared" si="106"/>
        <v>17475462.378047511</v>
      </c>
      <c r="CD42" s="118">
        <f t="shared" si="107"/>
        <v>36211537.764509514</v>
      </c>
      <c r="CE42" s="32"/>
      <c r="CF42" s="35">
        <f>+'OCT-DEC 2021 '!CF42+'JUL-SEP 2021'!CF42+'JAN-MAR 2022'!CF42+'APR-JUN 2022'!CF42</f>
        <v>9712170.1219835151</v>
      </c>
      <c r="CG42" s="39">
        <f t="shared" si="108"/>
        <v>19.405439346043984</v>
      </c>
      <c r="CH42" s="36">
        <f>+'OCT-DEC 2021 '!CH42+'JUL-SEP 2021'!CH42+'JAN-MAR 2022'!CH42+'APR-JUN 2022'!CH42</f>
        <v>3891188.0982077243</v>
      </c>
      <c r="CI42" s="39">
        <f t="shared" si="109"/>
        <v>41.722742118607854</v>
      </c>
      <c r="CJ42" s="36">
        <f t="shared" si="110"/>
        <v>13603358.22019124</v>
      </c>
      <c r="CK42" s="40">
        <f t="shared" si="111"/>
        <v>22.910919107690511</v>
      </c>
      <c r="CL42" s="38">
        <f>+'OCT-DEC 2021 '!CL42+'JUL-SEP 2021'!CL42+'JAN-MAR 2022'!CL42+'APR-JUN 2022'!CL42</f>
        <v>26925880.401301086</v>
      </c>
      <c r="CM42" s="39">
        <f t="shared" si="112"/>
        <v>11.418730516720879</v>
      </c>
      <c r="CN42" s="36">
        <f>+'OCT-DEC 2021 '!CN42+'JUL-SEP 2021'!CN42+'JAN-MAR 2022'!CN42+'APR-JUN 2022'!CN42</f>
        <v>20215418.299354166</v>
      </c>
      <c r="CO42" s="39">
        <f t="shared" si="113"/>
        <v>16.737513609021896</v>
      </c>
      <c r="CP42" s="36">
        <f t="shared" si="114"/>
        <v>47141298.700655252</v>
      </c>
      <c r="CQ42" s="40">
        <f t="shared" si="115"/>
        <v>13.220265514357713</v>
      </c>
      <c r="CR42" s="116">
        <f t="shared" si="116"/>
        <v>36638050.523284599</v>
      </c>
      <c r="CS42" s="117">
        <f t="shared" si="117"/>
        <v>24106606.397561889</v>
      </c>
      <c r="CT42" s="118">
        <f t="shared" si="118"/>
        <v>60744656.920846492</v>
      </c>
      <c r="CU42" s="32"/>
      <c r="CV42" s="38">
        <f t="shared" si="119"/>
        <v>37070523.889873207</v>
      </c>
      <c r="CW42" s="39">
        <f t="shared" si="120"/>
        <v>13.49548211350505</v>
      </c>
      <c r="CX42" s="39">
        <f t="shared" si="121"/>
        <v>22186798.579936929</v>
      </c>
      <c r="CY42" s="39">
        <f t="shared" si="122"/>
        <v>33.40338957064192</v>
      </c>
      <c r="CZ42" s="36">
        <f t="shared" si="123"/>
        <v>59257322.469810136</v>
      </c>
      <c r="DA42" s="40">
        <f t="shared" si="124"/>
        <v>17.37195082097174</v>
      </c>
      <c r="DB42" s="38">
        <f t="shared" si="125"/>
        <v>139871583.95193517</v>
      </c>
      <c r="DC42" s="39">
        <f t="shared" si="126"/>
        <v>12.042108586780689</v>
      </c>
      <c r="DD42" s="36">
        <f t="shared" si="127"/>
        <v>103753870.55346534</v>
      </c>
      <c r="DE42" s="39">
        <f t="shared" si="128"/>
        <v>16.363110700312699</v>
      </c>
      <c r="DF42" s="36">
        <f t="shared" si="129"/>
        <v>243625454.50540051</v>
      </c>
      <c r="DG42" s="40">
        <f t="shared" si="130"/>
        <v>13.567970154999005</v>
      </c>
      <c r="DH42" s="152"/>
      <c r="DI42" s="161" t="s">
        <v>55</v>
      </c>
      <c r="DJ42" s="38">
        <f t="shared" si="131"/>
        <v>59257322.469810136</v>
      </c>
      <c r="DK42" s="36">
        <f t="shared" si="132"/>
        <v>243625454.50540051</v>
      </c>
      <c r="DL42" s="37">
        <f t="shared" si="133"/>
        <v>302882776.97521067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>
        <f>+'JUL-SEP 2021'!D43+'OCT-DEC 2021 '!D43+'JAN-MAR 2022'!D43+'APR-JUN 2022'!D43</f>
        <v>0</v>
      </c>
      <c r="E43" s="39">
        <f t="shared" si="55"/>
        <v>0</v>
      </c>
      <c r="F43" s="36">
        <f>+'JUL-SEP 2021'!F43+'OCT-DEC 2021 '!F43+'JAN-MAR 2022'!F43+'APR-JUN 2022'!F43</f>
        <v>0</v>
      </c>
      <c r="G43" s="39">
        <f t="shared" si="56"/>
        <v>0</v>
      </c>
      <c r="H43" s="36">
        <f t="shared" si="57"/>
        <v>0</v>
      </c>
      <c r="I43" s="40">
        <f t="shared" si="58"/>
        <v>0</v>
      </c>
      <c r="J43" s="35">
        <f>+'JUL-SEP 2021'!J43+'OCT-DEC 2021 '!J43+'JAN-MAR 2022'!J43+'APR-JUN 2022'!J43</f>
        <v>22022.99</v>
      </c>
      <c r="K43" s="39">
        <f t="shared" si="59"/>
        <v>1.7099125749246873E-2</v>
      </c>
      <c r="L43" s="36">
        <f>+'JUL-SEP 2021'!L43+'OCT-DEC 2021 '!L43+'JAN-MAR 2022'!L43+'APR-JUN 2022'!L43</f>
        <v>5592.04</v>
      </c>
      <c r="M43" s="39">
        <f t="shared" si="60"/>
        <v>4.9905089979340221E-3</v>
      </c>
      <c r="N43" s="36">
        <f t="shared" si="61"/>
        <v>27615.030000000002</v>
      </c>
      <c r="O43" s="40">
        <f t="shared" si="62"/>
        <v>1.1465678774504412E-2</v>
      </c>
      <c r="P43" s="116">
        <f t="shared" si="63"/>
        <v>22022.99</v>
      </c>
      <c r="Q43" s="117">
        <f t="shared" si="64"/>
        <v>5592.04</v>
      </c>
      <c r="R43" s="118">
        <f t="shared" si="65"/>
        <v>27615.030000000002</v>
      </c>
      <c r="S43" s="32"/>
      <c r="T43" s="38">
        <f>+'JUL-SEP 2021'!T43+'OCT-DEC 2021 '!T43+'JAN-MAR 2022'!T43+'APR-JUN 2022'!T43</f>
        <v>100075.48922859057</v>
      </c>
      <c r="U43" s="39">
        <f t="shared" si="66"/>
        <v>0.13001122349426183</v>
      </c>
      <c r="V43" s="36">
        <f>+'JUL-SEP 2021'!V43+'OCT-DEC 2021 '!V43+'JAN-MAR 2022'!V43+'APR-JUN 2022'!V43</f>
        <v>93766.988259761914</v>
      </c>
      <c r="W43" s="39">
        <f t="shared" si="67"/>
        <v>0.47224216854486073</v>
      </c>
      <c r="X43" s="36">
        <f t="shared" si="68"/>
        <v>193842.47748835248</v>
      </c>
      <c r="Y43" s="40">
        <f t="shared" si="69"/>
        <v>0.20018803791415538</v>
      </c>
      <c r="Z43" s="244">
        <f>+'OCT-DEC 2021 '!Z43+'JUL-SEP 2021'!Z43+'JAN-MAR 2022'!Z43+'APR-JUN 2022'!Z43</f>
        <v>4359893.4218406677</v>
      </c>
      <c r="AA43" s="39">
        <f t="shared" si="70"/>
        <v>1.1216914238524425</v>
      </c>
      <c r="AB43" s="36">
        <f>+'OCT-DEC 2021 '!AB43+'JUL-SEP 2021'!AB43+'JAN-MAR 2022'!AB43+'APR-JUN 2022'!AB43</f>
        <v>1427408.7098831208</v>
      </c>
      <c r="AC43" s="39">
        <f t="shared" si="71"/>
        <v>0.90897546334166535</v>
      </c>
      <c r="AD43" s="36">
        <f t="shared" si="72"/>
        <v>5787302.1317237886</v>
      </c>
      <c r="AE43" s="40">
        <f t="shared" si="73"/>
        <v>1.0604813186230531</v>
      </c>
      <c r="AF43" s="116">
        <f t="shared" si="74"/>
        <v>4459968.9110692581</v>
      </c>
      <c r="AG43" s="117">
        <f t="shared" si="75"/>
        <v>1521175.6981428827</v>
      </c>
      <c r="AH43" s="118">
        <f t="shared" si="76"/>
        <v>5981144.6092121406</v>
      </c>
      <c r="AI43" s="32"/>
      <c r="AJ43" s="35">
        <f>+'OCT-DEC 2021 '!AJ43+'JUL-SEP 2021'!AJ43+'JAN-MAR 2022'!AJ43+'APR-JUN 2022'!AJ43</f>
        <v>30170.22376215809</v>
      </c>
      <c r="AK43" s="39">
        <f t="shared" si="77"/>
        <v>0.12130244879626442</v>
      </c>
      <c r="AL43" s="36">
        <f>+'OCT-DEC 2021 '!AL43+'JUL-SEP 2021'!AL43+'JAN-MAR 2022'!AL43+'APR-JUN 2022'!AL43</f>
        <v>16112.280417768308</v>
      </c>
      <c r="AM43" s="39">
        <f t="shared" si="78"/>
        <v>0.199862069014827</v>
      </c>
      <c r="AN43" s="36">
        <f t="shared" si="79"/>
        <v>46282.5041799264</v>
      </c>
      <c r="AO43" s="40">
        <f t="shared" si="80"/>
        <v>0.14053278165741492</v>
      </c>
      <c r="AP43" s="36">
        <f>+'OCT-DEC 2021 '!AP43+'JUL-SEP 2021'!AP43+'JAN-MAR 2022'!AP43+'APR-JUN 2022'!AP43</f>
        <v>838686.56778280379</v>
      </c>
      <c r="AQ43" s="39">
        <f t="shared" si="81"/>
        <v>1.4122274347005748</v>
      </c>
      <c r="AR43" s="36">
        <f>+'OCT-DEC 2021 '!AR43+'JUL-SEP 2021'!AR43+'JAN-MAR 2022'!AR43+'APR-JUN 2022'!AR43</f>
        <v>300847.2411546036</v>
      </c>
      <c r="AS43" s="39">
        <f t="shared" si="82"/>
        <v>0.52541201368966017</v>
      </c>
      <c r="AT43" s="36">
        <f t="shared" si="83"/>
        <v>1139533.8089374073</v>
      </c>
      <c r="AU43" s="40">
        <f t="shared" si="84"/>
        <v>0.97690961855568037</v>
      </c>
      <c r="AV43" s="116">
        <f t="shared" si="85"/>
        <v>868856.79154496186</v>
      </c>
      <c r="AW43" s="117">
        <f t="shared" si="86"/>
        <v>316959.52157237189</v>
      </c>
      <c r="AX43" s="118">
        <f t="shared" si="87"/>
        <v>1185816.3131173337</v>
      </c>
      <c r="AY43" s="32"/>
      <c r="AZ43" s="35">
        <f>+'OCT-DEC 2021 '!AZ43+'JUL-SEP 2021'!AZ43+'JAN-MAR 2022'!AZ43+'APR-JUN 2022'!AZ43</f>
        <v>207045.23737645743</v>
      </c>
      <c r="BA43" s="39">
        <f t="shared" si="134"/>
        <v>0.47079596562907433</v>
      </c>
      <c r="BB43" s="36">
        <f>+'OCT-DEC 2021 '!BB43+'JUL-SEP 2021'!BB43+'JAN-MAR 2022'!BB43+'APR-JUN 2022'!BB43</f>
        <v>78027.162741475011</v>
      </c>
      <c r="BC43" s="39">
        <f t="shared" si="135"/>
        <v>0.67859738171273154</v>
      </c>
      <c r="BD43" s="36">
        <f t="shared" si="88"/>
        <v>285072.40011793247</v>
      </c>
      <c r="BE43" s="40">
        <v>0.45134121013507772</v>
      </c>
      <c r="BF43" s="38">
        <f>+'OCT-DEC 2021 '!BF43+'JUL-SEP 2021'!BF43+'JAN-MAR 2022'!BF43+'APR-JUN 2022'!BF43</f>
        <v>3447013.6411277009</v>
      </c>
      <c r="BG43" s="39">
        <v>1.6819084811848191</v>
      </c>
      <c r="BH43" s="36">
        <f>+'OCT-DEC 2021 '!BH43+'JUL-SEP 2021'!BH43+'JAN-MAR 2022'!BH43+'APR-JUN 2022'!BH43</f>
        <v>1525050.5161880064</v>
      </c>
      <c r="BI43" s="39">
        <v>1.4901807385494354</v>
      </c>
      <c r="BJ43" s="36">
        <f t="shared" si="92"/>
        <v>4972064.1573157068</v>
      </c>
      <c r="BK43" s="40">
        <v>1.6286152740436823</v>
      </c>
      <c r="BL43" s="116">
        <f t="shared" si="94"/>
        <v>3654058.8785041585</v>
      </c>
      <c r="BM43" s="117">
        <f t="shared" si="95"/>
        <v>1603077.6789294814</v>
      </c>
      <c r="BN43" s="118">
        <f t="shared" si="96"/>
        <v>5257136.5574336397</v>
      </c>
      <c r="BO43" s="32"/>
      <c r="BP43" s="35">
        <f>+'OCT-DEC 2021 '!BP43+'JUL-SEP 2021'!BP43+'JAN-MAR 2022'!BP43+'APR-JUN 2022'!BP43</f>
        <v>59439.599353208207</v>
      </c>
      <c r="BQ43" s="39">
        <v>0.33559087906990176</v>
      </c>
      <c r="BR43" s="36">
        <f>+'OCT-DEC 2021 '!BR43+'JUL-SEP 2021'!BR43+'JAN-MAR 2022'!BR43+'APR-JUN 2022'!BR43</f>
        <v>68357.853612653125</v>
      </c>
      <c r="BS43" s="39">
        <v>0.47126276888323637</v>
      </c>
      <c r="BT43" s="36">
        <f t="shared" si="99"/>
        <v>127797.45296586133</v>
      </c>
      <c r="BU43" s="40">
        <v>0.3523187959668222</v>
      </c>
      <c r="BV43" s="38">
        <f>+'OCT-DEC 2021 '!BV43+'JUL-SEP 2021'!BV43+'JAN-MAR 2022'!BV43+'APR-JUN 2022'!BV43</f>
        <v>1623380.5047293641</v>
      </c>
      <c r="BW43" s="39">
        <f t="shared" si="101"/>
        <v>1.4422792663685329</v>
      </c>
      <c r="BX43" s="36">
        <f>+'OCT-DEC 2021 '!BX43+'JUL-SEP 2021'!BX43+'JAN-MAR 2022'!BX43+'APR-JUN 2022'!BX43</f>
        <v>582884.93726788904</v>
      </c>
      <c r="BY43" s="39">
        <f t="shared" si="102"/>
        <v>0.79395350745808313</v>
      </c>
      <c r="BZ43" s="36">
        <f t="shared" si="103"/>
        <v>2206265.4419972533</v>
      </c>
      <c r="CA43" s="40">
        <f t="shared" si="104"/>
        <v>1.1863421674526735</v>
      </c>
      <c r="CB43" s="116">
        <f t="shared" si="105"/>
        <v>1682820.1040825723</v>
      </c>
      <c r="CC43" s="117">
        <f t="shared" si="106"/>
        <v>651242.79088054213</v>
      </c>
      <c r="CD43" s="118">
        <f t="shared" si="107"/>
        <v>2334062.8949631145</v>
      </c>
      <c r="CE43" s="32"/>
      <c r="CF43" s="35">
        <f>+'OCT-DEC 2021 '!CF43+'JUL-SEP 2021'!CF43+'JAN-MAR 2022'!CF43+'APR-JUN 2022'!CF43</f>
        <v>74718.712200231545</v>
      </c>
      <c r="CG43" s="39">
        <f t="shared" si="108"/>
        <v>0.1492920139788477</v>
      </c>
      <c r="CH43" s="36">
        <f>+'OCT-DEC 2021 '!CH43+'JUL-SEP 2021'!CH43+'JAN-MAR 2022'!CH43+'APR-JUN 2022'!CH43</f>
        <v>34333.848913742651</v>
      </c>
      <c r="CI43" s="39">
        <f t="shared" si="109"/>
        <v>0.36814008678406929</v>
      </c>
      <c r="CJ43" s="36">
        <f t="shared" si="110"/>
        <v>109052.5611139742</v>
      </c>
      <c r="CK43" s="40">
        <f t="shared" si="111"/>
        <v>0.18366747134985129</v>
      </c>
      <c r="CL43" s="38">
        <f>+'OCT-DEC 2021 '!CL43+'JUL-SEP 2021'!CL43+'JAN-MAR 2022'!CL43+'APR-JUN 2022'!CL43</f>
        <v>1622057.0797467642</v>
      </c>
      <c r="CM43" s="39">
        <f t="shared" si="112"/>
        <v>0.6878821565096358</v>
      </c>
      <c r="CN43" s="36">
        <f>+'OCT-DEC 2021 '!CN43+'JUL-SEP 2021'!CN43+'JAN-MAR 2022'!CN43+'APR-JUN 2022'!CN43</f>
        <v>785642.86561824242</v>
      </c>
      <c r="CO43" s="39">
        <f t="shared" si="113"/>
        <v>0.65047915212006246</v>
      </c>
      <c r="CP43" s="36">
        <f t="shared" si="114"/>
        <v>2407699.9453650066</v>
      </c>
      <c r="CQ43" s="40">
        <f t="shared" si="115"/>
        <v>0.6752133147360132</v>
      </c>
      <c r="CR43" s="116">
        <f t="shared" si="116"/>
        <v>1696775.7919469958</v>
      </c>
      <c r="CS43" s="117">
        <f t="shared" si="117"/>
        <v>819976.71453198511</v>
      </c>
      <c r="CT43" s="118">
        <f t="shared" si="118"/>
        <v>2516752.5064789811</v>
      </c>
      <c r="CU43" s="32"/>
      <c r="CV43" s="38">
        <f t="shared" si="119"/>
        <v>471449.26192064583</v>
      </c>
      <c r="CW43" s="39">
        <f t="shared" si="120"/>
        <v>0.17163056828051196</v>
      </c>
      <c r="CX43" s="39">
        <f t="shared" si="121"/>
        <v>290598.133945401</v>
      </c>
      <c r="CY43" s="39">
        <f t="shared" si="122"/>
        <v>0.4375107405291731</v>
      </c>
      <c r="CZ43" s="36">
        <f t="shared" si="123"/>
        <v>762047.39586604689</v>
      </c>
      <c r="DA43" s="40">
        <f t="shared" si="124"/>
        <v>0.22340276834106113</v>
      </c>
      <c r="DB43" s="38">
        <f t="shared" si="125"/>
        <v>11913054.205227301</v>
      </c>
      <c r="DC43" s="39">
        <f t="shared" si="126"/>
        <v>1.0256428667373125</v>
      </c>
      <c r="DD43" s="36">
        <f t="shared" si="127"/>
        <v>4627426.3101118617</v>
      </c>
      <c r="DE43" s="39">
        <f t="shared" si="128"/>
        <v>0.72979531815038323</v>
      </c>
      <c r="DF43" s="36">
        <f t="shared" si="129"/>
        <v>16540480.515339162</v>
      </c>
      <c r="DG43" s="40">
        <f t="shared" si="130"/>
        <v>0.92117117415778704</v>
      </c>
      <c r="DH43" s="152"/>
      <c r="DI43" s="161" t="s">
        <v>56</v>
      </c>
      <c r="DJ43" s="38">
        <f t="shared" si="131"/>
        <v>762047.39586604689</v>
      </c>
      <c r="DK43" s="36">
        <f t="shared" si="132"/>
        <v>16540480.515339162</v>
      </c>
      <c r="DL43" s="37">
        <f t="shared" si="133"/>
        <v>17302527.91120521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>
        <f>+'JUL-SEP 2021'!D44+'OCT-DEC 2021 '!D44+'JAN-MAR 2022'!D44+'APR-JUN 2022'!D44</f>
        <v>2402447.14</v>
      </c>
      <c r="E44" s="39">
        <f t="shared" si="55"/>
        <v>5.6227055579999812</v>
      </c>
      <c r="F44" s="36">
        <f>+'JUL-SEP 2021'!F44+'OCT-DEC 2021 '!F44+'JAN-MAR 2022'!F44+'APR-JUN 2022'!F44</f>
        <v>144084.62</v>
      </c>
      <c r="G44" s="39">
        <f t="shared" si="56"/>
        <v>1.4380850766528266</v>
      </c>
      <c r="H44" s="36">
        <f t="shared" si="57"/>
        <v>2546531.7600000002</v>
      </c>
      <c r="I44" s="40">
        <f t="shared" si="58"/>
        <v>4.8278412339705916</v>
      </c>
      <c r="J44" s="35">
        <f>+'JUL-SEP 2021'!J44+'OCT-DEC 2021 '!J44+'JAN-MAR 2022'!J44+'APR-JUN 2022'!J44</f>
        <v>12519201.58</v>
      </c>
      <c r="K44" s="39">
        <f t="shared" si="59"/>
        <v>9.7201788720146585</v>
      </c>
      <c r="L44" s="36">
        <f>+'JUL-SEP 2021'!L44+'OCT-DEC 2021 '!L44+'JAN-MAR 2022'!L44+'APR-JUN 2022'!L44</f>
        <v>65235044.109999999</v>
      </c>
      <c r="M44" s="39">
        <f t="shared" si="60"/>
        <v>58.217765719053844</v>
      </c>
      <c r="N44" s="36">
        <f t="shared" si="61"/>
        <v>77754245.689999998</v>
      </c>
      <c r="O44" s="40">
        <f t="shared" si="62"/>
        <v>32.28333282402496</v>
      </c>
      <c r="P44" s="116">
        <f t="shared" si="63"/>
        <v>14921648.720000001</v>
      </c>
      <c r="Q44" s="117">
        <f t="shared" si="64"/>
        <v>65379128.729999997</v>
      </c>
      <c r="R44" s="118">
        <f t="shared" si="65"/>
        <v>80300777.450000003</v>
      </c>
      <c r="S44" s="32"/>
      <c r="T44" s="38">
        <f>+'JUL-SEP 2021'!T44+'OCT-DEC 2021 '!T44+'JAN-MAR 2022'!T44+'APR-JUN 2022'!T44</f>
        <v>49341102.066886127</v>
      </c>
      <c r="U44" s="39">
        <f t="shared" si="66"/>
        <v>64.100581448253806</v>
      </c>
      <c r="V44" s="36">
        <f>+'JUL-SEP 2021'!V44+'OCT-DEC 2021 '!V44+'JAN-MAR 2022'!V44+'APR-JUN 2022'!V44</f>
        <v>29928995.73460944</v>
      </c>
      <c r="W44" s="39">
        <f t="shared" si="67"/>
        <v>150.73251375982434</v>
      </c>
      <c r="X44" s="36">
        <f t="shared" si="68"/>
        <v>79270097.801495567</v>
      </c>
      <c r="Y44" s="40">
        <f t="shared" si="69"/>
        <v>81.865056357929205</v>
      </c>
      <c r="Z44" s="244">
        <f>+'OCT-DEC 2021 '!Z44+'JUL-SEP 2021'!Z44+'JAN-MAR 2022'!Z44+'APR-JUN 2022'!Z44</f>
        <v>83175356.136936918</v>
      </c>
      <c r="AA44" s="39">
        <f t="shared" si="70"/>
        <v>21.398936769258555</v>
      </c>
      <c r="AB44" s="36">
        <f>+'OCT-DEC 2021 '!AB44+'JUL-SEP 2021'!AB44+'JAN-MAR 2022'!AB44+'APR-JUN 2022'!AB44</f>
        <v>67486191.69914417</v>
      </c>
      <c r="AC44" s="39">
        <f t="shared" si="71"/>
        <v>42.975282372991082</v>
      </c>
      <c r="AD44" s="36">
        <f t="shared" si="72"/>
        <v>150661547.83608109</v>
      </c>
      <c r="AE44" s="40">
        <f t="shared" si="73"/>
        <v>27.607640534123579</v>
      </c>
      <c r="AF44" s="116">
        <f t="shared" si="74"/>
        <v>132516458.20382304</v>
      </c>
      <c r="AG44" s="117">
        <f t="shared" si="75"/>
        <v>97415187.43375361</v>
      </c>
      <c r="AH44" s="118">
        <f t="shared" si="76"/>
        <v>229931645.63757664</v>
      </c>
      <c r="AI44" s="32"/>
      <c r="AJ44" s="35">
        <f>+'OCT-DEC 2021 '!AJ44+'JUL-SEP 2021'!AJ44+'JAN-MAR 2022'!AJ44+'APR-JUN 2022'!AJ44</f>
        <v>9467735.6119869035</v>
      </c>
      <c r="AK44" s="39">
        <f t="shared" si="77"/>
        <v>38.065992593999269</v>
      </c>
      <c r="AL44" s="36">
        <f>+'OCT-DEC 2021 '!AL44+'JUL-SEP 2021'!AL44+'JAN-MAR 2022'!AL44+'APR-JUN 2022'!AL44</f>
        <v>12924424.115247158</v>
      </c>
      <c r="AM44" s="39">
        <f t="shared" si="78"/>
        <v>160.31884236881996</v>
      </c>
      <c r="AN44" s="36">
        <f t="shared" si="79"/>
        <v>22392159.727234062</v>
      </c>
      <c r="AO44" s="40">
        <f t="shared" si="80"/>
        <v>67.991837294538286</v>
      </c>
      <c r="AP44" s="36">
        <f>+'OCT-DEC 2021 '!AP44+'JUL-SEP 2021'!AP44+'JAN-MAR 2022'!AP44+'APR-JUN 2022'!AP44</f>
        <v>7837615.9923164751</v>
      </c>
      <c r="AQ44" s="39">
        <f t="shared" si="81"/>
        <v>13.197416951911556</v>
      </c>
      <c r="AR44" s="36">
        <f>+'OCT-DEC 2021 '!AR44+'JUL-SEP 2021'!AR44+'JAN-MAR 2022'!AR44+'APR-JUN 2022'!AR44</f>
        <v>21970161.614681639</v>
      </c>
      <c r="AS44" s="39">
        <f t="shared" si="82"/>
        <v>38.369595183108487</v>
      </c>
      <c r="AT44" s="36">
        <f t="shared" si="83"/>
        <v>29807777.606998116</v>
      </c>
      <c r="AU44" s="40">
        <f t="shared" si="84"/>
        <v>25.553875123019335</v>
      </c>
      <c r="AV44" s="116">
        <f t="shared" si="85"/>
        <v>17305351.604303379</v>
      </c>
      <c r="AW44" s="117">
        <f t="shared" si="86"/>
        <v>34894585.729928799</v>
      </c>
      <c r="AX44" s="118">
        <f t="shared" si="87"/>
        <v>52199937.334232181</v>
      </c>
      <c r="AY44" s="32"/>
      <c r="AZ44" s="35">
        <f>+'OCT-DEC 2021 '!AZ44+'JUL-SEP 2021'!AZ44+'JAN-MAR 2022'!AZ44+'APR-JUN 2022'!AZ44</f>
        <v>48520622.723330393</v>
      </c>
      <c r="BA44" s="39">
        <f t="shared" si="134"/>
        <v>110.33005983334824</v>
      </c>
      <c r="BB44" s="36">
        <f>+'OCT-DEC 2021 '!BB44+'JUL-SEP 2021'!BB44+'JAN-MAR 2022'!BB44+'APR-JUN 2022'!BB44</f>
        <v>19595367.41655989</v>
      </c>
      <c r="BC44" s="39">
        <f t="shared" si="135"/>
        <v>170.41969175060566</v>
      </c>
      <c r="BD44" s="36">
        <f t="shared" si="88"/>
        <v>68115990.139890283</v>
      </c>
      <c r="BE44" s="40">
        <v>110.66492198672111</v>
      </c>
      <c r="BF44" s="38">
        <f>+'OCT-DEC 2021 '!BF44+'JUL-SEP 2021'!BF44+'JAN-MAR 2022'!BF44+'APR-JUN 2022'!BF44</f>
        <v>57608593.400964826</v>
      </c>
      <c r="BG44" s="39">
        <v>24.893732597670553</v>
      </c>
      <c r="BH44" s="36">
        <f>+'OCT-DEC 2021 '!BH44+'JUL-SEP 2021'!BH44+'JAN-MAR 2022'!BH44+'APR-JUN 2022'!BH44</f>
        <v>67938876.277470559</v>
      </c>
      <c r="BI44" s="39">
        <v>63.620569785718274</v>
      </c>
      <c r="BJ44" s="36">
        <f t="shared" si="92"/>
        <v>125547469.67843539</v>
      </c>
      <c r="BK44" s="40">
        <v>35.658358143326012</v>
      </c>
      <c r="BL44" s="116">
        <f t="shared" si="94"/>
        <v>106129216.12429522</v>
      </c>
      <c r="BM44" s="117">
        <f t="shared" si="95"/>
        <v>87534243.694030449</v>
      </c>
      <c r="BN44" s="118">
        <f t="shared" si="96"/>
        <v>193663459.81832567</v>
      </c>
      <c r="BO44" s="32"/>
      <c r="BP44" s="35">
        <f>+'OCT-DEC 2021 '!BP44+'JUL-SEP 2021'!BP44+'JAN-MAR 2022'!BP44+'APR-JUN 2022'!BP44</f>
        <v>13812311.704903271</v>
      </c>
      <c r="BQ44" s="39">
        <v>41.618144431038466</v>
      </c>
      <c r="BR44" s="36">
        <f>+'OCT-DEC 2021 '!BR44+'JUL-SEP 2021'!BR44+'JAN-MAR 2022'!BR44+'APR-JUN 2022'!BR44</f>
        <v>11287432.851279065</v>
      </c>
      <c r="BS44" s="39">
        <v>153.14549240937387</v>
      </c>
      <c r="BT44" s="36">
        <f t="shared" si="99"/>
        <v>25099744.556182336</v>
      </c>
      <c r="BU44" s="40">
        <v>55.369115330628304</v>
      </c>
      <c r="BV44" s="38">
        <f>+'OCT-DEC 2021 '!BV44+'JUL-SEP 2021'!BV44+'JAN-MAR 2022'!BV44+'APR-JUN 2022'!BV44</f>
        <v>18732977.6556857</v>
      </c>
      <c r="BW44" s="39">
        <f t="shared" si="101"/>
        <v>16.643162334048558</v>
      </c>
      <c r="BX44" s="36">
        <f>+'OCT-DEC 2021 '!BX44+'JUL-SEP 2021'!BX44+'JAN-MAR 2022'!BX44+'APR-JUN 2022'!BX44</f>
        <v>33126066.750005767</v>
      </c>
      <c r="BY44" s="39">
        <f t="shared" si="102"/>
        <v>45.12135277973421</v>
      </c>
      <c r="BZ44" s="36">
        <f t="shared" si="103"/>
        <v>51859044.405691467</v>
      </c>
      <c r="CA44" s="40">
        <f t="shared" si="104"/>
        <v>27.885389478148319</v>
      </c>
      <c r="CB44" s="116">
        <f t="shared" si="105"/>
        <v>32545289.360588972</v>
      </c>
      <c r="CC44" s="117">
        <f t="shared" si="106"/>
        <v>44413499.601284832</v>
      </c>
      <c r="CD44" s="118">
        <f t="shared" si="107"/>
        <v>76958788.9618738</v>
      </c>
      <c r="CE44" s="32"/>
      <c r="CF44" s="35">
        <f>+'OCT-DEC 2021 '!CF44+'JUL-SEP 2021'!CF44+'JAN-MAR 2022'!CF44+'APR-JUN 2022'!CF44</f>
        <v>61926245.701951914</v>
      </c>
      <c r="CG44" s="39">
        <f t="shared" si="108"/>
        <v>123.73197645883292</v>
      </c>
      <c r="CH44" s="36">
        <f>+'OCT-DEC 2021 '!CH44+'JUL-SEP 2021'!CH44+'JAN-MAR 2022'!CH44+'APR-JUN 2022'!CH44</f>
        <v>13175402.072344748</v>
      </c>
      <c r="CI44" s="39">
        <f t="shared" si="109"/>
        <v>141.27148035496123</v>
      </c>
      <c r="CJ44" s="36">
        <f t="shared" si="110"/>
        <v>75101647.774296656</v>
      </c>
      <c r="CK44" s="40">
        <f t="shared" si="111"/>
        <v>126.48698572513121</v>
      </c>
      <c r="CL44" s="38">
        <f>+'OCT-DEC 2021 '!CL44+'JUL-SEP 2021'!CL44+'JAN-MAR 2022'!CL44+'APR-JUN 2022'!CL44</f>
        <v>39302109.885175616</v>
      </c>
      <c r="CM44" s="39">
        <f t="shared" si="112"/>
        <v>16.667243366931341</v>
      </c>
      <c r="CN44" s="36">
        <f>+'OCT-DEC 2021 '!CN44+'JUL-SEP 2021'!CN44+'JAN-MAR 2022'!CN44+'APR-JUN 2022'!CN44</f>
        <v>46427333.226301104</v>
      </c>
      <c r="CO44" s="39">
        <f t="shared" si="113"/>
        <v>38.439873476703426</v>
      </c>
      <c r="CP44" s="36">
        <f t="shared" si="114"/>
        <v>85729443.111476719</v>
      </c>
      <c r="CQ44" s="40">
        <f t="shared" si="115"/>
        <v>24.041891750343179</v>
      </c>
      <c r="CR44" s="116">
        <f t="shared" si="116"/>
        <v>101228355.58712754</v>
      </c>
      <c r="CS44" s="117">
        <f t="shared" si="117"/>
        <v>59602735.298645854</v>
      </c>
      <c r="CT44" s="118">
        <f t="shared" si="118"/>
        <v>160831090.88577339</v>
      </c>
      <c r="CU44" s="32"/>
      <c r="CV44" s="38">
        <f t="shared" si="119"/>
        <v>185470464.94905862</v>
      </c>
      <c r="CW44" s="39">
        <f t="shared" si="120"/>
        <v>67.520312087827008</v>
      </c>
      <c r="CX44" s="39">
        <f t="shared" si="121"/>
        <v>87055706.810040295</v>
      </c>
      <c r="CY44" s="39">
        <f t="shared" si="122"/>
        <v>131.06693507160452</v>
      </c>
      <c r="CZ44" s="36">
        <f t="shared" si="123"/>
        <v>272526171.75909889</v>
      </c>
      <c r="DA44" s="40">
        <f t="shared" si="124"/>
        <v>79.89411360323875</v>
      </c>
      <c r="DB44" s="38">
        <f t="shared" si="125"/>
        <v>219175854.65107954</v>
      </c>
      <c r="DC44" s="39">
        <f t="shared" si="126"/>
        <v>18.869732984619176</v>
      </c>
      <c r="DD44" s="36">
        <f t="shared" si="127"/>
        <v>302183673.67760324</v>
      </c>
      <c r="DE44" s="39">
        <f t="shared" si="128"/>
        <v>47.657642821775582</v>
      </c>
      <c r="DF44" s="36">
        <f t="shared" si="129"/>
        <v>521359528.32868278</v>
      </c>
      <c r="DG44" s="40">
        <f t="shared" si="130"/>
        <v>29.03551492494443</v>
      </c>
      <c r="DH44" s="152"/>
      <c r="DI44" s="161" t="s">
        <v>60</v>
      </c>
      <c r="DJ44" s="38">
        <f t="shared" si="131"/>
        <v>272526171.75909889</v>
      </c>
      <c r="DK44" s="36">
        <f t="shared" si="132"/>
        <v>521359528.32868278</v>
      </c>
      <c r="DL44" s="37">
        <f t="shared" si="133"/>
        <v>793885700.08778167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>
        <f>+'JUL-SEP 2021'!D45+'OCT-DEC 2021 '!D45+'JAN-MAR 2022'!D45+'APR-JUN 2022'!D45</f>
        <v>36519.78</v>
      </c>
      <c r="E45" s="39">
        <f t="shared" si="55"/>
        <v>8.5471170859116818E-2</v>
      </c>
      <c r="F45" s="36">
        <f>+'JUL-SEP 2021'!F45+'OCT-DEC 2021 '!F45+'JAN-MAR 2022'!F45+'APR-JUN 2022'!F45</f>
        <v>3482.2299999999996</v>
      </c>
      <c r="G45" s="39">
        <f t="shared" si="56"/>
        <v>3.4755569306930689E-2</v>
      </c>
      <c r="H45" s="36">
        <f t="shared" si="57"/>
        <v>40002.009999999995</v>
      </c>
      <c r="I45" s="40">
        <f t="shared" si="58"/>
        <v>7.5837794899406216E-2</v>
      </c>
      <c r="J45" s="35">
        <f>+'JUL-SEP 2021'!J45+'OCT-DEC 2021 '!J45+'JAN-MAR 2022'!J45+'APR-JUN 2022'!J45</f>
        <v>1187802.21</v>
      </c>
      <c r="K45" s="39">
        <f t="shared" si="59"/>
        <v>0.92223532563123078</v>
      </c>
      <c r="L45" s="36">
        <f>+'JUL-SEP 2021'!L45+'OCT-DEC 2021 '!L45+'JAN-MAR 2022'!L45+'APR-JUN 2022'!L45</f>
        <v>1344534.12</v>
      </c>
      <c r="M45" s="39">
        <f t="shared" si="60"/>
        <v>1.1999037245601432</v>
      </c>
      <c r="N45" s="36">
        <f t="shared" si="61"/>
        <v>2532336.33</v>
      </c>
      <c r="O45" s="40">
        <f t="shared" si="62"/>
        <v>1.0514185539102219</v>
      </c>
      <c r="P45" s="116">
        <f t="shared" si="63"/>
        <v>1224321.99</v>
      </c>
      <c r="Q45" s="117">
        <f t="shared" si="64"/>
        <v>1348016.35</v>
      </c>
      <c r="R45" s="118">
        <f t="shared" si="65"/>
        <v>2572338.34</v>
      </c>
      <c r="S45" s="32"/>
      <c r="T45" s="38">
        <f>+'JUL-SEP 2021'!T45+'OCT-DEC 2021 '!T45+'JAN-MAR 2022'!T45+'APR-JUN 2022'!T45</f>
        <v>1212921.5395115486</v>
      </c>
      <c r="U45" s="39">
        <f t="shared" si="66"/>
        <v>1.5757446160891575</v>
      </c>
      <c r="V45" s="36">
        <f>+'JUL-SEP 2021'!V45+'OCT-DEC 2021 '!V45+'JAN-MAR 2022'!V45+'APR-JUN 2022'!V45</f>
        <v>599495.09748574765</v>
      </c>
      <c r="W45" s="39">
        <f t="shared" si="67"/>
        <v>3.0192594443195033</v>
      </c>
      <c r="X45" s="36">
        <f t="shared" si="68"/>
        <v>1812416.6369972962</v>
      </c>
      <c r="Y45" s="40">
        <f t="shared" si="69"/>
        <v>1.8717472823533321</v>
      </c>
      <c r="Z45" s="244">
        <f>+'OCT-DEC 2021 '!Z45+'JUL-SEP 2021'!Z45+'JAN-MAR 2022'!Z45+'APR-JUN 2022'!Z45</f>
        <v>4075043.3772865348</v>
      </c>
      <c r="AA45" s="39">
        <f t="shared" si="70"/>
        <v>1.0484066388483484</v>
      </c>
      <c r="AB45" s="36">
        <f>+'OCT-DEC 2021 '!AB45+'JUL-SEP 2021'!AB45+'JAN-MAR 2022'!AB45+'APR-JUN 2022'!AB45</f>
        <v>803021.21425212338</v>
      </c>
      <c r="AC45" s="39">
        <f t="shared" si="71"/>
        <v>0.5113648076014462</v>
      </c>
      <c r="AD45" s="36">
        <f t="shared" si="72"/>
        <v>4878064.5915386584</v>
      </c>
      <c r="AE45" s="40">
        <f t="shared" si="73"/>
        <v>0.89387010607350093</v>
      </c>
      <c r="AF45" s="116">
        <f t="shared" si="74"/>
        <v>5287964.9167980831</v>
      </c>
      <c r="AG45" s="117">
        <f t="shared" si="75"/>
        <v>1402516.311737871</v>
      </c>
      <c r="AH45" s="118">
        <f t="shared" si="76"/>
        <v>6690481.2285359539</v>
      </c>
      <c r="AI45" s="32"/>
      <c r="AJ45" s="35">
        <f>+'OCT-DEC 2021 '!AJ45+'JUL-SEP 2021'!AJ45+'JAN-MAR 2022'!AJ45+'APR-JUN 2022'!AJ45</f>
        <v>234726.98946128556</v>
      </c>
      <c r="AK45" s="39">
        <f t="shared" si="77"/>
        <v>0.94374370056684675</v>
      </c>
      <c r="AL45" s="36">
        <f>+'OCT-DEC 2021 '!AL45+'JUL-SEP 2021'!AL45+'JAN-MAR 2022'!AL45+'APR-JUN 2022'!AL45</f>
        <v>202389.93543620704</v>
      </c>
      <c r="AM45" s="39">
        <f t="shared" si="78"/>
        <v>2.510511870154025</v>
      </c>
      <c r="AN45" s="36">
        <f t="shared" si="79"/>
        <v>437116.92489749263</v>
      </c>
      <c r="AO45" s="40">
        <f t="shared" si="80"/>
        <v>1.3272673649327515</v>
      </c>
      <c r="AP45" s="36">
        <f>+'OCT-DEC 2021 '!AP45+'JUL-SEP 2021'!AP45+'JAN-MAR 2022'!AP45+'APR-JUN 2022'!AP45</f>
        <v>598699.77374428301</v>
      </c>
      <c r="AQ45" s="39">
        <f t="shared" si="81"/>
        <v>1.0081242243641895</v>
      </c>
      <c r="AR45" s="36">
        <f>+'OCT-DEC 2021 '!AR45+'JUL-SEP 2021'!AR45+'JAN-MAR 2022'!AR45+'APR-JUN 2022'!AR45</f>
        <v>239518.95721959468</v>
      </c>
      <c r="AS45" s="39">
        <f t="shared" si="82"/>
        <v>0.41830577254628448</v>
      </c>
      <c r="AT45" s="36">
        <f t="shared" si="83"/>
        <v>838218.73096387764</v>
      </c>
      <c r="AU45" s="40">
        <f t="shared" si="84"/>
        <v>0.7185955645280262</v>
      </c>
      <c r="AV45" s="116">
        <f t="shared" si="85"/>
        <v>833426.76320556854</v>
      </c>
      <c r="AW45" s="117">
        <f t="shared" si="86"/>
        <v>441908.89265580173</v>
      </c>
      <c r="AX45" s="118">
        <f t="shared" si="87"/>
        <v>1275335.6558613703</v>
      </c>
      <c r="AY45" s="32"/>
      <c r="AZ45" s="35">
        <f>+'OCT-DEC 2021 '!AZ45+'JUL-SEP 2021'!AZ45+'JAN-MAR 2022'!AZ45+'APR-JUN 2022'!AZ45</f>
        <v>1428341.9794385787</v>
      </c>
      <c r="BA45" s="39">
        <f t="shared" si="134"/>
        <v>3.2478778550005543</v>
      </c>
      <c r="BB45" s="36">
        <f>+'OCT-DEC 2021 '!BB45+'JUL-SEP 2021'!BB45+'JAN-MAR 2022'!BB45+'APR-JUN 2022'!BB45</f>
        <v>792960.87068976951</v>
      </c>
      <c r="BC45" s="39">
        <f t="shared" si="135"/>
        <v>6.8963313767232508</v>
      </c>
      <c r="BD45" s="36">
        <f t="shared" si="88"/>
        <v>2221302.850128348</v>
      </c>
      <c r="BE45" s="40">
        <v>6.6298407477189985</v>
      </c>
      <c r="BF45" s="38">
        <f>+'OCT-DEC 2021 '!BF45+'JUL-SEP 2021'!BF45+'JAN-MAR 2022'!BF45+'APR-JUN 2022'!BF45</f>
        <v>2996987.9764663102</v>
      </c>
      <c r="BG45" s="39">
        <v>1.6247441262185349</v>
      </c>
      <c r="BH45" s="36">
        <f>+'OCT-DEC 2021 '!BH45+'JUL-SEP 2021'!BH45+'JAN-MAR 2022'!BH45+'APR-JUN 2022'!BH45</f>
        <v>2579225.2770713717</v>
      </c>
      <c r="BI45" s="39">
        <v>6.7252455330693328</v>
      </c>
      <c r="BJ45" s="36">
        <f t="shared" si="92"/>
        <v>5576213.2535376819</v>
      </c>
      <c r="BK45" s="40">
        <v>3.0424944958971372</v>
      </c>
      <c r="BL45" s="116">
        <f t="shared" si="94"/>
        <v>4425329.9559048889</v>
      </c>
      <c r="BM45" s="117">
        <f t="shared" si="95"/>
        <v>3372186.147761141</v>
      </c>
      <c r="BN45" s="118">
        <f t="shared" si="96"/>
        <v>7797516.1036660299</v>
      </c>
      <c r="BO45" s="32"/>
      <c r="BP45" s="35">
        <f>+'OCT-DEC 2021 '!BP45+'JUL-SEP 2021'!BP45+'JAN-MAR 2022'!BP45+'APR-JUN 2022'!BP45</f>
        <v>197080.24322521215</v>
      </c>
      <c r="BQ45" s="39">
        <v>0.5101455376827686</v>
      </c>
      <c r="BR45" s="36">
        <f>+'OCT-DEC 2021 '!BR45+'JUL-SEP 2021'!BR45+'JAN-MAR 2022'!BR45+'APR-JUN 2022'!BR45</f>
        <v>182484.48611860393</v>
      </c>
      <c r="BS45" s="39">
        <v>2.5269069298298654</v>
      </c>
      <c r="BT45" s="36">
        <f t="shared" si="99"/>
        <v>379564.72934381606</v>
      </c>
      <c r="BU45" s="40">
        <v>0.75880586824328866</v>
      </c>
      <c r="BV45" s="38">
        <f>+'OCT-DEC 2021 '!BV45+'JUL-SEP 2021'!BV45+'JAN-MAR 2022'!BV45+'APR-JUN 2022'!BV45</f>
        <v>718478.55142746482</v>
      </c>
      <c r="BW45" s="39">
        <f t="shared" si="101"/>
        <v>0.63832645213827066</v>
      </c>
      <c r="BX45" s="36">
        <f>+'OCT-DEC 2021 '!BX45+'JUL-SEP 2021'!BX45+'JAN-MAR 2022'!BX45+'APR-JUN 2022'!BX45</f>
        <v>307663.36257894704</v>
      </c>
      <c r="BY45" s="39">
        <f t="shared" si="102"/>
        <v>0.419071398517952</v>
      </c>
      <c r="BZ45" s="36">
        <f t="shared" si="103"/>
        <v>1026141.9140064118</v>
      </c>
      <c r="CA45" s="40">
        <f t="shared" si="104"/>
        <v>0.55177196687374708</v>
      </c>
      <c r="CB45" s="116">
        <f t="shared" si="105"/>
        <v>915558.79465267691</v>
      </c>
      <c r="CC45" s="117">
        <f t="shared" si="106"/>
        <v>490147.84869755094</v>
      </c>
      <c r="CD45" s="118">
        <f t="shared" si="107"/>
        <v>1405706.6433502277</v>
      </c>
      <c r="CE45" s="32"/>
      <c r="CF45" s="35">
        <f>+'OCT-DEC 2021 '!CF45+'JUL-SEP 2021'!CF45+'JAN-MAR 2022'!CF45+'APR-JUN 2022'!CF45</f>
        <v>3475321.4989757892</v>
      </c>
      <c r="CG45" s="39">
        <f t="shared" si="108"/>
        <v>6.943879659163553</v>
      </c>
      <c r="CH45" s="36">
        <f>+'OCT-DEC 2021 '!CH45+'JUL-SEP 2021'!CH45+'JAN-MAR 2022'!CH45+'APR-JUN 2022'!CH45</f>
        <v>341931.88203598768</v>
      </c>
      <c r="CI45" s="39">
        <f t="shared" si="109"/>
        <v>3.6663187119864005</v>
      </c>
      <c r="CJ45" s="36">
        <f t="shared" si="110"/>
        <v>3817253.3810117766</v>
      </c>
      <c r="CK45" s="40">
        <f t="shared" si="111"/>
        <v>6.4290583259145713</v>
      </c>
      <c r="CL45" s="38">
        <f>+'OCT-DEC 2021 '!CL45+'JUL-SEP 2021'!CL45+'JAN-MAR 2022'!CL45+'APR-JUN 2022'!CL45</f>
        <v>1701170.880122948</v>
      </c>
      <c r="CM45" s="39">
        <f t="shared" si="112"/>
        <v>0.72143274624655085</v>
      </c>
      <c r="CN45" s="36">
        <f>+'OCT-DEC 2021 '!CN45+'JUL-SEP 2021'!CN45+'JAN-MAR 2022'!CN45+'APR-JUN 2022'!CN45</f>
        <v>352294.76361428527</v>
      </c>
      <c r="CO45" s="39">
        <f t="shared" si="113"/>
        <v>0.29168520349488053</v>
      </c>
      <c r="CP45" s="36">
        <f t="shared" si="114"/>
        <v>2053465.6437372332</v>
      </c>
      <c r="CQ45" s="40">
        <f t="shared" si="115"/>
        <v>0.57587214996349612</v>
      </c>
      <c r="CR45" s="116">
        <f t="shared" si="116"/>
        <v>5176492.3790987376</v>
      </c>
      <c r="CS45" s="117">
        <f t="shared" si="117"/>
        <v>694226.64565027296</v>
      </c>
      <c r="CT45" s="118">
        <f t="shared" si="118"/>
        <v>5870719.0247490108</v>
      </c>
      <c r="CU45" s="32"/>
      <c r="CV45" s="38">
        <f t="shared" si="119"/>
        <v>6584912.0306124147</v>
      </c>
      <c r="CW45" s="39">
        <f t="shared" si="120"/>
        <v>2.3972297449081994</v>
      </c>
      <c r="CX45" s="39">
        <f t="shared" si="121"/>
        <v>2122744.5017663157</v>
      </c>
      <c r="CY45" s="39">
        <f t="shared" si="122"/>
        <v>3.1959032438126544</v>
      </c>
      <c r="CZ45" s="36">
        <f t="shared" si="123"/>
        <v>8707656.5323787294</v>
      </c>
      <c r="DA45" s="40">
        <f t="shared" si="124"/>
        <v>2.5527474874259415</v>
      </c>
      <c r="DB45" s="38">
        <f t="shared" si="125"/>
        <v>11278182.769047542</v>
      </c>
      <c r="DC45" s="39">
        <f t="shared" si="126"/>
        <v>0.97098422516684735</v>
      </c>
      <c r="DD45" s="36">
        <f t="shared" si="127"/>
        <v>5626257.6947363224</v>
      </c>
      <c r="DE45" s="39">
        <f t="shared" si="128"/>
        <v>0.88732186082653763</v>
      </c>
      <c r="DF45" s="36">
        <f t="shared" si="129"/>
        <v>16904440.463783864</v>
      </c>
      <c r="DG45" s="40">
        <f t="shared" si="130"/>
        <v>0.94144080373380179</v>
      </c>
      <c r="DH45" s="152"/>
      <c r="DI45" s="161" t="s">
        <v>61</v>
      </c>
      <c r="DJ45" s="38">
        <f t="shared" si="131"/>
        <v>8707656.5323787294</v>
      </c>
      <c r="DK45" s="36">
        <f t="shared" si="132"/>
        <v>16904440.463783864</v>
      </c>
      <c r="DL45" s="37">
        <f t="shared" si="133"/>
        <v>25612096.996162593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>
        <f>+'JUL-SEP 2021'!D46+'OCT-DEC 2021 '!D46+'JAN-MAR 2022'!D46+'APR-JUN 2022'!D46</f>
        <v>0</v>
      </c>
      <c r="E46" s="39">
        <f t="shared" si="55"/>
        <v>0</v>
      </c>
      <c r="F46" s="36">
        <f>+'JUL-SEP 2021'!F46+'OCT-DEC 2021 '!F46+'JAN-MAR 2022'!F46+'APR-JUN 2022'!F46</f>
        <v>0</v>
      </c>
      <c r="G46" s="39">
        <f t="shared" si="56"/>
        <v>0</v>
      </c>
      <c r="H46" s="36">
        <f t="shared" si="57"/>
        <v>0</v>
      </c>
      <c r="I46" s="40">
        <f t="shared" si="58"/>
        <v>0</v>
      </c>
      <c r="J46" s="35">
        <f>+'JUL-SEP 2021'!J46+'OCT-DEC 2021 '!J46+'JAN-MAR 2022'!J46+'APR-JUN 2022'!J46</f>
        <v>0</v>
      </c>
      <c r="K46" s="39">
        <f t="shared" si="59"/>
        <v>0</v>
      </c>
      <c r="L46" s="36">
        <f>+'JUL-SEP 2021'!L46+'OCT-DEC 2021 '!L46+'JAN-MAR 2022'!L46+'APR-JUN 2022'!L46</f>
        <v>0</v>
      </c>
      <c r="M46" s="39">
        <f t="shared" si="60"/>
        <v>0</v>
      </c>
      <c r="N46" s="36">
        <f t="shared" si="61"/>
        <v>0</v>
      </c>
      <c r="O46" s="40">
        <f t="shared" si="62"/>
        <v>0</v>
      </c>
      <c r="P46" s="116">
        <f t="shared" si="63"/>
        <v>0</v>
      </c>
      <c r="Q46" s="117">
        <f t="shared" si="64"/>
        <v>0</v>
      </c>
      <c r="R46" s="118">
        <f t="shared" si="65"/>
        <v>0</v>
      </c>
      <c r="S46" s="32"/>
      <c r="T46" s="38">
        <f>+'JUL-SEP 2021'!T46+'OCT-DEC 2021 '!T46+'JAN-MAR 2022'!T46+'APR-JUN 2022'!T46</f>
        <v>234730962.54389215</v>
      </c>
      <c r="U46" s="39">
        <f t="shared" si="66"/>
        <v>304.94639464224144</v>
      </c>
      <c r="V46" s="36">
        <f>+'JUL-SEP 2021'!V46+'OCT-DEC 2021 '!V46+'JAN-MAR 2022'!V46+'APR-JUN 2022'!V46</f>
        <v>10496485.056229439</v>
      </c>
      <c r="W46" s="39">
        <f t="shared" si="67"/>
        <v>52.863837871389265</v>
      </c>
      <c r="X46" s="36">
        <f t="shared" si="68"/>
        <v>245227447.60012159</v>
      </c>
      <c r="Y46" s="40">
        <f t="shared" si="69"/>
        <v>253.2551286686608</v>
      </c>
      <c r="Z46" s="244">
        <f>+'OCT-DEC 2021 '!Z46+'JUL-SEP 2021'!Z46+'JAN-MAR 2022'!Z46+'APR-JUN 2022'!Z46</f>
        <v>0</v>
      </c>
      <c r="AA46" s="39">
        <f t="shared" si="70"/>
        <v>0</v>
      </c>
      <c r="AB46" s="36">
        <f>+'OCT-DEC 2021 '!AB46+'JUL-SEP 2021'!AB46+'JAN-MAR 2022'!AB46+'APR-JUN 2022'!AB46</f>
        <v>0</v>
      </c>
      <c r="AC46" s="39">
        <f t="shared" si="71"/>
        <v>0</v>
      </c>
      <c r="AD46" s="36">
        <f t="shared" si="72"/>
        <v>0</v>
      </c>
      <c r="AE46" s="40">
        <f t="shared" si="73"/>
        <v>0</v>
      </c>
      <c r="AF46" s="116">
        <f t="shared" si="74"/>
        <v>234730962.54389215</v>
      </c>
      <c r="AG46" s="117">
        <f t="shared" si="75"/>
        <v>10496485.056229439</v>
      </c>
      <c r="AH46" s="118">
        <f t="shared" si="76"/>
        <v>245227447.60012159</v>
      </c>
      <c r="AI46" s="32"/>
      <c r="AJ46" s="35">
        <f>+'OCT-DEC 2021 '!AJ46+'JUL-SEP 2021'!AJ46+'JAN-MAR 2022'!AJ46+'APR-JUN 2022'!AJ46</f>
        <v>27092384.567196783</v>
      </c>
      <c r="AK46" s="39">
        <f t="shared" si="77"/>
        <v>108.92768372016928</v>
      </c>
      <c r="AL46" s="36">
        <f>+'OCT-DEC 2021 '!AL46+'JUL-SEP 2021'!AL46+'JAN-MAR 2022'!AL46+'APR-JUN 2022'!AL46</f>
        <v>1788759.0926365079</v>
      </c>
      <c r="AM46" s="39">
        <f t="shared" si="78"/>
        <v>22.188360924327473</v>
      </c>
      <c r="AN46" s="36">
        <f t="shared" si="79"/>
        <v>28881143.65983329</v>
      </c>
      <c r="AO46" s="40">
        <f t="shared" si="80"/>
        <v>87.695070262082766</v>
      </c>
      <c r="AP46" s="36">
        <f>+'OCT-DEC 2021 '!AP46+'JUL-SEP 2021'!AP46+'JAN-MAR 2022'!AP46+'APR-JUN 2022'!AP46</f>
        <v>0</v>
      </c>
      <c r="AQ46" s="39">
        <f t="shared" si="81"/>
        <v>0</v>
      </c>
      <c r="AR46" s="36">
        <f>+'OCT-DEC 2021 '!AR46+'JUL-SEP 2021'!AR46+'JAN-MAR 2022'!AR46+'APR-JUN 2022'!AR46</f>
        <v>0</v>
      </c>
      <c r="AS46" s="39">
        <f t="shared" si="82"/>
        <v>0</v>
      </c>
      <c r="AT46" s="36">
        <f t="shared" si="83"/>
        <v>0</v>
      </c>
      <c r="AU46" s="40">
        <f t="shared" si="84"/>
        <v>0</v>
      </c>
      <c r="AV46" s="116">
        <f t="shared" si="85"/>
        <v>27092384.567196783</v>
      </c>
      <c r="AW46" s="117">
        <f t="shared" si="86"/>
        <v>1788759.0926365079</v>
      </c>
      <c r="AX46" s="118">
        <f t="shared" si="87"/>
        <v>28881143.65983329</v>
      </c>
      <c r="AY46" s="32"/>
      <c r="AZ46" s="35">
        <f>+'OCT-DEC 2021 '!AZ46+'JUL-SEP 2021'!AZ46+'JAN-MAR 2022'!AZ46+'APR-JUN 2022'!AZ46</f>
        <v>64852493.992726132</v>
      </c>
      <c r="BA46" s="39">
        <f t="shared" si="134"/>
        <v>147.46677064222578</v>
      </c>
      <c r="BB46" s="36">
        <f>+'OCT-DEC 2021 '!BB46+'JUL-SEP 2021'!BB46+'JAN-MAR 2022'!BB46+'APR-JUN 2022'!BB46</f>
        <v>0</v>
      </c>
      <c r="BC46" s="39">
        <f t="shared" si="135"/>
        <v>0</v>
      </c>
      <c r="BD46" s="36">
        <f t="shared" si="88"/>
        <v>64852493.992726132</v>
      </c>
      <c r="BE46" s="40">
        <v>122.06418622946738</v>
      </c>
      <c r="BF46" s="38">
        <f>+'OCT-DEC 2021 '!BF46+'JUL-SEP 2021'!BF46+'JAN-MAR 2022'!BF46+'APR-JUN 2022'!BF46</f>
        <v>0</v>
      </c>
      <c r="BG46" s="39">
        <v>0</v>
      </c>
      <c r="BH46" s="36">
        <f>+'OCT-DEC 2021 '!BH46+'JUL-SEP 2021'!BH46+'JAN-MAR 2022'!BH46+'APR-JUN 2022'!BH46</f>
        <v>0</v>
      </c>
      <c r="BI46" s="39">
        <v>0</v>
      </c>
      <c r="BJ46" s="36">
        <f t="shared" si="92"/>
        <v>0</v>
      </c>
      <c r="BK46" s="40">
        <v>0</v>
      </c>
      <c r="BL46" s="116">
        <f t="shared" si="94"/>
        <v>64852493.992726132</v>
      </c>
      <c r="BM46" s="117">
        <f t="shared" si="95"/>
        <v>0</v>
      </c>
      <c r="BN46" s="118">
        <f t="shared" si="96"/>
        <v>64852493.992726132</v>
      </c>
      <c r="BO46" s="32"/>
      <c r="BP46" s="35">
        <f>+'OCT-DEC 2021 '!BP46+'JUL-SEP 2021'!BP46+'JAN-MAR 2022'!BP46+'APR-JUN 2022'!BP46</f>
        <v>69480377.813076854</v>
      </c>
      <c r="BQ46" s="39">
        <v>154.51862162360962</v>
      </c>
      <c r="BR46" s="36">
        <f>+'OCT-DEC 2021 '!BR46+'JUL-SEP 2021'!BR46+'JAN-MAR 2022'!BR46+'APR-JUN 2022'!BR46</f>
        <v>0</v>
      </c>
      <c r="BS46" s="39">
        <v>0</v>
      </c>
      <c r="BT46" s="36">
        <f t="shared" si="99"/>
        <v>69480377.813076854</v>
      </c>
      <c r="BU46" s="40">
        <v>135.46696202704379</v>
      </c>
      <c r="BV46" s="38">
        <f>+'OCT-DEC 2021 '!BV46+'JUL-SEP 2021'!BV46+'JAN-MAR 2022'!BV46+'APR-JUN 2022'!BV46</f>
        <v>0</v>
      </c>
      <c r="BW46" s="39">
        <f t="shared" si="101"/>
        <v>0</v>
      </c>
      <c r="BX46" s="36">
        <f>+'OCT-DEC 2021 '!BX46+'JUL-SEP 2021'!BX46+'JAN-MAR 2022'!BX46+'APR-JUN 2022'!BX46</f>
        <v>0</v>
      </c>
      <c r="BY46" s="39">
        <f t="shared" si="102"/>
        <v>0</v>
      </c>
      <c r="BZ46" s="36">
        <f t="shared" si="103"/>
        <v>0</v>
      </c>
      <c r="CA46" s="40">
        <f t="shared" si="104"/>
        <v>0</v>
      </c>
      <c r="CB46" s="116">
        <f t="shared" si="105"/>
        <v>69480377.813076854</v>
      </c>
      <c r="CC46" s="117">
        <f t="shared" si="106"/>
        <v>0</v>
      </c>
      <c r="CD46" s="118">
        <f t="shared" si="107"/>
        <v>69480377.813076854</v>
      </c>
      <c r="CE46" s="32"/>
      <c r="CF46" s="35">
        <f>+'OCT-DEC 2021 '!CF46+'JUL-SEP 2021'!CF46+'JAN-MAR 2022'!CF46+'APR-JUN 2022'!CF46</f>
        <v>58100287.887888402</v>
      </c>
      <c r="CG46" s="39">
        <f t="shared" si="108"/>
        <v>116.08750654440256</v>
      </c>
      <c r="CH46" s="36">
        <f>+'OCT-DEC 2021 '!CH46+'JUL-SEP 2021'!CH46+'JAN-MAR 2022'!CH46+'APR-JUN 2022'!CH46</f>
        <v>3352825.0814574882</v>
      </c>
      <c r="CI46" s="39">
        <f t="shared" si="109"/>
        <v>35.95021692908751</v>
      </c>
      <c r="CJ46" s="36">
        <f t="shared" si="110"/>
        <v>61453112.96934589</v>
      </c>
      <c r="CK46" s="40">
        <f t="shared" si="111"/>
        <v>103.49997973784571</v>
      </c>
      <c r="CL46" s="38">
        <f>+'OCT-DEC 2021 '!CL46+'JUL-SEP 2021'!CL46+'JAN-MAR 2022'!CL46+'APR-JUN 2022'!CL46</f>
        <v>0</v>
      </c>
      <c r="CM46" s="39">
        <f t="shared" si="112"/>
        <v>0</v>
      </c>
      <c r="CN46" s="36">
        <f>+'OCT-DEC 2021 '!CN46+'JUL-SEP 2021'!CN46+'JAN-MAR 2022'!CN46+'APR-JUN 2022'!CN46</f>
        <v>0</v>
      </c>
      <c r="CO46" s="39">
        <f t="shared" si="113"/>
        <v>0</v>
      </c>
      <c r="CP46" s="36">
        <f t="shared" si="114"/>
        <v>0</v>
      </c>
      <c r="CQ46" s="40">
        <f t="shared" si="115"/>
        <v>0</v>
      </c>
      <c r="CR46" s="116">
        <f t="shared" si="116"/>
        <v>58100287.887888402</v>
      </c>
      <c r="CS46" s="117">
        <f t="shared" si="117"/>
        <v>3352825.0814574882</v>
      </c>
      <c r="CT46" s="118">
        <f t="shared" si="118"/>
        <v>61453112.96934589</v>
      </c>
      <c r="CU46" s="32"/>
      <c r="CV46" s="38">
        <f t="shared" si="119"/>
        <v>454256506.80478036</v>
      </c>
      <c r="CW46" s="39">
        <f t="shared" si="120"/>
        <v>165.3715653099222</v>
      </c>
      <c r="CX46" s="39">
        <f t="shared" si="121"/>
        <v>15638069.230323434</v>
      </c>
      <c r="CY46" s="39">
        <f t="shared" si="122"/>
        <v>23.543933873611028</v>
      </c>
      <c r="CZ46" s="36">
        <f t="shared" si="123"/>
        <v>469894576.0351038</v>
      </c>
      <c r="DA46" s="40">
        <f t="shared" si="124"/>
        <v>137.75488202461375</v>
      </c>
      <c r="DB46" s="38">
        <f t="shared" si="125"/>
        <v>0</v>
      </c>
      <c r="DC46" s="39">
        <f t="shared" si="126"/>
        <v>0</v>
      </c>
      <c r="DD46" s="36">
        <f t="shared" si="127"/>
        <v>0</v>
      </c>
      <c r="DE46" s="39">
        <f t="shared" si="128"/>
        <v>0</v>
      </c>
      <c r="DF46" s="36">
        <f t="shared" si="129"/>
        <v>0</v>
      </c>
      <c r="DG46" s="40">
        <f t="shared" si="130"/>
        <v>0</v>
      </c>
      <c r="DH46" s="152"/>
      <c r="DI46" s="161" t="s">
        <v>47</v>
      </c>
      <c r="DJ46" s="38">
        <f t="shared" si="131"/>
        <v>469894576.0351038</v>
      </c>
      <c r="DK46" s="36">
        <f t="shared" si="132"/>
        <v>0</v>
      </c>
      <c r="DL46" s="37">
        <f t="shared" si="133"/>
        <v>469894576.0351038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>
        <f>+'JUL-SEP 2021'!D47+'OCT-DEC 2021 '!D47+'JAN-MAR 2022'!D47+'APR-JUN 2022'!D47</f>
        <v>0</v>
      </c>
      <c r="E47" s="39">
        <f t="shared" si="55"/>
        <v>0</v>
      </c>
      <c r="F47" s="36">
        <f>+'JUL-SEP 2021'!F47+'OCT-DEC 2021 '!F47+'JAN-MAR 2022'!F47+'APR-JUN 2022'!F47</f>
        <v>0</v>
      </c>
      <c r="G47" s="39">
        <f t="shared" si="56"/>
        <v>0</v>
      </c>
      <c r="H47" s="36">
        <f t="shared" si="57"/>
        <v>0</v>
      </c>
      <c r="I47" s="40">
        <f t="shared" si="58"/>
        <v>0</v>
      </c>
      <c r="J47" s="35">
        <f>+'JUL-SEP 2021'!J47+'OCT-DEC 2021 '!J47+'JAN-MAR 2022'!J47+'APR-JUN 2022'!J47</f>
        <v>0</v>
      </c>
      <c r="K47" s="39">
        <f t="shared" si="59"/>
        <v>0</v>
      </c>
      <c r="L47" s="36">
        <f>+'JUL-SEP 2021'!L47+'OCT-DEC 2021 '!L47+'JAN-MAR 2022'!L47+'APR-JUN 2022'!L47</f>
        <v>0</v>
      </c>
      <c r="M47" s="39">
        <f t="shared" si="60"/>
        <v>0</v>
      </c>
      <c r="N47" s="36">
        <f t="shared" si="61"/>
        <v>0</v>
      </c>
      <c r="O47" s="40">
        <f t="shared" si="62"/>
        <v>0</v>
      </c>
      <c r="P47" s="116">
        <f t="shared" si="63"/>
        <v>0</v>
      </c>
      <c r="Q47" s="117">
        <f t="shared" si="64"/>
        <v>0</v>
      </c>
      <c r="R47" s="118">
        <f t="shared" si="65"/>
        <v>0</v>
      </c>
      <c r="S47" s="32"/>
      <c r="T47" s="38">
        <f>+'JUL-SEP 2021'!T47+'OCT-DEC 2021 '!T47+'JAN-MAR 2022'!T47+'APR-JUN 2022'!T47</f>
        <v>11955121.86557021</v>
      </c>
      <c r="U47" s="39">
        <f t="shared" si="66"/>
        <v>15.531275767390772</v>
      </c>
      <c r="V47" s="36">
        <f>+'JUL-SEP 2021'!V47+'OCT-DEC 2021 '!V47+'JAN-MAR 2022'!V47+'APR-JUN 2022'!V47</f>
        <v>0</v>
      </c>
      <c r="W47" s="39">
        <f t="shared" si="67"/>
        <v>0</v>
      </c>
      <c r="X47" s="36">
        <f t="shared" si="68"/>
        <v>11955121.86557021</v>
      </c>
      <c r="Y47" s="40">
        <f t="shared" si="69"/>
        <v>12.34648060787875</v>
      </c>
      <c r="Z47" s="244">
        <f>+'OCT-DEC 2021 '!Z47+'JUL-SEP 2021'!Z47+'JAN-MAR 2022'!Z47+'APR-JUN 2022'!Z47</f>
        <v>0</v>
      </c>
      <c r="AA47" s="39">
        <f t="shared" si="70"/>
        <v>0</v>
      </c>
      <c r="AB47" s="36">
        <f>+'OCT-DEC 2021 '!AB47+'JUL-SEP 2021'!AB47+'JAN-MAR 2022'!AB47+'APR-JUN 2022'!AB47</f>
        <v>0</v>
      </c>
      <c r="AC47" s="39">
        <f t="shared" si="71"/>
        <v>0</v>
      </c>
      <c r="AD47" s="36">
        <f t="shared" si="72"/>
        <v>0</v>
      </c>
      <c r="AE47" s="40">
        <f t="shared" si="73"/>
        <v>0</v>
      </c>
      <c r="AF47" s="116">
        <f t="shared" si="74"/>
        <v>11955121.86557021</v>
      </c>
      <c r="AG47" s="117">
        <f t="shared" si="75"/>
        <v>0</v>
      </c>
      <c r="AH47" s="118">
        <f t="shared" si="76"/>
        <v>11955121.86557021</v>
      </c>
      <c r="AI47" s="32"/>
      <c r="AJ47" s="35">
        <f>+'OCT-DEC 2021 '!AJ47+'JUL-SEP 2021'!AJ47+'JAN-MAR 2022'!AJ47+'APR-JUN 2022'!AJ47</f>
        <v>4306246.8197941007</v>
      </c>
      <c r="AK47" s="39">
        <f t="shared" si="77"/>
        <v>17.313702691769027</v>
      </c>
      <c r="AL47" s="36">
        <f>+'OCT-DEC 2021 '!AL47+'JUL-SEP 2021'!AL47+'JAN-MAR 2022'!AL47+'APR-JUN 2022'!AL47</f>
        <v>358916.32655589073</v>
      </c>
      <c r="AM47" s="39">
        <f t="shared" si="78"/>
        <v>4.4521171285943506</v>
      </c>
      <c r="AN47" s="36">
        <f t="shared" si="79"/>
        <v>4665163.1463499917</v>
      </c>
      <c r="AO47" s="40">
        <f t="shared" si="80"/>
        <v>14.165360441464012</v>
      </c>
      <c r="AP47" s="36">
        <f>+'OCT-DEC 2021 '!AP47+'JUL-SEP 2021'!AP47+'JAN-MAR 2022'!AP47+'APR-JUN 2022'!AP47</f>
        <v>0</v>
      </c>
      <c r="AQ47" s="39">
        <f t="shared" si="81"/>
        <v>0</v>
      </c>
      <c r="AR47" s="36">
        <f>+'OCT-DEC 2021 '!AR47+'JUL-SEP 2021'!AR47+'JAN-MAR 2022'!AR47+'APR-JUN 2022'!AR47</f>
        <v>0</v>
      </c>
      <c r="AS47" s="39">
        <f t="shared" si="82"/>
        <v>0</v>
      </c>
      <c r="AT47" s="36">
        <f t="shared" si="83"/>
        <v>0</v>
      </c>
      <c r="AU47" s="40">
        <f t="shared" si="84"/>
        <v>0</v>
      </c>
      <c r="AV47" s="116">
        <f t="shared" si="85"/>
        <v>4306246.8197941007</v>
      </c>
      <c r="AW47" s="117">
        <f t="shared" si="86"/>
        <v>358916.32655589073</v>
      </c>
      <c r="AX47" s="118">
        <f t="shared" si="87"/>
        <v>4665163.1463499917</v>
      </c>
      <c r="AY47" s="32"/>
      <c r="AZ47" s="35">
        <f>+'OCT-DEC 2021 '!AZ47+'JUL-SEP 2021'!AZ47+'JAN-MAR 2022'!AZ47+'APR-JUN 2022'!AZ47</f>
        <v>7199167.2791011892</v>
      </c>
      <c r="BA47" s="39">
        <f t="shared" si="134"/>
        <v>16.370040450276367</v>
      </c>
      <c r="BB47" s="36">
        <f>+'OCT-DEC 2021 '!BB47+'JUL-SEP 2021'!BB47+'JAN-MAR 2022'!BB47+'APR-JUN 2022'!BB47</f>
        <v>0</v>
      </c>
      <c r="BC47" s="39">
        <f t="shared" si="135"/>
        <v>0</v>
      </c>
      <c r="BD47" s="36">
        <f t="shared" si="88"/>
        <v>7199167.2791011892</v>
      </c>
      <c r="BE47" s="40">
        <v>12.285214634016819</v>
      </c>
      <c r="BF47" s="38">
        <f>+'OCT-DEC 2021 '!BF47+'JUL-SEP 2021'!BF47+'JAN-MAR 2022'!BF47+'APR-JUN 2022'!BF47</f>
        <v>0</v>
      </c>
      <c r="BG47" s="39">
        <v>0</v>
      </c>
      <c r="BH47" s="36">
        <f>+'OCT-DEC 2021 '!BH47+'JUL-SEP 2021'!BH47+'JAN-MAR 2022'!BH47+'APR-JUN 2022'!BH47</f>
        <v>0</v>
      </c>
      <c r="BI47" s="39">
        <v>0</v>
      </c>
      <c r="BJ47" s="36">
        <f t="shared" si="92"/>
        <v>0</v>
      </c>
      <c r="BK47" s="40">
        <v>0</v>
      </c>
      <c r="BL47" s="116">
        <f t="shared" si="94"/>
        <v>7199167.2791011892</v>
      </c>
      <c r="BM47" s="117">
        <f t="shared" si="95"/>
        <v>0</v>
      </c>
      <c r="BN47" s="118">
        <f t="shared" si="96"/>
        <v>7199167.2791011892</v>
      </c>
      <c r="BO47" s="32"/>
      <c r="BP47" s="35">
        <f>+'OCT-DEC 2021 '!BP47+'JUL-SEP 2021'!BP47+'JAN-MAR 2022'!BP47+'APR-JUN 2022'!BP47</f>
        <v>8991936.3666972015</v>
      </c>
      <c r="BQ47" s="39">
        <v>21.124579542487965</v>
      </c>
      <c r="BR47" s="36">
        <f>+'OCT-DEC 2021 '!BR47+'JUL-SEP 2021'!BR47+'JAN-MAR 2022'!BR47+'APR-JUN 2022'!BR47</f>
        <v>0</v>
      </c>
      <c r="BS47" s="39">
        <v>0</v>
      </c>
      <c r="BT47" s="36">
        <f t="shared" si="99"/>
        <v>8991936.3666972015</v>
      </c>
      <c r="BU47" s="40">
        <v>18.519985388494</v>
      </c>
      <c r="BV47" s="38">
        <f>+'OCT-DEC 2021 '!BV47+'JUL-SEP 2021'!BV47+'JAN-MAR 2022'!BV47+'APR-JUN 2022'!BV47</f>
        <v>0</v>
      </c>
      <c r="BW47" s="39">
        <f t="shared" si="101"/>
        <v>0</v>
      </c>
      <c r="BX47" s="36">
        <f>+'OCT-DEC 2021 '!BX47+'JUL-SEP 2021'!BX47+'JAN-MAR 2022'!BX47+'APR-JUN 2022'!BX47</f>
        <v>0</v>
      </c>
      <c r="BY47" s="39">
        <f t="shared" si="102"/>
        <v>0</v>
      </c>
      <c r="BZ47" s="36">
        <f t="shared" si="103"/>
        <v>0</v>
      </c>
      <c r="CA47" s="40">
        <f t="shared" si="104"/>
        <v>0</v>
      </c>
      <c r="CB47" s="116">
        <f t="shared" si="105"/>
        <v>8991936.3666972015</v>
      </c>
      <c r="CC47" s="117">
        <f t="shared" si="106"/>
        <v>0</v>
      </c>
      <c r="CD47" s="118">
        <f t="shared" si="107"/>
        <v>8991936.3666972015</v>
      </c>
      <c r="CE47" s="32"/>
      <c r="CF47" s="35">
        <f>+'OCT-DEC 2021 '!CF47+'JUL-SEP 2021'!CF47+'JAN-MAR 2022'!CF47+'APR-JUN 2022'!CF47</f>
        <v>7476166.3565231552</v>
      </c>
      <c r="CG47" s="39">
        <f t="shared" si="108"/>
        <v>14.937783312100326</v>
      </c>
      <c r="CH47" s="36">
        <f>+'OCT-DEC 2021 '!CH47+'JUL-SEP 2021'!CH47+'JAN-MAR 2022'!CH47+'APR-JUN 2022'!CH47</f>
        <v>442838.25635498064</v>
      </c>
      <c r="CI47" s="39">
        <f t="shared" si="109"/>
        <v>4.7482737672493984</v>
      </c>
      <c r="CJ47" s="36">
        <f t="shared" si="110"/>
        <v>7919004.6128781363</v>
      </c>
      <c r="CK47" s="40">
        <f t="shared" si="111"/>
        <v>13.33727092695265</v>
      </c>
      <c r="CL47" s="38">
        <f>+'OCT-DEC 2021 '!CL47+'JUL-SEP 2021'!CL47+'JAN-MAR 2022'!CL47+'APR-JUN 2022'!CL47</f>
        <v>0</v>
      </c>
      <c r="CM47" s="39">
        <f t="shared" si="112"/>
        <v>0</v>
      </c>
      <c r="CN47" s="36">
        <f>+'OCT-DEC 2021 '!CN47+'JUL-SEP 2021'!CN47+'JAN-MAR 2022'!CN47+'APR-JUN 2022'!CN47</f>
        <v>0</v>
      </c>
      <c r="CO47" s="39">
        <f t="shared" si="113"/>
        <v>0</v>
      </c>
      <c r="CP47" s="36">
        <f t="shared" si="114"/>
        <v>0</v>
      </c>
      <c r="CQ47" s="40">
        <f t="shared" si="115"/>
        <v>0</v>
      </c>
      <c r="CR47" s="116">
        <f t="shared" si="116"/>
        <v>7476166.3565231552</v>
      </c>
      <c r="CS47" s="117">
        <f t="shared" si="117"/>
        <v>442838.25635498064</v>
      </c>
      <c r="CT47" s="118">
        <f t="shared" si="118"/>
        <v>7919004.6128781363</v>
      </c>
      <c r="CU47" s="32"/>
      <c r="CV47" s="38">
        <f t="shared" si="119"/>
        <v>39928638.687685855</v>
      </c>
      <c r="CW47" s="39">
        <f t="shared" si="120"/>
        <v>14.535975559101097</v>
      </c>
      <c r="CX47" s="39">
        <f t="shared" si="121"/>
        <v>801754.58291087137</v>
      </c>
      <c r="CY47" s="39">
        <f t="shared" si="122"/>
        <v>1.2070835986782325</v>
      </c>
      <c r="CZ47" s="36">
        <f t="shared" si="123"/>
        <v>40730393.270596728</v>
      </c>
      <c r="DA47" s="40">
        <f t="shared" si="124"/>
        <v>11.940573068857928</v>
      </c>
      <c r="DB47" s="38">
        <f t="shared" si="125"/>
        <v>0</v>
      </c>
      <c r="DC47" s="39">
        <f t="shared" si="126"/>
        <v>0</v>
      </c>
      <c r="DD47" s="36">
        <f t="shared" si="127"/>
        <v>0</v>
      </c>
      <c r="DE47" s="39">
        <f t="shared" si="128"/>
        <v>0</v>
      </c>
      <c r="DF47" s="36">
        <f t="shared" si="129"/>
        <v>0</v>
      </c>
      <c r="DG47" s="40">
        <f t="shared" si="130"/>
        <v>0</v>
      </c>
      <c r="DH47" s="152"/>
      <c r="DI47" s="161" t="s">
        <v>40</v>
      </c>
      <c r="DJ47" s="38">
        <f t="shared" si="131"/>
        <v>40730393.270596728</v>
      </c>
      <c r="DK47" s="36">
        <f t="shared" si="132"/>
        <v>0</v>
      </c>
      <c r="DL47" s="37">
        <f t="shared" si="133"/>
        <v>40730393.270596728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>
        <f>+'JUL-SEP 2021'!D48+'OCT-DEC 2021 '!D48+'JAN-MAR 2022'!D48+'APR-JUN 2022'!D48</f>
        <v>78065290.780000001</v>
      </c>
      <c r="E48" s="39">
        <f t="shared" si="55"/>
        <v>182.70460025838099</v>
      </c>
      <c r="F48" s="36">
        <f>+'JUL-SEP 2021'!F48+'OCT-DEC 2021 '!F48+'JAN-MAR 2022'!F48+'APR-JUN 2022'!F48</f>
        <v>43977128.560000002</v>
      </c>
      <c r="G48" s="39">
        <f t="shared" si="56"/>
        <v>438.92854279782819</v>
      </c>
      <c r="H48" s="36">
        <f t="shared" si="57"/>
        <v>122042419.34</v>
      </c>
      <c r="I48" s="40">
        <f t="shared" si="58"/>
        <v>231.37407262620673</v>
      </c>
      <c r="J48" s="35">
        <f>+'JUL-SEP 2021'!J48+'OCT-DEC 2021 '!J48+'JAN-MAR 2022'!J48+'APR-JUN 2022'!J48</f>
        <v>61858632.030000001</v>
      </c>
      <c r="K48" s="39">
        <f t="shared" si="59"/>
        <v>48.028379786639334</v>
      </c>
      <c r="L48" s="36">
        <f>+'JUL-SEP 2021'!L48+'OCT-DEC 2021 '!L48+'JAN-MAR 2022'!L48+'APR-JUN 2022'!L48</f>
        <v>151812128.82999998</v>
      </c>
      <c r="M48" s="39">
        <f t="shared" si="60"/>
        <v>135.4818268327183</v>
      </c>
      <c r="N48" s="36">
        <f t="shared" si="61"/>
        <v>213670760.85999998</v>
      </c>
      <c r="O48" s="40">
        <f t="shared" si="62"/>
        <v>88.715467900078679</v>
      </c>
      <c r="P48" s="116">
        <f t="shared" si="63"/>
        <v>139923922.81</v>
      </c>
      <c r="Q48" s="117">
        <f t="shared" si="64"/>
        <v>195789257.38999999</v>
      </c>
      <c r="R48" s="118">
        <f t="shared" si="65"/>
        <v>335713180.19999999</v>
      </c>
      <c r="S48" s="32"/>
      <c r="T48" s="38">
        <f>+'JUL-SEP 2021'!T48+'OCT-DEC 2021 '!T48+'JAN-MAR 2022'!T48+'APR-JUN 2022'!T48</f>
        <v>161454919.64700001</v>
      </c>
      <c r="U48" s="39">
        <f t="shared" si="66"/>
        <v>209.75117687935617</v>
      </c>
      <c r="V48" s="36">
        <f>+'JUL-SEP 2021'!V48+'OCT-DEC 2021 '!V48+'JAN-MAR 2022'!V48+'APR-JUN 2022'!V48</f>
        <v>83276916.702000007</v>
      </c>
      <c r="W48" s="39">
        <f t="shared" si="67"/>
        <v>419.41063121421058</v>
      </c>
      <c r="X48" s="36">
        <f t="shared" si="68"/>
        <v>244731836.34900004</v>
      </c>
      <c r="Y48" s="40">
        <f t="shared" si="69"/>
        <v>252.74329325871477</v>
      </c>
      <c r="Z48" s="244">
        <f>+'OCT-DEC 2021 '!Z48+'JUL-SEP 2021'!Z48+'JAN-MAR 2022'!Z48+'APR-JUN 2022'!Z48</f>
        <v>172929513.43500003</v>
      </c>
      <c r="AA48" s="39">
        <f t="shared" si="70"/>
        <v>44.490434371472126</v>
      </c>
      <c r="AB48" s="36">
        <f>+'OCT-DEC 2021 '!AB48+'JUL-SEP 2021'!AB48+'JAN-MAR 2022'!AB48+'APR-JUN 2022'!AB48</f>
        <v>180792874.20499998</v>
      </c>
      <c r="AC48" s="39">
        <f t="shared" si="71"/>
        <v>115.12910455255486</v>
      </c>
      <c r="AD48" s="36">
        <f t="shared" si="72"/>
        <v>353722387.63999999</v>
      </c>
      <c r="AE48" s="40">
        <f t="shared" si="73"/>
        <v>64.817072883532177</v>
      </c>
      <c r="AF48" s="116">
        <f t="shared" si="74"/>
        <v>334384433.08200002</v>
      </c>
      <c r="AG48" s="117">
        <f t="shared" si="75"/>
        <v>264069790.90700001</v>
      </c>
      <c r="AH48" s="118">
        <f t="shared" si="76"/>
        <v>598454223.98900008</v>
      </c>
      <c r="AI48" s="32"/>
      <c r="AJ48" s="35">
        <f>+'OCT-DEC 2021 '!AJ48+'JUL-SEP 2021'!AJ48+'JAN-MAR 2022'!AJ48+'APR-JUN 2022'!AJ48</f>
        <v>38981951.176201388</v>
      </c>
      <c r="AK48" s="39">
        <f t="shared" si="77"/>
        <v>156.73089380466064</v>
      </c>
      <c r="AL48" s="36">
        <f>+'OCT-DEC 2021 '!AL48+'JUL-SEP 2021'!AL48+'JAN-MAR 2022'!AL48+'APR-JUN 2022'!AL48</f>
        <v>27110438.835303128</v>
      </c>
      <c r="AM48" s="39">
        <f t="shared" si="78"/>
        <v>336.28687293378727</v>
      </c>
      <c r="AN48" s="36">
        <f t="shared" si="79"/>
        <v>66092390.011504516</v>
      </c>
      <c r="AO48" s="40">
        <f t="shared" si="80"/>
        <v>200.68376980197888</v>
      </c>
      <c r="AP48" s="36">
        <f>+'OCT-DEC 2021 '!AP48+'JUL-SEP 2021'!AP48+'JAN-MAR 2022'!AP48+'APR-JUN 2022'!AP48</f>
        <v>19479767.543494448</v>
      </c>
      <c r="AQ48" s="39">
        <f t="shared" si="81"/>
        <v>32.801124047138622</v>
      </c>
      <c r="AR48" s="36">
        <f>+'OCT-DEC 2021 '!AR48+'JUL-SEP 2021'!AR48+'JAN-MAR 2022'!AR48+'APR-JUN 2022'!AR48</f>
        <v>57346687.044856437</v>
      </c>
      <c r="AS48" s="39">
        <f t="shared" si="82"/>
        <v>100.15261633456301</v>
      </c>
      <c r="AT48" s="36">
        <f t="shared" si="83"/>
        <v>76826454.588350892</v>
      </c>
      <c r="AU48" s="40">
        <f t="shared" si="84"/>
        <v>65.862462226439902</v>
      </c>
      <c r="AV48" s="116">
        <f t="shared" si="85"/>
        <v>58461718.719695836</v>
      </c>
      <c r="AW48" s="117">
        <f t="shared" si="86"/>
        <v>84457125.880159557</v>
      </c>
      <c r="AX48" s="118">
        <f t="shared" si="87"/>
        <v>142918844.59985539</v>
      </c>
      <c r="AY48" s="32"/>
      <c r="AZ48" s="35">
        <f>+'OCT-DEC 2021 '!AZ48+'JUL-SEP 2021'!AZ48+'JAN-MAR 2022'!AZ48+'APR-JUN 2022'!AZ48</f>
        <v>119073600.18089041</v>
      </c>
      <c r="BA48" s="39">
        <f t="shared" si="134"/>
        <v>270.75904419942475</v>
      </c>
      <c r="BB48" s="36">
        <f>+'OCT-DEC 2021 '!BB48+'JUL-SEP 2021'!BB48+'JAN-MAR 2022'!BB48+'APR-JUN 2022'!BB48</f>
        <v>40729955.529109597</v>
      </c>
      <c r="BC48" s="39">
        <f t="shared" si="135"/>
        <v>354.22589016732559</v>
      </c>
      <c r="BD48" s="36">
        <f t="shared" si="88"/>
        <v>159803555.71000001</v>
      </c>
      <c r="BE48" s="40">
        <v>288.07181874913329</v>
      </c>
      <c r="BF48" s="38">
        <f>+'OCT-DEC 2021 '!BF48+'JUL-SEP 2021'!BF48+'JAN-MAR 2022'!BF48+'APR-JUN 2022'!BF48</f>
        <v>106781486.22566783</v>
      </c>
      <c r="BG48" s="39">
        <v>45.575948019389976</v>
      </c>
      <c r="BH48" s="36">
        <f>+'OCT-DEC 2021 '!BH48+'JUL-SEP 2021'!BH48+'JAN-MAR 2022'!BH48+'APR-JUN 2022'!BH48</f>
        <v>152741271.94433215</v>
      </c>
      <c r="BI48" s="39">
        <v>133.36785980265026</v>
      </c>
      <c r="BJ48" s="36">
        <f t="shared" si="92"/>
        <v>259522758.16999999</v>
      </c>
      <c r="BK48" s="40">
        <v>69.978845981211762</v>
      </c>
      <c r="BL48" s="116">
        <f t="shared" si="94"/>
        <v>225855086.40655825</v>
      </c>
      <c r="BM48" s="117">
        <f t="shared" si="95"/>
        <v>193471227.47344175</v>
      </c>
      <c r="BN48" s="118">
        <f t="shared" si="96"/>
        <v>419326313.88</v>
      </c>
      <c r="BO48" s="32"/>
      <c r="BP48" s="35">
        <f>+'OCT-DEC 2021 '!BP48+'JUL-SEP 2021'!BP48+'JAN-MAR 2022'!BP48+'APR-JUN 2022'!BP48</f>
        <v>42375815.25</v>
      </c>
      <c r="BQ48" s="39">
        <v>127.06840757440305</v>
      </c>
      <c r="BR48" s="36">
        <f>+'OCT-DEC 2021 '!BR48+'JUL-SEP 2021'!BR48+'JAN-MAR 2022'!BR48+'APR-JUN 2022'!BR48</f>
        <v>28100444.089999996</v>
      </c>
      <c r="BS48" s="39">
        <v>370.78641439034499</v>
      </c>
      <c r="BT48" s="36">
        <f t="shared" si="99"/>
        <v>70476259.340000004</v>
      </c>
      <c r="BU48" s="40">
        <v>157.11807055108454</v>
      </c>
      <c r="BV48" s="38">
        <f>+'OCT-DEC 2021 '!BV48+'JUL-SEP 2021'!BV48+'JAN-MAR 2022'!BV48+'APR-JUN 2022'!BV48</f>
        <v>33143616.259999976</v>
      </c>
      <c r="BW48" s="39">
        <f t="shared" si="101"/>
        <v>29.446177532014982</v>
      </c>
      <c r="BX48" s="36">
        <f>+'OCT-DEC 2021 '!BX48+'JUL-SEP 2021'!BX48+'JAN-MAR 2022'!BX48+'APR-JUN 2022'!BX48</f>
        <v>83795063.929999918</v>
      </c>
      <c r="BY48" s="39">
        <f t="shared" si="102"/>
        <v>114.13810970435388</v>
      </c>
      <c r="BZ48" s="36">
        <f t="shared" si="103"/>
        <v>116938680.18999989</v>
      </c>
      <c r="CA48" s="40">
        <f t="shared" si="104"/>
        <v>62.879690120184634</v>
      </c>
      <c r="CB48" s="116">
        <f t="shared" si="105"/>
        <v>75519431.509999976</v>
      </c>
      <c r="CC48" s="117">
        <f t="shared" si="106"/>
        <v>111895508.01999992</v>
      </c>
      <c r="CD48" s="118">
        <f t="shared" si="107"/>
        <v>187414939.52999991</v>
      </c>
      <c r="CE48" s="32"/>
      <c r="CF48" s="35">
        <f>+'OCT-DEC 2021 '!CF48+'JUL-SEP 2021'!CF48+'JAN-MAR 2022'!CF48+'APR-JUN 2022'!CF48</f>
        <v>144763689.29423285</v>
      </c>
      <c r="CG48" s="39">
        <f t="shared" si="108"/>
        <v>289.24565332212995</v>
      </c>
      <c r="CH48" s="36">
        <f>+'OCT-DEC 2021 '!CH48+'JUL-SEP 2021'!CH48+'JAN-MAR 2022'!CH48+'APR-JUN 2022'!CH48</f>
        <v>44432242.165767111</v>
      </c>
      <c r="CI48" s="39">
        <f t="shared" si="109"/>
        <v>476.41875305069652</v>
      </c>
      <c r="CJ48" s="36">
        <f t="shared" si="110"/>
        <v>189195931.45999995</v>
      </c>
      <c r="CK48" s="40">
        <f t="shared" si="111"/>
        <v>318.64577930105253</v>
      </c>
      <c r="CL48" s="38">
        <f>+'OCT-DEC 2021 '!CL48+'JUL-SEP 2021'!CL48+'JAN-MAR 2022'!CL48+'APR-JUN 2022'!CL48</f>
        <v>130008611.54857714</v>
      </c>
      <c r="CM48" s="39">
        <f t="shared" si="112"/>
        <v>55.134067224576775</v>
      </c>
      <c r="CN48" s="36">
        <f>+'OCT-DEC 2021 '!CN48+'JUL-SEP 2021'!CN48+'JAN-MAR 2022'!CN48+'APR-JUN 2022'!CN48</f>
        <v>142678435.10142285</v>
      </c>
      <c r="CO48" s="39">
        <f t="shared" si="113"/>
        <v>118.13172568881772</v>
      </c>
      <c r="CP48" s="36">
        <f t="shared" si="114"/>
        <v>272687046.64999998</v>
      </c>
      <c r="CQ48" s="40">
        <f t="shared" si="115"/>
        <v>76.472122287732802</v>
      </c>
      <c r="CR48" s="116">
        <f t="shared" si="116"/>
        <v>274772300.84280998</v>
      </c>
      <c r="CS48" s="117">
        <f t="shared" si="117"/>
        <v>187110677.26718995</v>
      </c>
      <c r="CT48" s="118">
        <f t="shared" si="118"/>
        <v>461882978.1099999</v>
      </c>
      <c r="CU48" s="32"/>
      <c r="CV48" s="38">
        <f t="shared" si="119"/>
        <v>584715266.32832468</v>
      </c>
      <c r="CW48" s="39">
        <f t="shared" si="120"/>
        <v>212.86492852567662</v>
      </c>
      <c r="CX48" s="39">
        <f t="shared" si="121"/>
        <v>267627125.88217986</v>
      </c>
      <c r="CY48" s="39">
        <f t="shared" si="122"/>
        <v>402.92668242806451</v>
      </c>
      <c r="CZ48" s="36">
        <f t="shared" si="123"/>
        <v>852342392.21050453</v>
      </c>
      <c r="DA48" s="40">
        <f t="shared" si="124"/>
        <v>249.8737624814882</v>
      </c>
      <c r="DB48" s="38">
        <f t="shared" si="125"/>
        <v>524201627.04273945</v>
      </c>
      <c r="DC48" s="39">
        <f t="shared" si="126"/>
        <v>45.13063151115081</v>
      </c>
      <c r="DD48" s="36">
        <f t="shared" si="127"/>
        <v>769166461.05561137</v>
      </c>
      <c r="DE48" s="39">
        <f t="shared" si="128"/>
        <v>121.30589328457934</v>
      </c>
      <c r="DF48" s="36">
        <f t="shared" si="129"/>
        <v>1293368088.0983508</v>
      </c>
      <c r="DG48" s="40">
        <f t="shared" si="130"/>
        <v>72.030156513705123</v>
      </c>
      <c r="DH48" s="152"/>
      <c r="DI48" s="161" t="s">
        <v>53</v>
      </c>
      <c r="DJ48" s="38">
        <f t="shared" si="131"/>
        <v>852342392.21050453</v>
      </c>
      <c r="DK48" s="36">
        <f t="shared" si="132"/>
        <v>1293368088.0983508</v>
      </c>
      <c r="DL48" s="37">
        <f t="shared" si="133"/>
        <v>2145710480.3088553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>
        <f>+'JUL-SEP 2021'!D49+'OCT-DEC 2021 '!D49+'JAN-MAR 2022'!D49+'APR-JUN 2022'!D49</f>
        <v>188.59</v>
      </c>
      <c r="E49" s="39">
        <f t="shared" si="55"/>
        <v>4.4137747030022749E-4</v>
      </c>
      <c r="F49" s="36">
        <f>+'JUL-SEP 2021'!F49+'OCT-DEC 2021 '!F49+'JAN-MAR 2022'!F49+'APR-JUN 2022'!F49</f>
        <v>0</v>
      </c>
      <c r="G49" s="39">
        <f t="shared" si="56"/>
        <v>0</v>
      </c>
      <c r="H49" s="36">
        <f t="shared" si="57"/>
        <v>188.59</v>
      </c>
      <c r="I49" s="40">
        <f t="shared" si="58"/>
        <v>3.57538277203546E-4</v>
      </c>
      <c r="J49" s="35">
        <f>+'JUL-SEP 2021'!J49+'OCT-DEC 2021 '!J49+'JAN-MAR 2022'!J49+'APR-JUN 2022'!J49</f>
        <v>3067.75</v>
      </c>
      <c r="K49" s="39">
        <f t="shared" si="59"/>
        <v>2.3818674492996675E-3</v>
      </c>
      <c r="L49" s="36">
        <f>+'JUL-SEP 2021'!L49+'OCT-DEC 2021 '!L49+'JAN-MAR 2022'!L49+'APR-JUN 2022'!L49</f>
        <v>7803.4599999999991</v>
      </c>
      <c r="M49" s="39">
        <f t="shared" si="60"/>
        <v>6.9640484232977992E-3</v>
      </c>
      <c r="N49" s="36">
        <f t="shared" si="61"/>
        <v>10871.21</v>
      </c>
      <c r="O49" s="40">
        <f t="shared" si="62"/>
        <v>4.5136942364422594E-3</v>
      </c>
      <c r="P49" s="116">
        <f t="shared" si="63"/>
        <v>3256.34</v>
      </c>
      <c r="Q49" s="117">
        <f t="shared" si="64"/>
        <v>7803.4599999999991</v>
      </c>
      <c r="R49" s="118">
        <f t="shared" si="65"/>
        <v>11059.8</v>
      </c>
      <c r="S49" s="32"/>
      <c r="T49" s="38">
        <f>+'JUL-SEP 2021'!T49+'OCT-DEC 2021 '!T49+'JAN-MAR 2022'!T49+'APR-JUN 2022'!T49</f>
        <v>280838.29621760815</v>
      </c>
      <c r="U49" s="39">
        <f t="shared" si="66"/>
        <v>0.3648458856083614</v>
      </c>
      <c r="V49" s="36">
        <f>+'JUL-SEP 2021'!V49+'OCT-DEC 2021 '!V49+'JAN-MAR 2022'!V49+'APR-JUN 2022'!V49</f>
        <v>75016.00009029865</v>
      </c>
      <c r="W49" s="39">
        <f t="shared" si="67"/>
        <v>0.3778058698021155</v>
      </c>
      <c r="X49" s="36">
        <f t="shared" si="68"/>
        <v>355854.2963079068</v>
      </c>
      <c r="Y49" s="40">
        <f t="shared" si="69"/>
        <v>0.3675034197057393</v>
      </c>
      <c r="Z49" s="244">
        <f>+'OCT-DEC 2021 '!Z49+'JUL-SEP 2021'!Z49+'JAN-MAR 2022'!Z49+'APR-JUN 2022'!Z49</f>
        <v>53522.108224043324</v>
      </c>
      <c r="AA49" s="39">
        <f t="shared" si="70"/>
        <v>1.3769898475193889E-2</v>
      </c>
      <c r="AB49" s="36">
        <f>+'OCT-DEC 2021 '!AB49+'JUL-SEP 2021'!AB49+'JAN-MAR 2022'!AB49+'APR-JUN 2022'!AB49</f>
        <v>24359.71886625552</v>
      </c>
      <c r="AC49" s="39">
        <f t="shared" si="71"/>
        <v>1.5512296226033525E-2</v>
      </c>
      <c r="AD49" s="36">
        <f t="shared" si="72"/>
        <v>77881.827090298844</v>
      </c>
      <c r="AE49" s="40">
        <f t="shared" si="73"/>
        <v>1.4271282336678707E-2</v>
      </c>
      <c r="AF49" s="116">
        <f t="shared" si="74"/>
        <v>334360.40444165148</v>
      </c>
      <c r="AG49" s="117">
        <f t="shared" si="75"/>
        <v>99375.718956554163</v>
      </c>
      <c r="AH49" s="118">
        <f t="shared" si="76"/>
        <v>433736.12339820561</v>
      </c>
      <c r="AI49" s="32"/>
      <c r="AJ49" s="35">
        <f>+'OCT-DEC 2021 '!AJ49+'JUL-SEP 2021'!AJ49+'JAN-MAR 2022'!AJ49+'APR-JUN 2022'!AJ49</f>
        <v>488009.5006865029</v>
      </c>
      <c r="AK49" s="39">
        <f t="shared" si="77"/>
        <v>1.9620917609290118</v>
      </c>
      <c r="AL49" s="36">
        <f>+'OCT-DEC 2021 '!AL49+'JUL-SEP 2021'!AL49+'JAN-MAR 2022'!AL49+'APR-JUN 2022'!AL49</f>
        <v>392602.86850454658</v>
      </c>
      <c r="AM49" s="39">
        <f t="shared" si="78"/>
        <v>4.8699761651332425</v>
      </c>
      <c r="AN49" s="36">
        <f t="shared" si="79"/>
        <v>880612.36919104948</v>
      </c>
      <c r="AO49" s="40">
        <f t="shared" si="80"/>
        <v>2.6739025469157625</v>
      </c>
      <c r="AP49" s="36">
        <f>+'OCT-DEC 2021 '!AP49+'JUL-SEP 2021'!AP49+'JAN-MAR 2022'!AP49+'APR-JUN 2022'!AP49</f>
        <v>343851.31657670089</v>
      </c>
      <c r="AQ49" s="39">
        <f t="shared" si="81"/>
        <v>0.5789961129475073</v>
      </c>
      <c r="AR49" s="36">
        <f>+'OCT-DEC 2021 '!AR49+'JUL-SEP 2021'!AR49+'JAN-MAR 2022'!AR49+'APR-JUN 2022'!AR49</f>
        <v>848048.47607376496</v>
      </c>
      <c r="AS49" s="39">
        <f t="shared" si="82"/>
        <v>1.4810667892792349</v>
      </c>
      <c r="AT49" s="36">
        <f t="shared" si="83"/>
        <v>1191899.7926504659</v>
      </c>
      <c r="AU49" s="40">
        <f t="shared" si="84"/>
        <v>1.0218023920505885</v>
      </c>
      <c r="AV49" s="116">
        <f t="shared" si="85"/>
        <v>831860.81726320379</v>
      </c>
      <c r="AW49" s="117">
        <f t="shared" si="86"/>
        <v>1240651.3445783115</v>
      </c>
      <c r="AX49" s="118">
        <f t="shared" si="87"/>
        <v>2072512.1618415155</v>
      </c>
      <c r="AY49" s="32"/>
      <c r="AZ49" s="35">
        <f>+'OCT-DEC 2021 '!AZ49+'JUL-SEP 2021'!AZ49+'JAN-MAR 2022'!AZ49+'APR-JUN 2022'!AZ49</f>
        <v>203213.94468431239</v>
      </c>
      <c r="BA49" s="39">
        <f t="shared" si="134"/>
        <v>0.46208406688915604</v>
      </c>
      <c r="BB49" s="36">
        <f>+'OCT-DEC 2021 '!BB49+'JUL-SEP 2021'!BB49+'JAN-MAR 2022'!BB49+'APR-JUN 2022'!BB49</f>
        <v>21361.074225449476</v>
      </c>
      <c r="BC49" s="39">
        <f t="shared" si="135"/>
        <v>0.18577593405502968</v>
      </c>
      <c r="BD49" s="36">
        <f t="shared" si="88"/>
        <v>224575.01890976186</v>
      </c>
      <c r="BE49" s="40">
        <v>0.14607441267679189</v>
      </c>
      <c r="BF49" s="38">
        <f>+'OCT-DEC 2021 '!BF49+'JUL-SEP 2021'!BF49+'JAN-MAR 2022'!BF49+'APR-JUN 2022'!BF49</f>
        <v>144185.83746903783</v>
      </c>
      <c r="BG49" s="39">
        <v>0.10414497002918791</v>
      </c>
      <c r="BH49" s="36">
        <f>+'OCT-DEC 2021 '!BH49+'JUL-SEP 2021'!BH49+'JAN-MAR 2022'!BH49+'APR-JUN 2022'!BH49</f>
        <v>66702.421081025648</v>
      </c>
      <c r="BI49" s="39">
        <v>0.15827173319796631</v>
      </c>
      <c r="BJ49" s="36">
        <f t="shared" si="92"/>
        <v>210888.25855006347</v>
      </c>
      <c r="BK49" s="40">
        <v>0.11919020428575919</v>
      </c>
      <c r="BL49" s="116">
        <f t="shared" si="94"/>
        <v>347399.78215335018</v>
      </c>
      <c r="BM49" s="117">
        <f t="shared" si="95"/>
        <v>88063.495306475117</v>
      </c>
      <c r="BN49" s="118">
        <f t="shared" si="96"/>
        <v>435463.27745982527</v>
      </c>
      <c r="BO49" s="32"/>
      <c r="BP49" s="35">
        <f>+'OCT-DEC 2021 '!BP49+'JUL-SEP 2021'!BP49+'JAN-MAR 2022'!BP49+'APR-JUN 2022'!BP49</f>
        <v>639980.11247082055</v>
      </c>
      <c r="BQ49" s="39">
        <v>1.3521949762886381</v>
      </c>
      <c r="BR49" s="36">
        <f>+'OCT-DEC 2021 '!BR49+'JUL-SEP 2021'!BR49+'JAN-MAR 2022'!BR49+'APR-JUN 2022'!BR49</f>
        <v>202036.84358761262</v>
      </c>
      <c r="BS49" s="39">
        <v>0.50234200082256941</v>
      </c>
      <c r="BT49" s="36">
        <f t="shared" si="99"/>
        <v>842016.95605843316</v>
      </c>
      <c r="BU49" s="40">
        <v>1.2474107798883627</v>
      </c>
      <c r="BV49" s="38">
        <f>+'OCT-DEC 2021 '!BV49+'JUL-SEP 2021'!BV49+'JAN-MAR 2022'!BV49+'APR-JUN 2022'!BV49</f>
        <v>165452.81939384958</v>
      </c>
      <c r="BW49" s="39">
        <f t="shared" si="101"/>
        <v>0.14699521786714381</v>
      </c>
      <c r="BX49" s="36">
        <f>+'OCT-DEC 2021 '!BX49+'JUL-SEP 2021'!BX49+'JAN-MAR 2022'!BX49+'APR-JUN 2022'!BX49</f>
        <v>685656.25662438024</v>
      </c>
      <c r="BY49" s="39">
        <f t="shared" si="102"/>
        <v>0.93393936787787357</v>
      </c>
      <c r="BZ49" s="36">
        <f t="shared" si="103"/>
        <v>851109.07601822983</v>
      </c>
      <c r="CA49" s="40">
        <f t="shared" si="104"/>
        <v>0.45765417286691379</v>
      </c>
      <c r="CB49" s="116">
        <f t="shared" si="105"/>
        <v>805432.93186467013</v>
      </c>
      <c r="CC49" s="117">
        <f t="shared" si="106"/>
        <v>887693.10021199286</v>
      </c>
      <c r="CD49" s="118">
        <f t="shared" si="107"/>
        <v>1693126.0320766629</v>
      </c>
      <c r="CE49" s="32"/>
      <c r="CF49" s="35">
        <f>+'OCT-DEC 2021 '!CF49+'JUL-SEP 2021'!CF49+'JAN-MAR 2022'!CF49+'APR-JUN 2022'!CF49</f>
        <v>171789.20023123451</v>
      </c>
      <c r="CG49" s="39">
        <f t="shared" si="108"/>
        <v>0.34324408072784013</v>
      </c>
      <c r="CH49" s="36">
        <f>+'OCT-DEC 2021 '!CH49+'JUL-SEP 2021'!CH49+'JAN-MAR 2022'!CH49+'APR-JUN 2022'!CH49</f>
        <v>96751.478334956701</v>
      </c>
      <c r="CI49" s="39">
        <f t="shared" si="109"/>
        <v>1.0374047407327311</v>
      </c>
      <c r="CJ49" s="36">
        <f t="shared" si="110"/>
        <v>268540.67856619123</v>
      </c>
      <c r="CK49" s="40">
        <f t="shared" si="111"/>
        <v>0.45227903758516419</v>
      </c>
      <c r="CL49" s="38">
        <f>+'OCT-DEC 2021 '!CL49+'JUL-SEP 2021'!CL49+'JAN-MAR 2022'!CL49+'APR-JUN 2022'!CL49</f>
        <v>179627.14720879347</v>
      </c>
      <c r="CM49" s="39">
        <f t="shared" si="112"/>
        <v>7.6176301643434904E-2</v>
      </c>
      <c r="CN49" s="36">
        <f>+'OCT-DEC 2021 '!CN49+'JUL-SEP 2021'!CN49+'JAN-MAR 2022'!CN49+'APR-JUN 2022'!CN49</f>
        <v>231636.70378288708</v>
      </c>
      <c r="CO49" s="39">
        <f t="shared" si="113"/>
        <v>0.19178541964867024</v>
      </c>
      <c r="CP49" s="36">
        <f t="shared" si="114"/>
        <v>411263.85099168052</v>
      </c>
      <c r="CQ49" s="40">
        <f t="shared" si="115"/>
        <v>0.11533448285105667</v>
      </c>
      <c r="CR49" s="116">
        <f t="shared" si="116"/>
        <v>351416.34744002798</v>
      </c>
      <c r="CS49" s="117">
        <f t="shared" si="117"/>
        <v>328388.18211784377</v>
      </c>
      <c r="CT49" s="118">
        <f t="shared" si="118"/>
        <v>679804.52955787175</v>
      </c>
      <c r="CU49" s="32"/>
      <c r="CV49" s="38">
        <f t="shared" si="119"/>
        <v>1784019.6442904787</v>
      </c>
      <c r="CW49" s="39">
        <f t="shared" si="120"/>
        <v>0.64947032502664059</v>
      </c>
      <c r="CX49" s="39">
        <f t="shared" si="121"/>
        <v>787768.26474286395</v>
      </c>
      <c r="CY49" s="39">
        <f t="shared" si="122"/>
        <v>1.1860264627087658</v>
      </c>
      <c r="CZ49" s="36">
        <f t="shared" si="123"/>
        <v>2571787.9090333427</v>
      </c>
      <c r="DA49" s="40">
        <f t="shared" si="124"/>
        <v>0.7539485622297325</v>
      </c>
      <c r="DB49" s="38">
        <f t="shared" si="125"/>
        <v>889706.97887242504</v>
      </c>
      <c r="DC49" s="39">
        <f t="shared" si="126"/>
        <v>7.6598460868792531E-2</v>
      </c>
      <c r="DD49" s="36">
        <f t="shared" si="127"/>
        <v>1864207.0364283137</v>
      </c>
      <c r="DE49" s="39">
        <f t="shared" si="128"/>
        <v>0.29400566882619816</v>
      </c>
      <c r="DF49" s="36">
        <f t="shared" si="129"/>
        <v>2753914.0153007386</v>
      </c>
      <c r="DG49" s="40">
        <f t="shared" si="130"/>
        <v>0.15337076843998507</v>
      </c>
      <c r="DH49" s="152"/>
      <c r="DI49" s="161" t="s">
        <v>41</v>
      </c>
      <c r="DJ49" s="38">
        <f t="shared" si="131"/>
        <v>2571787.9090333427</v>
      </c>
      <c r="DK49" s="36">
        <f t="shared" si="132"/>
        <v>2753914.0153007386</v>
      </c>
      <c r="DL49" s="37">
        <f t="shared" si="133"/>
        <v>5325701.9243340809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>
        <f>+'JUL-SEP 2021'!D50+'OCT-DEC 2021 '!D50+'JAN-MAR 2022'!D50+'APR-JUN 2022'!D50</f>
        <v>379.88</v>
      </c>
      <c r="E50" s="39">
        <f t="shared" si="55"/>
        <v>8.8907404113500405E-4</v>
      </c>
      <c r="F50" s="36">
        <f>+'JUL-SEP 2021'!F50+'OCT-DEC 2021 '!F50+'JAN-MAR 2022'!F50+'APR-JUN 2022'!F50</f>
        <v>0</v>
      </c>
      <c r="G50" s="39">
        <f t="shared" si="56"/>
        <v>0</v>
      </c>
      <c r="H50" s="36">
        <f t="shared" si="57"/>
        <v>379.88</v>
      </c>
      <c r="I50" s="40">
        <f t="shared" si="58"/>
        <v>7.2019534834340661E-4</v>
      </c>
      <c r="J50" s="35">
        <f>+'JUL-SEP 2021'!J50+'OCT-DEC 2021 '!J50+'JAN-MAR 2022'!J50+'APR-JUN 2022'!J50</f>
        <v>585.95000000000005</v>
      </c>
      <c r="K50" s="39">
        <f t="shared" si="59"/>
        <v>4.5494425292710958E-4</v>
      </c>
      <c r="L50" s="36">
        <f>+'JUL-SEP 2021'!L50+'OCT-DEC 2021 '!L50+'JAN-MAR 2022'!L50+'APR-JUN 2022'!L50</f>
        <v>5976.8000000000011</v>
      </c>
      <c r="M50" s="39">
        <f t="shared" si="60"/>
        <v>5.3338806909199636E-3</v>
      </c>
      <c r="N50" s="36">
        <f t="shared" si="61"/>
        <v>6562.7500000000009</v>
      </c>
      <c r="O50" s="40">
        <f t="shared" si="62"/>
        <v>2.7248343882798182E-3</v>
      </c>
      <c r="P50" s="116">
        <f t="shared" si="63"/>
        <v>965.83</v>
      </c>
      <c r="Q50" s="117">
        <f t="shared" si="64"/>
        <v>5976.8000000000011</v>
      </c>
      <c r="R50" s="118">
        <f t="shared" si="65"/>
        <v>6942.630000000001</v>
      </c>
      <c r="S50" s="32"/>
      <c r="T50" s="38">
        <f>+'JUL-SEP 2021'!T50+'OCT-DEC 2021 '!T50+'JAN-MAR 2022'!T50+'APR-JUN 2022'!T50</f>
        <v>44109.405727037061</v>
      </c>
      <c r="U50" s="39">
        <f t="shared" si="66"/>
        <v>5.7303919774778743E-2</v>
      </c>
      <c r="V50" s="36">
        <f>+'JUL-SEP 2021'!V50+'OCT-DEC 2021 '!V50+'JAN-MAR 2022'!V50+'APR-JUN 2022'!V50</f>
        <v>44744.761249926989</v>
      </c>
      <c r="W50" s="39">
        <f t="shared" si="67"/>
        <v>0.22534970436664026</v>
      </c>
      <c r="X50" s="36">
        <f t="shared" si="68"/>
        <v>88854.166976964043</v>
      </c>
      <c r="Y50" s="40">
        <f t="shared" si="69"/>
        <v>9.1762866313365096E-2</v>
      </c>
      <c r="Z50" s="244">
        <f>+'OCT-DEC 2021 '!Z50+'JUL-SEP 2021'!Z50+'JAN-MAR 2022'!Z50+'APR-JUN 2022'!Z50</f>
        <v>109114.32956406355</v>
      </c>
      <c r="AA50" s="39">
        <f t="shared" si="70"/>
        <v>2.8072385228111188E-2</v>
      </c>
      <c r="AB50" s="36">
        <f>+'OCT-DEC 2021 '!AB50+'JUL-SEP 2021'!AB50+'JAN-MAR 2022'!AB50+'APR-JUN 2022'!AB50</f>
        <v>54382.857504598272</v>
      </c>
      <c r="AC50" s="39">
        <f t="shared" si="71"/>
        <v>3.4631064498782289E-2</v>
      </c>
      <c r="AD50" s="36">
        <f t="shared" si="72"/>
        <v>163497.18706866182</v>
      </c>
      <c r="AE50" s="40">
        <f t="shared" si="73"/>
        <v>2.9959678722024888E-2</v>
      </c>
      <c r="AF50" s="116">
        <f t="shared" si="74"/>
        <v>153223.7352911006</v>
      </c>
      <c r="AG50" s="117">
        <f t="shared" si="75"/>
        <v>99127.618754525261</v>
      </c>
      <c r="AH50" s="118">
        <f t="shared" si="76"/>
        <v>252351.35404562586</v>
      </c>
      <c r="AI50" s="32"/>
      <c r="AJ50" s="35">
        <f>+'OCT-DEC 2021 '!AJ50+'JUL-SEP 2021'!AJ50+'JAN-MAR 2022'!AJ50+'APR-JUN 2022'!AJ50</f>
        <v>60133.385045380899</v>
      </c>
      <c r="AK50" s="39">
        <f t="shared" si="77"/>
        <v>0.24177238186620603</v>
      </c>
      <c r="AL50" s="36">
        <f>+'OCT-DEC 2021 '!AL50+'JUL-SEP 2021'!AL50+'JAN-MAR 2022'!AL50+'APR-JUN 2022'!AL50</f>
        <v>43518.641727499038</v>
      </c>
      <c r="AM50" s="39">
        <f t="shared" si="78"/>
        <v>0.53981966244711466</v>
      </c>
      <c r="AN50" s="36">
        <f t="shared" si="79"/>
        <v>103652.02677287994</v>
      </c>
      <c r="AO50" s="40">
        <f t="shared" si="80"/>
        <v>0.31473032639274157</v>
      </c>
      <c r="AP50" s="36">
        <f>+'OCT-DEC 2021 '!AP50+'JUL-SEP 2021'!AP50+'JAN-MAR 2022'!AP50+'APR-JUN 2022'!AP50</f>
        <v>31790.902668678234</v>
      </c>
      <c r="AQ50" s="39">
        <f t="shared" si="81"/>
        <v>5.3531303167633312E-2</v>
      </c>
      <c r="AR50" s="36">
        <f>+'OCT-DEC 2021 '!AR50+'JUL-SEP 2021'!AR50+'JAN-MAR 2022'!AR50+'APR-JUN 2022'!AR50</f>
        <v>83109.13962143274</v>
      </c>
      <c r="AS50" s="39">
        <f t="shared" si="82"/>
        <v>0.14514522465596461</v>
      </c>
      <c r="AT50" s="36">
        <f t="shared" si="83"/>
        <v>114900.04229011097</v>
      </c>
      <c r="AU50" s="40">
        <f t="shared" si="84"/>
        <v>9.8502524107057343E-2</v>
      </c>
      <c r="AV50" s="116">
        <f t="shared" si="85"/>
        <v>91924.28771405913</v>
      </c>
      <c r="AW50" s="117">
        <f t="shared" si="86"/>
        <v>126627.78134893178</v>
      </c>
      <c r="AX50" s="118">
        <f t="shared" si="87"/>
        <v>218552.06906299089</v>
      </c>
      <c r="AY50" s="32"/>
      <c r="AZ50" s="35">
        <f>+'OCT-DEC 2021 '!AZ50+'JUL-SEP 2021'!AZ50+'JAN-MAR 2022'!AZ50+'APR-JUN 2022'!AZ50</f>
        <v>1090.0804694927206</v>
      </c>
      <c r="BA50" s="39">
        <f t="shared" si="134"/>
        <v>2.4787118687260145E-3</v>
      </c>
      <c r="BB50" s="36">
        <f>+'OCT-DEC 2021 '!BB50+'JUL-SEP 2021'!BB50+'JAN-MAR 2022'!BB50+'APR-JUN 2022'!BB50</f>
        <v>4426.6504814011578</v>
      </c>
      <c r="BC50" s="39">
        <f t="shared" si="135"/>
        <v>3.8498303935374428E-2</v>
      </c>
      <c r="BD50" s="36">
        <f t="shared" si="88"/>
        <v>5516.7309508938779</v>
      </c>
      <c r="BE50" s="40">
        <v>5.7277952982882022E-3</v>
      </c>
      <c r="BF50" s="38">
        <f>+'OCT-DEC 2021 '!BF50+'JUL-SEP 2021'!BF50+'JAN-MAR 2022'!BF50+'APR-JUN 2022'!BF50</f>
        <v>390.37553586253875</v>
      </c>
      <c r="BG50" s="39">
        <v>5.0995830671534282E-4</v>
      </c>
      <c r="BH50" s="36">
        <f>+'OCT-DEC 2021 '!BH50+'JUL-SEP 2021'!BH50+'JAN-MAR 2022'!BH50+'APR-JUN 2022'!BH50</f>
        <v>1018.6863642178066</v>
      </c>
      <c r="BI50" s="39">
        <v>4.053294084454968E-3</v>
      </c>
      <c r="BJ50" s="36">
        <f t="shared" si="92"/>
        <v>1409.0619000803454</v>
      </c>
      <c r="BK50" s="40">
        <v>1.494874339095671E-3</v>
      </c>
      <c r="BL50" s="116">
        <f t="shared" si="94"/>
        <v>1480.4560053552593</v>
      </c>
      <c r="BM50" s="117">
        <f t="shared" si="95"/>
        <v>5445.3368456189646</v>
      </c>
      <c r="BN50" s="118">
        <f t="shared" si="96"/>
        <v>6925.7928509742242</v>
      </c>
      <c r="BO50" s="32"/>
      <c r="BP50" s="35">
        <f>+'OCT-DEC 2021 '!BP50+'JUL-SEP 2021'!BP50+'JAN-MAR 2022'!BP50+'APR-JUN 2022'!BP50</f>
        <v>38867.187885776177</v>
      </c>
      <c r="BQ50" s="39">
        <v>3.8893963540249541E-3</v>
      </c>
      <c r="BR50" s="36">
        <f>+'OCT-DEC 2021 '!BR50+'JUL-SEP 2021'!BR50+'JAN-MAR 2022'!BR50+'APR-JUN 2022'!BR50</f>
        <v>25413.404737948287</v>
      </c>
      <c r="BS50" s="39">
        <v>0</v>
      </c>
      <c r="BT50" s="36">
        <f t="shared" si="99"/>
        <v>64280.592623724464</v>
      </c>
      <c r="BU50" s="40">
        <v>3.4098460280227861E-3</v>
      </c>
      <c r="BV50" s="38">
        <f>+'OCT-DEC 2021 '!BV50+'JUL-SEP 2021'!BV50+'JAN-MAR 2022'!BV50+'APR-JUN 2022'!BV50</f>
        <v>51551.878452963312</v>
      </c>
      <c r="BW50" s="39">
        <f t="shared" si="101"/>
        <v>4.5800849042138186E-2</v>
      </c>
      <c r="BX50" s="36">
        <f>+'OCT-DEC 2021 '!BX50+'JUL-SEP 2021'!BX50+'JAN-MAR 2022'!BX50+'APR-JUN 2022'!BX50</f>
        <v>75407.380380131479</v>
      </c>
      <c r="BY50" s="39">
        <f t="shared" si="102"/>
        <v>0.10271316054529558</v>
      </c>
      <c r="BZ50" s="36">
        <f t="shared" si="103"/>
        <v>126959.25883309479</v>
      </c>
      <c r="CA50" s="40">
        <f t="shared" si="104"/>
        <v>6.8267906225232058E-2</v>
      </c>
      <c r="CB50" s="116">
        <f t="shared" si="105"/>
        <v>90419.066338739489</v>
      </c>
      <c r="CC50" s="117">
        <f t="shared" si="106"/>
        <v>100820.78511807977</v>
      </c>
      <c r="CD50" s="118">
        <f t="shared" si="107"/>
        <v>191239.85145681928</v>
      </c>
      <c r="CE50" s="32"/>
      <c r="CF50" s="35">
        <f>+'OCT-DEC 2021 '!CF50+'JUL-SEP 2021'!CF50+'JAN-MAR 2022'!CF50+'APR-JUN 2022'!CF50</f>
        <v>86336.61267482565</v>
      </c>
      <c r="CG50" s="39">
        <f t="shared" si="108"/>
        <v>0.17250520527970886</v>
      </c>
      <c r="CH50" s="36">
        <f>+'OCT-DEC 2021 '!CH50+'JUL-SEP 2021'!CH50+'JAN-MAR 2022'!CH50+'APR-JUN 2022'!CH50</f>
        <v>57268.482803347433</v>
      </c>
      <c r="CI50" s="39">
        <f t="shared" si="109"/>
        <v>0.61405362044269896</v>
      </c>
      <c r="CJ50" s="36">
        <f t="shared" si="110"/>
        <v>143605.09547817308</v>
      </c>
      <c r="CK50" s="40">
        <f t="shared" si="111"/>
        <v>0.2418612134369231</v>
      </c>
      <c r="CL50" s="38">
        <f>+'OCT-DEC 2021 '!CL50+'JUL-SEP 2021'!CL50+'JAN-MAR 2022'!CL50+'APR-JUN 2022'!CL50</f>
        <v>107407.19104896305</v>
      </c>
      <c r="CM50" s="39">
        <f t="shared" si="112"/>
        <v>4.5549254169858104E-2</v>
      </c>
      <c r="CN50" s="36">
        <f>+'OCT-DEC 2021 '!CN50+'JUL-SEP 2021'!CN50+'JAN-MAR 2022'!CN50+'APR-JUN 2022'!CN50</f>
        <v>89988.843989656336</v>
      </c>
      <c r="CO50" s="39">
        <f t="shared" si="113"/>
        <v>7.4506966842488753E-2</v>
      </c>
      <c r="CP50" s="36">
        <f t="shared" si="114"/>
        <v>197396.03503861939</v>
      </c>
      <c r="CQ50" s="40">
        <f t="shared" si="115"/>
        <v>5.535757534519798E-2</v>
      </c>
      <c r="CR50" s="116">
        <f t="shared" si="116"/>
        <v>193743.8037237887</v>
      </c>
      <c r="CS50" s="117">
        <f t="shared" si="117"/>
        <v>147257.32679300377</v>
      </c>
      <c r="CT50" s="118">
        <f t="shared" si="118"/>
        <v>341001.13051679247</v>
      </c>
      <c r="CU50" s="32"/>
      <c r="CV50" s="38">
        <f t="shared" si="119"/>
        <v>230916.55180251249</v>
      </c>
      <c r="CW50" s="39">
        <f t="shared" si="120"/>
        <v>8.4064908384377537E-2</v>
      </c>
      <c r="CX50" s="39">
        <f t="shared" si="121"/>
        <v>175371.9410001229</v>
      </c>
      <c r="CY50" s="39">
        <f t="shared" si="122"/>
        <v>0.26403166026323516</v>
      </c>
      <c r="CZ50" s="36">
        <f t="shared" si="123"/>
        <v>406288.49280263542</v>
      </c>
      <c r="DA50" s="40">
        <f t="shared" si="124"/>
        <v>0.11910804305560665</v>
      </c>
      <c r="DB50" s="38">
        <f t="shared" si="125"/>
        <v>300840.62727053068</v>
      </c>
      <c r="DC50" s="39">
        <f t="shared" si="126"/>
        <v>2.5900582509681549E-2</v>
      </c>
      <c r="DD50" s="36">
        <f t="shared" si="127"/>
        <v>309883.70786003664</v>
      </c>
      <c r="DE50" s="39">
        <f t="shared" si="128"/>
        <v>4.8872021726882764E-2</v>
      </c>
      <c r="DF50" s="36">
        <f t="shared" si="129"/>
        <v>610724.33513056731</v>
      </c>
      <c r="DG50" s="40">
        <f t="shared" si="130"/>
        <v>3.4012412901622574E-2</v>
      </c>
      <c r="DH50" s="152"/>
      <c r="DI50" s="161" t="s">
        <v>42</v>
      </c>
      <c r="DJ50" s="38">
        <f t="shared" si="131"/>
        <v>406288.49280263542</v>
      </c>
      <c r="DK50" s="36">
        <f t="shared" si="132"/>
        <v>610724.33513056731</v>
      </c>
      <c r="DL50" s="37">
        <f t="shared" si="133"/>
        <v>1017012.8279332027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>
        <f>+'JUL-SEP 2021'!D51+'OCT-DEC 2021 '!D51+'JAN-MAR 2022'!D51+'APR-JUN 2022'!D51</f>
        <v>6624.46</v>
      </c>
      <c r="E51" s="39">
        <f t="shared" si="55"/>
        <v>1.5503936565592263E-2</v>
      </c>
      <c r="F51" s="36">
        <f>+'JUL-SEP 2021'!F51+'OCT-DEC 2021 '!F51+'JAN-MAR 2022'!F51+'APR-JUN 2022'!F51</f>
        <v>0</v>
      </c>
      <c r="G51" s="39">
        <f t="shared" si="56"/>
        <v>0</v>
      </c>
      <c r="H51" s="36">
        <f t="shared" si="57"/>
        <v>6624.46</v>
      </c>
      <c r="I51" s="40">
        <f t="shared" si="58"/>
        <v>1.255897988124398E-2</v>
      </c>
      <c r="J51" s="35">
        <f>+'JUL-SEP 2021'!J51+'OCT-DEC 2021 '!J51+'JAN-MAR 2022'!J51+'APR-JUN 2022'!J51</f>
        <v>4686462.32</v>
      </c>
      <c r="K51" s="39">
        <f t="shared" si="59"/>
        <v>3.6386707040591326</v>
      </c>
      <c r="L51" s="36">
        <f>+'JUL-SEP 2021'!L51+'OCT-DEC 2021 '!L51+'JAN-MAR 2022'!L51+'APR-JUN 2022'!L51</f>
        <v>1647072.2799999998</v>
      </c>
      <c r="M51" s="39">
        <f t="shared" si="60"/>
        <v>1.4698981111701106</v>
      </c>
      <c r="N51" s="36">
        <f t="shared" si="61"/>
        <v>6333534.5999999996</v>
      </c>
      <c r="O51" s="40">
        <f t="shared" si="62"/>
        <v>2.6296648321877352</v>
      </c>
      <c r="P51" s="116">
        <f t="shared" si="63"/>
        <v>4693086.78</v>
      </c>
      <c r="Q51" s="117">
        <f t="shared" si="64"/>
        <v>1647072.2799999998</v>
      </c>
      <c r="R51" s="118">
        <f t="shared" si="65"/>
        <v>6340159.0600000005</v>
      </c>
      <c r="S51" s="32"/>
      <c r="T51" s="38">
        <f>+'JUL-SEP 2021'!T51+'OCT-DEC 2021 '!T51+'JAN-MAR 2022'!T51+'APR-JUN 2022'!T51</f>
        <v>166213.64086313982</v>
      </c>
      <c r="U51" s="39">
        <f t="shared" si="66"/>
        <v>0.21593338165644443</v>
      </c>
      <c r="V51" s="36">
        <f>+'JUL-SEP 2021'!V51+'OCT-DEC 2021 '!V51+'JAN-MAR 2022'!V51+'APR-JUN 2022'!V51</f>
        <v>159772.89972197459</v>
      </c>
      <c r="W51" s="39">
        <f t="shared" si="67"/>
        <v>0.80467019406001594</v>
      </c>
      <c r="X51" s="36">
        <f t="shared" si="68"/>
        <v>325986.54058511439</v>
      </c>
      <c r="Y51" s="40">
        <f t="shared" si="69"/>
        <v>0.33665792344239132</v>
      </c>
      <c r="Z51" s="244">
        <f>+'OCT-DEC 2021 '!Z51+'JUL-SEP 2021'!Z51+'JAN-MAR 2022'!Z51+'APR-JUN 2022'!Z51</f>
        <v>15059582.233812187</v>
      </c>
      <c r="AA51" s="39">
        <f t="shared" si="70"/>
        <v>3.8744534794926606</v>
      </c>
      <c r="AB51" s="36">
        <f>+'OCT-DEC 2021 '!AB51+'JUL-SEP 2021'!AB51+'JAN-MAR 2022'!AB51+'APR-JUN 2022'!AB51</f>
        <v>3333404.6615089672</v>
      </c>
      <c r="AC51" s="39">
        <f t="shared" si="71"/>
        <v>2.1227158176360588</v>
      </c>
      <c r="AD51" s="36">
        <f t="shared" si="72"/>
        <v>18392986.895321153</v>
      </c>
      <c r="AE51" s="40">
        <f t="shared" si="73"/>
        <v>3.3703820108588118</v>
      </c>
      <c r="AF51" s="116">
        <f t="shared" si="74"/>
        <v>15225795.874675326</v>
      </c>
      <c r="AG51" s="117">
        <f t="shared" si="75"/>
        <v>3493177.5612309417</v>
      </c>
      <c r="AH51" s="118">
        <f t="shared" si="76"/>
        <v>18718973.435906269</v>
      </c>
      <c r="AI51" s="32"/>
      <c r="AJ51" s="35">
        <f>+'OCT-DEC 2021 '!AJ51+'JUL-SEP 2021'!AJ51+'JAN-MAR 2022'!AJ51+'APR-JUN 2022'!AJ51</f>
        <v>64251.516220912228</v>
      </c>
      <c r="AK51" s="39">
        <f t="shared" si="77"/>
        <v>0.25832974650473922</v>
      </c>
      <c r="AL51" s="36">
        <f>+'OCT-DEC 2021 '!AL51+'JUL-SEP 2021'!AL51+'JAN-MAR 2022'!AL51+'APR-JUN 2022'!AL51</f>
        <v>42034.256246391044</v>
      </c>
      <c r="AM51" s="39">
        <f t="shared" si="78"/>
        <v>0.52140685272822163</v>
      </c>
      <c r="AN51" s="36">
        <f t="shared" si="79"/>
        <v>106285.77246730326</v>
      </c>
      <c r="AO51" s="40">
        <f t="shared" si="80"/>
        <v>0.3227274651641584</v>
      </c>
      <c r="AP51" s="36">
        <f>+'OCT-DEC 2021 '!AP51+'JUL-SEP 2021'!AP51+'JAN-MAR 2022'!AP51+'APR-JUN 2022'!AP51</f>
        <v>2737805.4443435105</v>
      </c>
      <c r="AQ51" s="39">
        <f t="shared" si="81"/>
        <v>4.6100702072717503</v>
      </c>
      <c r="AR51" s="36">
        <f>+'OCT-DEC 2021 '!AR51+'JUL-SEP 2021'!AR51+'JAN-MAR 2022'!AR51+'APR-JUN 2022'!AR51</f>
        <v>876022.62001717358</v>
      </c>
      <c r="AS51" s="39">
        <f t="shared" si="82"/>
        <v>1.5299219865020592</v>
      </c>
      <c r="AT51" s="36">
        <f t="shared" si="83"/>
        <v>3613828.0643606842</v>
      </c>
      <c r="AU51" s="40">
        <f t="shared" si="84"/>
        <v>3.0980944735395091</v>
      </c>
      <c r="AV51" s="116">
        <f t="shared" si="85"/>
        <v>2802056.9605644229</v>
      </c>
      <c r="AW51" s="117">
        <f t="shared" si="86"/>
        <v>918056.87626356469</v>
      </c>
      <c r="AX51" s="118">
        <f t="shared" si="87"/>
        <v>3720113.8368279878</v>
      </c>
      <c r="AY51" s="32"/>
      <c r="AZ51" s="35">
        <f>+'OCT-DEC 2021 '!AZ51+'JUL-SEP 2021'!AZ51+'JAN-MAR 2022'!AZ51+'APR-JUN 2022'!AZ51</f>
        <v>213065.56628821866</v>
      </c>
      <c r="BA51" s="39">
        <f t="shared" si="134"/>
        <v>0.48448546942704745</v>
      </c>
      <c r="BB51" s="36">
        <f>+'OCT-DEC 2021 '!BB51+'JUL-SEP 2021'!BB51+'JAN-MAR 2022'!BB51+'APR-JUN 2022'!BB51</f>
        <v>82733.00284881785</v>
      </c>
      <c r="BC51" s="39">
        <f t="shared" si="135"/>
        <v>0.7195237804616148</v>
      </c>
      <c r="BD51" s="36">
        <f t="shared" si="88"/>
        <v>295798.56913703651</v>
      </c>
      <c r="BE51" s="40">
        <v>0.54960628014203217</v>
      </c>
      <c r="BF51" s="38">
        <f>+'OCT-DEC 2021 '!BF51+'JUL-SEP 2021'!BF51+'JAN-MAR 2022'!BF51+'APR-JUN 2022'!BF51</f>
        <v>8301923.4345730506</v>
      </c>
      <c r="BG51" s="39">
        <v>4.4983011547851612</v>
      </c>
      <c r="BH51" s="36">
        <f>+'OCT-DEC 2021 '!BH51+'JUL-SEP 2021'!BH51+'JAN-MAR 2022'!BH51+'APR-JUN 2022'!BH51</f>
        <v>2480048.3716996256</v>
      </c>
      <c r="BI51" s="39">
        <v>2.0014693470844604</v>
      </c>
      <c r="BJ51" s="36">
        <f t="shared" si="92"/>
        <v>10781971.806272676</v>
      </c>
      <c r="BK51" s="40">
        <v>3.8042744432861064</v>
      </c>
      <c r="BL51" s="116">
        <f t="shared" si="94"/>
        <v>8514989.0008612685</v>
      </c>
      <c r="BM51" s="117">
        <f t="shared" si="95"/>
        <v>2562781.3745484436</v>
      </c>
      <c r="BN51" s="118">
        <f t="shared" si="96"/>
        <v>11077770.375409711</v>
      </c>
      <c r="BO51" s="32"/>
      <c r="BP51" s="35">
        <f>+'OCT-DEC 2021 '!BP51+'JUL-SEP 2021'!BP51+'JAN-MAR 2022'!BP51+'APR-JUN 2022'!BP51</f>
        <v>63330.674079785058</v>
      </c>
      <c r="BQ51" s="39">
        <v>0.3400737096664912</v>
      </c>
      <c r="BR51" s="36">
        <f>+'OCT-DEC 2021 '!BR51+'JUL-SEP 2021'!BR51+'JAN-MAR 2022'!BR51+'APR-JUN 2022'!BR51</f>
        <v>41761.572358171936</v>
      </c>
      <c r="BS51" s="39">
        <v>0.63723067193148419</v>
      </c>
      <c r="BT51" s="36">
        <f t="shared" si="99"/>
        <v>105092.24643795699</v>
      </c>
      <c r="BU51" s="40">
        <v>0.37671222761556133</v>
      </c>
      <c r="BV51" s="38">
        <f>+'OCT-DEC 2021 '!BV51+'JUL-SEP 2021'!BV51+'JAN-MAR 2022'!BV51+'APR-JUN 2022'!BV51</f>
        <v>3746076.595508615</v>
      </c>
      <c r="BW51" s="39">
        <f t="shared" si="101"/>
        <v>3.3281714226519057</v>
      </c>
      <c r="BX51" s="36">
        <f>+'OCT-DEC 2021 '!BX51+'JUL-SEP 2021'!BX51+'JAN-MAR 2022'!BX51+'APR-JUN 2022'!BX51</f>
        <v>979912.72571245383</v>
      </c>
      <c r="BY51" s="39">
        <f t="shared" si="102"/>
        <v>1.3347491002750833</v>
      </c>
      <c r="BZ51" s="36">
        <f t="shared" si="103"/>
        <v>4725989.3212210685</v>
      </c>
      <c r="CA51" s="40">
        <f t="shared" si="104"/>
        <v>2.5412356591236365</v>
      </c>
      <c r="CB51" s="116">
        <f t="shared" si="105"/>
        <v>3809407.2695884001</v>
      </c>
      <c r="CC51" s="117">
        <f t="shared" si="106"/>
        <v>1021674.2980706258</v>
      </c>
      <c r="CD51" s="118">
        <f t="shared" si="107"/>
        <v>4831081.567659026</v>
      </c>
      <c r="CE51" s="32"/>
      <c r="CF51" s="35">
        <f>+'OCT-DEC 2021 '!CF51+'JUL-SEP 2021'!CF51+'JAN-MAR 2022'!CF51+'APR-JUN 2022'!CF51</f>
        <v>156486.39855151912</v>
      </c>
      <c r="CG51" s="39">
        <f t="shared" si="108"/>
        <v>0.31266825821953242</v>
      </c>
      <c r="CH51" s="36">
        <f>+'OCT-DEC 2021 '!CH51+'JUL-SEP 2021'!CH51+'JAN-MAR 2022'!CH51+'APR-JUN 2022'!CH51</f>
        <v>54993.974653889192</v>
      </c>
      <c r="CI51" s="39">
        <f t="shared" si="109"/>
        <v>0.58966551208827933</v>
      </c>
      <c r="CJ51" s="36">
        <f t="shared" si="110"/>
        <v>211480.37320540831</v>
      </c>
      <c r="CK51" s="40">
        <f t="shared" si="111"/>
        <v>0.35617747066174033</v>
      </c>
      <c r="CL51" s="38">
        <f>+'OCT-DEC 2021 '!CL51+'JUL-SEP 2021'!CL51+'JAN-MAR 2022'!CL51+'APR-JUN 2022'!CL51</f>
        <v>5012341.3216597009</v>
      </c>
      <c r="CM51" s="39">
        <f t="shared" si="112"/>
        <v>2.1256342952147653</v>
      </c>
      <c r="CN51" s="36">
        <f>+'OCT-DEC 2021 '!CN51+'JUL-SEP 2021'!CN51+'JAN-MAR 2022'!CN51+'APR-JUN 2022'!CN51</f>
        <v>1775073.6218198454</v>
      </c>
      <c r="CO51" s="39">
        <f t="shared" si="113"/>
        <v>1.4696860813003618</v>
      </c>
      <c r="CP51" s="36">
        <f t="shared" si="114"/>
        <v>6787414.9434795463</v>
      </c>
      <c r="CQ51" s="40">
        <f t="shared" si="115"/>
        <v>1.9034568453174925</v>
      </c>
      <c r="CR51" s="116">
        <f t="shared" si="116"/>
        <v>5168827.72021122</v>
      </c>
      <c r="CS51" s="117">
        <f t="shared" si="117"/>
        <v>1830067.5964737346</v>
      </c>
      <c r="CT51" s="118">
        <f t="shared" si="118"/>
        <v>6998895.3166849548</v>
      </c>
      <c r="CU51" s="32"/>
      <c r="CV51" s="38">
        <f t="shared" si="119"/>
        <v>669972.25600357482</v>
      </c>
      <c r="CW51" s="39">
        <f t="shared" si="120"/>
        <v>0.2439026387730879</v>
      </c>
      <c r="CX51" s="39">
        <f t="shared" si="121"/>
        <v>381295.70582924457</v>
      </c>
      <c r="CY51" s="39">
        <f t="shared" si="122"/>
        <v>0.57406069458549813</v>
      </c>
      <c r="CZ51" s="36">
        <f t="shared" si="123"/>
        <v>1051267.9618328195</v>
      </c>
      <c r="DA51" s="40">
        <f t="shared" si="124"/>
        <v>0.3081910314447161</v>
      </c>
      <c r="DB51" s="38">
        <f t="shared" si="125"/>
        <v>39544191.349897064</v>
      </c>
      <c r="DC51" s="39">
        <f t="shared" si="126"/>
        <v>3.4045188647862292</v>
      </c>
      <c r="DD51" s="36">
        <f t="shared" si="127"/>
        <v>11091534.280758064</v>
      </c>
      <c r="DE51" s="39">
        <f t="shared" si="128"/>
        <v>1.7492552548083773</v>
      </c>
      <c r="DF51" s="36">
        <f t="shared" si="129"/>
        <v>50635725.630655125</v>
      </c>
      <c r="DG51" s="40">
        <f t="shared" si="130"/>
        <v>2.8200009540391333</v>
      </c>
      <c r="DH51" s="152"/>
      <c r="DI51" s="161" t="s">
        <v>62</v>
      </c>
      <c r="DJ51" s="38">
        <f t="shared" si="131"/>
        <v>1051267.9618328195</v>
      </c>
      <c r="DK51" s="36">
        <f t="shared" si="132"/>
        <v>50635725.630655125</v>
      </c>
      <c r="DL51" s="37">
        <f t="shared" si="133"/>
        <v>51686993.592487946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>
        <f>+'JUL-SEP 2021'!D52+'OCT-DEC 2021 '!D52+'JAN-MAR 2022'!D52+'APR-JUN 2022'!D52</f>
        <v>1525.79</v>
      </c>
      <c r="E52" s="39">
        <f t="shared" si="55"/>
        <v>3.5709705202258022E-3</v>
      </c>
      <c r="F52" s="36">
        <f>+'JUL-SEP 2021'!F52+'OCT-DEC 2021 '!F52+'JAN-MAR 2022'!F52+'APR-JUN 2022'!F52</f>
        <v>81.150000000000006</v>
      </c>
      <c r="G52" s="39">
        <f t="shared" si="56"/>
        <v>8.0994490578090075E-4</v>
      </c>
      <c r="H52" s="36">
        <f t="shared" si="57"/>
        <v>1606.94</v>
      </c>
      <c r="I52" s="40">
        <f t="shared" si="58"/>
        <v>3.0465165659338579E-3</v>
      </c>
      <c r="J52" s="35">
        <f>+'JUL-SEP 2021'!J52+'OCT-DEC 2021 '!J52+'JAN-MAR 2022'!J52+'APR-JUN 2022'!J52</f>
        <v>37212.86</v>
      </c>
      <c r="K52" s="39">
        <f t="shared" si="59"/>
        <v>2.8892869343768439E-2</v>
      </c>
      <c r="L52" s="36">
        <f>+'JUL-SEP 2021'!L52+'OCT-DEC 2021 '!L52+'JAN-MAR 2022'!L52+'APR-JUN 2022'!L52</f>
        <v>205116.89</v>
      </c>
      <c r="M52" s="39">
        <f t="shared" si="60"/>
        <v>0.18305264003355542</v>
      </c>
      <c r="N52" s="36">
        <f t="shared" si="61"/>
        <v>242329.75</v>
      </c>
      <c r="O52" s="40">
        <f t="shared" si="62"/>
        <v>0.10061459542162221</v>
      </c>
      <c r="P52" s="116">
        <f t="shared" si="63"/>
        <v>38738.65</v>
      </c>
      <c r="Q52" s="117">
        <f t="shared" si="64"/>
        <v>205198.04</v>
      </c>
      <c r="R52" s="118">
        <f t="shared" si="65"/>
        <v>243936.69</v>
      </c>
      <c r="S52" s="32"/>
      <c r="T52" s="38">
        <f>+'JUL-SEP 2021'!T52+'OCT-DEC 2021 '!T52+'JAN-MAR 2022'!T52+'APR-JUN 2022'!T52</f>
        <v>2271799.5280027268</v>
      </c>
      <c r="U52" s="39">
        <f t="shared" si="66"/>
        <v>2.9513663979665044</v>
      </c>
      <c r="V52" s="36">
        <f>+'JUL-SEP 2021'!V52+'OCT-DEC 2021 '!V52+'JAN-MAR 2022'!V52+'APR-JUN 2022'!V52</f>
        <v>1583329.5961642005</v>
      </c>
      <c r="W52" s="39">
        <f t="shared" si="67"/>
        <v>7.9741817017994858</v>
      </c>
      <c r="X52" s="36">
        <f t="shared" si="68"/>
        <v>3855129.1241669273</v>
      </c>
      <c r="Y52" s="40">
        <f t="shared" si="69"/>
        <v>3.9813293003287478</v>
      </c>
      <c r="Z52" s="244">
        <f>+'OCT-DEC 2021 '!Z52+'JUL-SEP 2021'!Z52+'JAN-MAR 2022'!Z52+'APR-JUN 2022'!Z52</f>
        <v>12142006.953120634</v>
      </c>
      <c r="AA52" s="39">
        <f t="shared" si="70"/>
        <v>3.1238344037139787</v>
      </c>
      <c r="AB52" s="36">
        <f>+'OCT-DEC 2021 '!AB52+'JUL-SEP 2021'!AB52+'JAN-MAR 2022'!AB52+'APR-JUN 2022'!AB52</f>
        <v>5914443.6406560726</v>
      </c>
      <c r="AC52" s="39">
        <f t="shared" si="71"/>
        <v>3.7663243270483648</v>
      </c>
      <c r="AD52" s="36">
        <f t="shared" si="72"/>
        <v>18056450.593776707</v>
      </c>
      <c r="AE52" s="40">
        <f t="shared" si="73"/>
        <v>3.308714164131052</v>
      </c>
      <c r="AF52" s="116">
        <f t="shared" si="74"/>
        <v>14413806.481123362</v>
      </c>
      <c r="AG52" s="117">
        <f t="shared" si="75"/>
        <v>7497773.2368202731</v>
      </c>
      <c r="AH52" s="118">
        <f t="shared" si="76"/>
        <v>21911579.717943635</v>
      </c>
      <c r="AI52" s="32"/>
      <c r="AJ52" s="35">
        <f>+'OCT-DEC 2021 '!AJ52+'JUL-SEP 2021'!AJ52+'JAN-MAR 2022'!AJ52+'APR-JUN 2022'!AJ52</f>
        <v>1432972.1805392017</v>
      </c>
      <c r="AK52" s="39">
        <f t="shared" si="77"/>
        <v>5.7614101879599131</v>
      </c>
      <c r="AL52" s="36">
        <f>+'OCT-DEC 2021 '!AL52+'JUL-SEP 2021'!AL52+'JAN-MAR 2022'!AL52+'APR-JUN 2022'!AL52</f>
        <v>1307669.9350244973</v>
      </c>
      <c r="AM52" s="39">
        <f t="shared" si="78"/>
        <v>16.220771487707275</v>
      </c>
      <c r="AN52" s="36">
        <f t="shared" si="79"/>
        <v>2740642.115563699</v>
      </c>
      <c r="AO52" s="40">
        <f t="shared" si="80"/>
        <v>8.3217204179430713</v>
      </c>
      <c r="AP52" s="36">
        <f>+'OCT-DEC 2021 '!AP52+'JUL-SEP 2021'!AP52+'JAN-MAR 2022'!AP52+'APR-JUN 2022'!AP52</f>
        <v>3330423.7740677912</v>
      </c>
      <c r="AQ52" s="39">
        <f t="shared" si="81"/>
        <v>5.6079541554498693</v>
      </c>
      <c r="AR52" s="36">
        <f>+'OCT-DEC 2021 '!AR52+'JUL-SEP 2021'!AR52+'JAN-MAR 2022'!AR52+'APR-JUN 2022'!AR52</f>
        <v>3103326.1824589139</v>
      </c>
      <c r="AS52" s="39">
        <f t="shared" si="82"/>
        <v>5.4197766693950395</v>
      </c>
      <c r="AT52" s="36">
        <f t="shared" si="83"/>
        <v>6433749.9565267051</v>
      </c>
      <c r="AU52" s="40">
        <f t="shared" si="84"/>
        <v>5.5155820447082178</v>
      </c>
      <c r="AV52" s="116">
        <f t="shared" si="85"/>
        <v>4763395.9546069931</v>
      </c>
      <c r="AW52" s="117">
        <f t="shared" si="86"/>
        <v>4410996.117483411</v>
      </c>
      <c r="AX52" s="118">
        <f t="shared" si="87"/>
        <v>9174392.0720904041</v>
      </c>
      <c r="AY52" s="32"/>
      <c r="AZ52" s="35">
        <f>+'OCT-DEC 2021 '!AZ52+'JUL-SEP 2021'!AZ52+'JAN-MAR 2022'!AZ52+'APR-JUN 2022'!AZ52</f>
        <v>26102.356448455983</v>
      </c>
      <c r="BA52" s="39">
        <f t="shared" si="134"/>
        <v>5.9353618876057598E-2</v>
      </c>
      <c r="BB52" s="36">
        <f>+'OCT-DEC 2021 '!BB52+'JUL-SEP 2021'!BB52+'JAN-MAR 2022'!BB52+'APR-JUN 2022'!BB52</f>
        <v>49331.253226580149</v>
      </c>
      <c r="BC52" s="39">
        <f t="shared" si="135"/>
        <v>0.42903084131202135</v>
      </c>
      <c r="BD52" s="36">
        <f t="shared" si="88"/>
        <v>75433.609675036132</v>
      </c>
      <c r="BE52" s="40">
        <v>9.6498514338682395E-2</v>
      </c>
      <c r="BF52" s="38">
        <f>+'OCT-DEC 2021 '!BF52+'JUL-SEP 2021'!BF52+'JAN-MAR 2022'!BF52+'APR-JUN 2022'!BF52</f>
        <v>31388.670177810236</v>
      </c>
      <c r="BG52" s="39">
        <v>1.8592246898574066E-2</v>
      </c>
      <c r="BH52" s="36">
        <f>+'OCT-DEC 2021 '!BH52+'JUL-SEP 2021'!BH52+'JAN-MAR 2022'!BH52+'APR-JUN 2022'!BH52</f>
        <v>92988.219649368897</v>
      </c>
      <c r="BI52" s="39">
        <v>9.1970375754054576E-2</v>
      </c>
      <c r="BJ52" s="36">
        <f t="shared" si="92"/>
        <v>124376.88982717914</v>
      </c>
      <c r="BK52" s="40">
        <v>3.8988647372349049E-2</v>
      </c>
      <c r="BL52" s="116">
        <f t="shared" si="94"/>
        <v>57491.026626266219</v>
      </c>
      <c r="BM52" s="117">
        <f t="shared" si="95"/>
        <v>142319.47287594905</v>
      </c>
      <c r="BN52" s="118">
        <f t="shared" si="96"/>
        <v>199810.49950221527</v>
      </c>
      <c r="BO52" s="32"/>
      <c r="BP52" s="35">
        <f>+'OCT-DEC 2021 '!BP52+'JUL-SEP 2021'!BP52+'JAN-MAR 2022'!BP52+'APR-JUN 2022'!BP52</f>
        <v>1218881.0553795113</v>
      </c>
      <c r="BQ52" s="39">
        <v>6.3539031422479662E-3</v>
      </c>
      <c r="BR52" s="36">
        <f>+'OCT-DEC 2021 '!BR52+'JUL-SEP 2021'!BR52+'JAN-MAR 2022'!BR52+'APR-JUN 2022'!BR52</f>
        <v>761729.31965635961</v>
      </c>
      <c r="BS52" s="39">
        <v>0</v>
      </c>
      <c r="BT52" s="36">
        <f t="shared" si="99"/>
        <v>1980610.3750358708</v>
      </c>
      <c r="BU52" s="40">
        <v>5.5704868879240792E-3</v>
      </c>
      <c r="BV52" s="38">
        <f>+'OCT-DEC 2021 '!BV52+'JUL-SEP 2021'!BV52+'JAN-MAR 2022'!BV52+'APR-JUN 2022'!BV52</f>
        <v>5150855.5298429746</v>
      </c>
      <c r="BW52" s="39">
        <f t="shared" si="101"/>
        <v>4.5762358936241627</v>
      </c>
      <c r="BX52" s="36">
        <f>+'OCT-DEC 2021 '!BX52+'JUL-SEP 2021'!BX52+'JAN-MAR 2022'!BX52+'APR-JUN 2022'!BX52</f>
        <v>3290171.8048947575</v>
      </c>
      <c r="BY52" s="39">
        <f t="shared" si="102"/>
        <v>4.4815765129907952</v>
      </c>
      <c r="BZ52" s="36">
        <f t="shared" si="103"/>
        <v>8441027.334737733</v>
      </c>
      <c r="CA52" s="40">
        <f t="shared" si="104"/>
        <v>4.5388675692416944</v>
      </c>
      <c r="CB52" s="116">
        <f t="shared" si="105"/>
        <v>6369736.5852224864</v>
      </c>
      <c r="CC52" s="117">
        <f t="shared" si="106"/>
        <v>4051901.124551117</v>
      </c>
      <c r="CD52" s="118">
        <f t="shared" si="107"/>
        <v>10421637.709773604</v>
      </c>
      <c r="CE52" s="32"/>
      <c r="CF52" s="35">
        <f>+'OCT-DEC 2021 '!CF52+'JUL-SEP 2021'!CF52+'JAN-MAR 2022'!CF52+'APR-JUN 2022'!CF52</f>
        <v>3917684.0349491979</v>
      </c>
      <c r="CG52" s="39">
        <f t="shared" si="108"/>
        <v>7.8277438473910372</v>
      </c>
      <c r="CH52" s="36">
        <f>+'OCT-DEC 2021 '!CH52+'JUL-SEP 2021'!CH52+'JAN-MAR 2022'!CH52+'APR-JUN 2022'!CH52</f>
        <v>1564816.518367135</v>
      </c>
      <c r="CI52" s="39">
        <f t="shared" si="109"/>
        <v>16.778535092878581</v>
      </c>
      <c r="CJ52" s="36">
        <f t="shared" si="110"/>
        <v>5482500.5533163324</v>
      </c>
      <c r="CK52" s="40">
        <f t="shared" si="111"/>
        <v>9.2336851424275075</v>
      </c>
      <c r="CL52" s="38">
        <f>+'OCT-DEC 2021 '!CL52+'JUL-SEP 2021'!CL52+'JAN-MAR 2022'!CL52+'APR-JUN 2022'!CL52</f>
        <v>11405461.589364082</v>
      </c>
      <c r="CM52" s="39">
        <f t="shared" si="112"/>
        <v>4.83682948771719</v>
      </c>
      <c r="CN52" s="36">
        <f>+'OCT-DEC 2021 '!CN52+'JUL-SEP 2021'!CN52+'JAN-MAR 2022'!CN52+'APR-JUN 2022'!CN52</f>
        <v>4293610.3811661489</v>
      </c>
      <c r="CO52" s="39">
        <f t="shared" si="113"/>
        <v>3.5549282791196068</v>
      </c>
      <c r="CP52" s="36">
        <f t="shared" si="114"/>
        <v>15699071.970530231</v>
      </c>
      <c r="CQ52" s="40">
        <f t="shared" si="115"/>
        <v>4.4026343248904967</v>
      </c>
      <c r="CR52" s="116">
        <f t="shared" si="116"/>
        <v>15323145.62431328</v>
      </c>
      <c r="CS52" s="117">
        <f t="shared" si="117"/>
        <v>5858426.8995332839</v>
      </c>
      <c r="CT52" s="118">
        <f t="shared" si="118"/>
        <v>21181572.523846563</v>
      </c>
      <c r="CU52" s="32"/>
      <c r="CV52" s="38">
        <f t="shared" si="119"/>
        <v>8868964.9453190938</v>
      </c>
      <c r="CW52" s="39">
        <f t="shared" si="120"/>
        <v>3.2287366140394331</v>
      </c>
      <c r="CX52" s="39">
        <f t="shared" si="121"/>
        <v>5266957.772438772</v>
      </c>
      <c r="CY52" s="39">
        <f t="shared" si="122"/>
        <v>7.9296813233787793</v>
      </c>
      <c r="CZ52" s="36">
        <f t="shared" si="123"/>
        <v>14135922.717757866</v>
      </c>
      <c r="DA52" s="40">
        <f t="shared" si="124"/>
        <v>4.1441047962816207</v>
      </c>
      <c r="DB52" s="38">
        <f t="shared" si="125"/>
        <v>32097349.376573291</v>
      </c>
      <c r="DC52" s="39">
        <f t="shared" si="126"/>
        <v>2.7633902156520578</v>
      </c>
      <c r="DD52" s="36">
        <f t="shared" si="127"/>
        <v>16899657.118825261</v>
      </c>
      <c r="DE52" s="39">
        <f t="shared" si="128"/>
        <v>2.6652592212467519</v>
      </c>
      <c r="DF52" s="36">
        <f t="shared" si="129"/>
        <v>48997006.495398551</v>
      </c>
      <c r="DG52" s="40">
        <f t="shared" si="130"/>
        <v>2.7287375334547539</v>
      </c>
      <c r="DH52" s="152"/>
      <c r="DI52" s="161" t="s">
        <v>43</v>
      </c>
      <c r="DJ52" s="38">
        <f t="shared" si="131"/>
        <v>14135922.717757866</v>
      </c>
      <c r="DK52" s="36">
        <f t="shared" si="132"/>
        <v>48997006.495398551</v>
      </c>
      <c r="DL52" s="37">
        <f t="shared" si="133"/>
        <v>63132929.213156417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>
        <f>+'JUL-SEP 2021'!D53+'OCT-DEC 2021 '!D53+'JAN-MAR 2022'!D53+'APR-JUN 2022'!D53</f>
        <v>200706.73</v>
      </c>
      <c r="E53" s="39">
        <f t="shared" si="55"/>
        <v>0.46973555734466715</v>
      </c>
      <c r="F53" s="36">
        <f>+'JUL-SEP 2021'!F53+'OCT-DEC 2021 '!F53+'JAN-MAR 2022'!F53+'APR-JUN 2022'!F53</f>
        <v>16100.96</v>
      </c>
      <c r="G53" s="39">
        <f t="shared" si="56"/>
        <v>0.16070105397636536</v>
      </c>
      <c r="H53" s="36">
        <f t="shared" si="57"/>
        <v>216807.69</v>
      </c>
      <c r="I53" s="40">
        <f t="shared" si="58"/>
        <v>0.41103477367347402</v>
      </c>
      <c r="J53" s="35">
        <f>+'JUL-SEP 2021'!J53+'OCT-DEC 2021 '!J53+'JAN-MAR 2022'!J53+'APR-JUN 2022'!J53</f>
        <v>2039870.05</v>
      </c>
      <c r="K53" s="39">
        <f t="shared" si="59"/>
        <v>1.5837992251312152</v>
      </c>
      <c r="L53" s="36">
        <f>+'JUL-SEP 2021'!L53+'OCT-DEC 2021 '!L53+'JAN-MAR 2022'!L53+'APR-JUN 2022'!L53</f>
        <v>9531458.4199999999</v>
      </c>
      <c r="M53" s="39">
        <f t="shared" si="60"/>
        <v>8.5061675181944345</v>
      </c>
      <c r="N53" s="36">
        <f t="shared" si="61"/>
        <v>11571328.470000001</v>
      </c>
      <c r="O53" s="40">
        <f t="shared" si="62"/>
        <v>4.8043813543312321</v>
      </c>
      <c r="P53" s="116">
        <f t="shared" si="63"/>
        <v>2240576.7800000003</v>
      </c>
      <c r="Q53" s="117">
        <f t="shared" si="64"/>
        <v>9547559.3800000008</v>
      </c>
      <c r="R53" s="118">
        <f t="shared" si="65"/>
        <v>11788136.16</v>
      </c>
      <c r="S53" s="32"/>
      <c r="T53" s="38">
        <f>+'JUL-SEP 2021'!T53+'OCT-DEC 2021 '!T53+'JAN-MAR 2022'!T53+'APR-JUN 2022'!T53</f>
        <v>8012524.777850803</v>
      </c>
      <c r="U53" s="39">
        <f t="shared" si="66"/>
        <v>10.409323578393888</v>
      </c>
      <c r="V53" s="36">
        <f>+'JUL-SEP 2021'!V53+'OCT-DEC 2021 '!V53+'JAN-MAR 2022'!V53+'APR-JUN 2022'!V53</f>
        <v>5596775.8072497239</v>
      </c>
      <c r="W53" s="39">
        <f t="shared" si="67"/>
        <v>28.187250045325644</v>
      </c>
      <c r="X53" s="36">
        <f t="shared" si="68"/>
        <v>13609300.585100528</v>
      </c>
      <c r="Y53" s="40">
        <f t="shared" si="69"/>
        <v>14.054809950924946</v>
      </c>
      <c r="Z53" s="244">
        <f>+'OCT-DEC 2021 '!Z53+'JUL-SEP 2021'!Z53+'JAN-MAR 2022'!Z53+'APR-JUN 2022'!Z53</f>
        <v>24232798.375377417</v>
      </c>
      <c r="AA53" s="39">
        <f t="shared" si="70"/>
        <v>6.2344923335604427</v>
      </c>
      <c r="AB53" s="36">
        <f>+'OCT-DEC 2021 '!AB53+'JUL-SEP 2021'!AB53+'JAN-MAR 2022'!AB53+'APR-JUN 2022'!AB53</f>
        <v>17790554.099515952</v>
      </c>
      <c r="AC53" s="39">
        <f t="shared" si="71"/>
        <v>11.32904475343758</v>
      </c>
      <c r="AD53" s="36">
        <f t="shared" si="72"/>
        <v>42023352.474893369</v>
      </c>
      <c r="AE53" s="40">
        <f t="shared" si="73"/>
        <v>7.700475840244799</v>
      </c>
      <c r="AF53" s="116">
        <f t="shared" si="74"/>
        <v>32245323.15322822</v>
      </c>
      <c r="AG53" s="117">
        <f t="shared" si="75"/>
        <v>23387329.906765677</v>
      </c>
      <c r="AH53" s="118">
        <f t="shared" si="76"/>
        <v>55632653.059993893</v>
      </c>
      <c r="AI53" s="32"/>
      <c r="AJ53" s="35">
        <f>+'OCT-DEC 2021 '!AJ53+'JUL-SEP 2021'!AJ53+'JAN-MAR 2022'!AJ53+'APR-JUN 2022'!AJ53</f>
        <v>1844501.9500901497</v>
      </c>
      <c r="AK53" s="39">
        <f t="shared" si="77"/>
        <v>7.4160074223929398</v>
      </c>
      <c r="AL53" s="36">
        <f>+'OCT-DEC 2021 '!AL53+'JUL-SEP 2021'!AL53+'JAN-MAR 2022'!AL53+'APR-JUN 2022'!AL53</f>
        <v>2073096.9527897495</v>
      </c>
      <c r="AM53" s="39">
        <f t="shared" si="78"/>
        <v>25.715382025996373</v>
      </c>
      <c r="AN53" s="36">
        <f t="shared" si="79"/>
        <v>3917598.9028798994</v>
      </c>
      <c r="AO53" s="40">
        <f t="shared" si="80"/>
        <v>11.895446907959954</v>
      </c>
      <c r="AP53" s="36">
        <f>+'OCT-DEC 2021 '!AP53+'JUL-SEP 2021'!AP53+'JAN-MAR 2022'!AP53+'APR-JUN 2022'!AP53</f>
        <v>2494653.4383468055</v>
      </c>
      <c r="AQ53" s="39">
        <f t="shared" si="81"/>
        <v>4.2006372356923691</v>
      </c>
      <c r="AR53" s="36">
        <f>+'OCT-DEC 2021 '!AR53+'JUL-SEP 2021'!AR53+'JAN-MAR 2022'!AR53+'APR-JUN 2022'!AR53</f>
        <v>4907531.3177748751</v>
      </c>
      <c r="AS53" s="39">
        <f t="shared" si="82"/>
        <v>8.5707148319572113</v>
      </c>
      <c r="AT53" s="36">
        <f t="shared" si="83"/>
        <v>7402184.7561216801</v>
      </c>
      <c r="AU53" s="40">
        <f t="shared" si="84"/>
        <v>6.3458103918167321</v>
      </c>
      <c r="AV53" s="116">
        <f t="shared" si="85"/>
        <v>4339155.3884369554</v>
      </c>
      <c r="AW53" s="117">
        <f t="shared" si="86"/>
        <v>6980628.270564625</v>
      </c>
      <c r="AX53" s="118">
        <f t="shared" si="87"/>
        <v>11319783.659001581</v>
      </c>
      <c r="AY53" s="32"/>
      <c r="AZ53" s="35">
        <f>+'OCT-DEC 2021 '!AZ53+'JUL-SEP 2021'!AZ53+'JAN-MAR 2022'!AZ53+'APR-JUN 2022'!AZ53</f>
        <v>6318168.9219544148</v>
      </c>
      <c r="BA53" s="39">
        <f t="shared" si="134"/>
        <v>14.366756155857207</v>
      </c>
      <c r="BB53" s="36">
        <f>+'OCT-DEC 2021 '!BB53+'JUL-SEP 2021'!BB53+'JAN-MAR 2022'!BB53+'APR-JUN 2022'!BB53</f>
        <v>3303586.5014625546</v>
      </c>
      <c r="BC53" s="39">
        <f t="shared" si="135"/>
        <v>28.731086347221368</v>
      </c>
      <c r="BD53" s="36">
        <f t="shared" si="88"/>
        <v>9621755.4234169684</v>
      </c>
      <c r="BE53" s="40">
        <v>16.008052257227199</v>
      </c>
      <c r="BF53" s="38">
        <f>+'OCT-DEC 2021 '!BF53+'JUL-SEP 2021'!BF53+'JAN-MAR 2022'!BF53+'APR-JUN 2022'!BF53</f>
        <v>11134881.24461611</v>
      </c>
      <c r="BG53" s="39">
        <v>4.9054643467136394</v>
      </c>
      <c r="BH53" s="36">
        <f>+'OCT-DEC 2021 '!BH53+'JUL-SEP 2021'!BH53+'JAN-MAR 2022'!BH53+'APR-JUN 2022'!BH53</f>
        <v>13921869.354040606</v>
      </c>
      <c r="BI53" s="39">
        <v>13.507663958622363</v>
      </c>
      <c r="BJ53" s="36">
        <f t="shared" si="92"/>
        <v>25056750.598656714</v>
      </c>
      <c r="BK53" s="40">
        <v>7.2965570466297356</v>
      </c>
      <c r="BL53" s="116">
        <f t="shared" si="94"/>
        <v>17453050.166570526</v>
      </c>
      <c r="BM53" s="117">
        <f t="shared" si="95"/>
        <v>17225455.855503161</v>
      </c>
      <c r="BN53" s="118">
        <f t="shared" si="96"/>
        <v>34678506.022073686</v>
      </c>
      <c r="BO53" s="32"/>
      <c r="BP53" s="35">
        <f>+'OCT-DEC 2021 '!BP53+'JUL-SEP 2021'!BP53+'JAN-MAR 2022'!BP53+'APR-JUN 2022'!BP53</f>
        <v>2657754.6704790937</v>
      </c>
      <c r="BQ53" s="39">
        <v>7.899640789361607</v>
      </c>
      <c r="BR53" s="36">
        <f>+'OCT-DEC 2021 '!BR53+'JUL-SEP 2021'!BR53+'JAN-MAR 2022'!BR53+'APR-JUN 2022'!BR53</f>
        <v>2183782.675765988</v>
      </c>
      <c r="BS53" s="39">
        <v>29.003616520005398</v>
      </c>
      <c r="BT53" s="36">
        <f t="shared" si="99"/>
        <v>4841537.3462450821</v>
      </c>
      <c r="BU53" s="40">
        <v>10.501694558219318</v>
      </c>
      <c r="BV53" s="38">
        <f>+'OCT-DEC 2021 '!BV53+'JUL-SEP 2021'!BV53+'JAN-MAR 2022'!BV53+'APR-JUN 2022'!BV53</f>
        <v>6097325.4941404965</v>
      </c>
      <c r="BW53" s="39">
        <f t="shared" si="101"/>
        <v>5.4171194706845238</v>
      </c>
      <c r="BX53" s="36">
        <f>+'OCT-DEC 2021 '!BX53+'JUL-SEP 2021'!BX53+'JAN-MAR 2022'!BX53+'APR-JUN 2022'!BX53</f>
        <v>7991848.2582985228</v>
      </c>
      <c r="BY53" s="39">
        <f t="shared" si="102"/>
        <v>10.885777878375169</v>
      </c>
      <c r="BZ53" s="36">
        <f t="shared" si="103"/>
        <v>14089173.752439018</v>
      </c>
      <c r="CA53" s="40">
        <f t="shared" si="104"/>
        <v>7.5759609922343287</v>
      </c>
      <c r="CB53" s="116">
        <f t="shared" si="105"/>
        <v>8755080.1646195911</v>
      </c>
      <c r="CC53" s="117">
        <f t="shared" si="106"/>
        <v>10175630.934064511</v>
      </c>
      <c r="CD53" s="118">
        <f t="shared" si="107"/>
        <v>18930711.098684102</v>
      </c>
      <c r="CE53" s="32"/>
      <c r="CF53" s="35">
        <f>+'OCT-DEC 2021 '!CF53+'JUL-SEP 2021'!CF53+'JAN-MAR 2022'!CF53+'APR-JUN 2022'!CF53</f>
        <v>9404092.2261367477</v>
      </c>
      <c r="CG53" s="39">
        <f t="shared" si="108"/>
        <v>18.789883106128126</v>
      </c>
      <c r="CH53" s="36">
        <f>+'OCT-DEC 2021 '!CH53+'JUL-SEP 2021'!CH53+'JAN-MAR 2022'!CH53+'APR-JUN 2022'!CH53</f>
        <v>3383790.7959772418</v>
      </c>
      <c r="CI53" s="39">
        <f t="shared" si="109"/>
        <v>36.282242646893643</v>
      </c>
      <c r="CJ53" s="36">
        <f t="shared" si="110"/>
        <v>12787883.02211399</v>
      </c>
      <c r="CK53" s="40">
        <f t="shared" si="111"/>
        <v>21.537487195139352</v>
      </c>
      <c r="CL53" s="38">
        <f>+'OCT-DEC 2021 '!CL53+'JUL-SEP 2021'!CL53+'JAN-MAR 2022'!CL53+'APR-JUN 2022'!CL53</f>
        <v>14128162.715940284</v>
      </c>
      <c r="CM53" s="39">
        <f t="shared" si="112"/>
        <v>5.9914729006190655</v>
      </c>
      <c r="CN53" s="36">
        <f>+'OCT-DEC 2021 '!CN53+'JUL-SEP 2021'!CN53+'JAN-MAR 2022'!CN53+'APR-JUN 2022'!CN53</f>
        <v>14924350.75838463</v>
      </c>
      <c r="CO53" s="39">
        <f t="shared" si="113"/>
        <v>12.356732877115851</v>
      </c>
      <c r="CP53" s="36">
        <f t="shared" si="114"/>
        <v>29052513.474324912</v>
      </c>
      <c r="CQ53" s="40">
        <f t="shared" si="115"/>
        <v>8.1474620465789549</v>
      </c>
      <c r="CR53" s="116">
        <f t="shared" si="116"/>
        <v>23532254.942077033</v>
      </c>
      <c r="CS53" s="117">
        <f t="shared" si="117"/>
        <v>18308141.554361872</v>
      </c>
      <c r="CT53" s="118">
        <f t="shared" si="118"/>
        <v>41840396.496438906</v>
      </c>
      <c r="CU53" s="32"/>
      <c r="CV53" s="38">
        <f t="shared" si="119"/>
        <v>28437749.276511207</v>
      </c>
      <c r="CW53" s="39">
        <f t="shared" si="120"/>
        <v>10.352730321524756</v>
      </c>
      <c r="CX53" s="39">
        <f t="shared" si="121"/>
        <v>16557133.693245258</v>
      </c>
      <c r="CY53" s="39">
        <f t="shared" si="122"/>
        <v>24.927633652779338</v>
      </c>
      <c r="CZ53" s="36">
        <f t="shared" si="123"/>
        <v>44994882.969756469</v>
      </c>
      <c r="DA53" s="40">
        <f t="shared" si="124"/>
        <v>13.190756206445464</v>
      </c>
      <c r="DB53" s="38">
        <f t="shared" si="125"/>
        <v>60127691.318421118</v>
      </c>
      <c r="DC53" s="39">
        <f t="shared" si="126"/>
        <v>5.1766353641756977</v>
      </c>
      <c r="DD53" s="36">
        <f t="shared" si="127"/>
        <v>69067612.208014593</v>
      </c>
      <c r="DE53" s="39">
        <f t="shared" si="128"/>
        <v>10.892711552227144</v>
      </c>
      <c r="DF53" s="36">
        <f t="shared" si="129"/>
        <v>129195303.5264357</v>
      </c>
      <c r="DG53" s="40">
        <f t="shared" si="130"/>
        <v>7.1951349499641877</v>
      </c>
      <c r="DH53" s="152"/>
      <c r="DI53" s="161" t="s">
        <v>44</v>
      </c>
      <c r="DJ53" s="38">
        <f t="shared" si="131"/>
        <v>44994882.969756469</v>
      </c>
      <c r="DK53" s="36">
        <f t="shared" si="132"/>
        <v>129195303.5264357</v>
      </c>
      <c r="DL53" s="37">
        <f t="shared" si="133"/>
        <v>174190186.49619216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>
        <f>+'JUL-SEP 2021'!D54+'OCT-DEC 2021 '!D54+'JAN-MAR 2022'!D54+'APR-JUN 2022'!D54</f>
        <v>303098.28000000003</v>
      </c>
      <c r="E54" s="39">
        <f t="shared" si="55"/>
        <v>0.70937351969218965</v>
      </c>
      <c r="F54" s="36">
        <f>+'JUL-SEP 2021'!F54+'OCT-DEC 2021 '!F54+'JAN-MAR 2022'!F54+'APR-JUN 2022'!F54</f>
        <v>26448.9</v>
      </c>
      <c r="G54" s="39">
        <f t="shared" si="56"/>
        <v>0.2639821542638135</v>
      </c>
      <c r="H54" s="36">
        <f t="shared" si="57"/>
        <v>329547.18000000005</v>
      </c>
      <c r="I54" s="40">
        <f t="shared" si="58"/>
        <v>0.62477189137540112</v>
      </c>
      <c r="J54" s="35">
        <f>+'JUL-SEP 2021'!J54+'OCT-DEC 2021 '!J54+'JAN-MAR 2022'!J54+'APR-JUN 2022'!J54</f>
        <v>9386746.5199999996</v>
      </c>
      <c r="K54" s="39">
        <f t="shared" si="59"/>
        <v>7.2880730146898971</v>
      </c>
      <c r="L54" s="36">
        <f>+'JUL-SEP 2021'!L54+'OCT-DEC 2021 '!L54+'JAN-MAR 2022'!L54+'APR-JUN 2022'!L54</f>
        <v>36146069.039999999</v>
      </c>
      <c r="M54" s="39">
        <f t="shared" si="60"/>
        <v>32.257867036727994</v>
      </c>
      <c r="N54" s="36">
        <f t="shared" si="61"/>
        <v>45532815.560000002</v>
      </c>
      <c r="O54" s="40">
        <f t="shared" si="62"/>
        <v>18.905090340648414</v>
      </c>
      <c r="P54" s="116">
        <f t="shared" si="63"/>
        <v>9689844.7999999989</v>
      </c>
      <c r="Q54" s="117">
        <f t="shared" si="64"/>
        <v>36172517.939999998</v>
      </c>
      <c r="R54" s="118">
        <f t="shared" si="65"/>
        <v>45862362.739999995</v>
      </c>
      <c r="S54" s="32"/>
      <c r="T54" s="38">
        <f>+'JUL-SEP 2021'!T54+'OCT-DEC 2021 '!T54+'JAN-MAR 2022'!T54+'APR-JUN 2022'!T54</f>
        <v>23625907.200739946</v>
      </c>
      <c r="U54" s="39">
        <f t="shared" si="66"/>
        <v>30.693160982844898</v>
      </c>
      <c r="V54" s="36">
        <f>+'JUL-SEP 2021'!V54+'OCT-DEC 2021 '!V54+'JAN-MAR 2022'!V54+'APR-JUN 2022'!V54</f>
        <v>15020277.141985212</v>
      </c>
      <c r="W54" s="39">
        <f t="shared" si="67"/>
        <v>75.647180114451828</v>
      </c>
      <c r="X54" s="36">
        <f t="shared" si="68"/>
        <v>38646184.342725158</v>
      </c>
      <c r="Y54" s="40">
        <f t="shared" si="69"/>
        <v>39.911292492141044</v>
      </c>
      <c r="Z54" s="244">
        <f>+'OCT-DEC 2021 '!Z54+'JUL-SEP 2021'!Z54+'JAN-MAR 2022'!Z54+'APR-JUN 2022'!Z54</f>
        <v>98077994.319292217</v>
      </c>
      <c r="AA54" s="39">
        <f t="shared" si="70"/>
        <v>25.233012473537269</v>
      </c>
      <c r="AB54" s="36">
        <f>+'OCT-DEC 2021 '!AB54+'JUL-SEP 2021'!AB54+'JAN-MAR 2022'!AB54+'APR-JUN 2022'!AB54</f>
        <v>43409167.475557804</v>
      </c>
      <c r="AC54" s="39">
        <f t="shared" si="71"/>
        <v>27.643006411668875</v>
      </c>
      <c r="AD54" s="36">
        <f t="shared" si="72"/>
        <v>141487161.79485002</v>
      </c>
      <c r="AE54" s="40">
        <f t="shared" si="73"/>
        <v>25.926500551258414</v>
      </c>
      <c r="AF54" s="116">
        <f t="shared" si="74"/>
        <v>121703901.52003217</v>
      </c>
      <c r="AG54" s="117">
        <f t="shared" si="75"/>
        <v>58429444.617543012</v>
      </c>
      <c r="AH54" s="118">
        <f t="shared" si="76"/>
        <v>180133346.13757518</v>
      </c>
      <c r="AI54" s="32"/>
      <c r="AJ54" s="35">
        <f>+'OCT-DEC 2021 '!AJ54+'JUL-SEP 2021'!AJ54+'JAN-MAR 2022'!AJ54+'APR-JUN 2022'!AJ54</f>
        <v>5640599.5627459828</v>
      </c>
      <c r="AK54" s="39">
        <f t="shared" si="77"/>
        <v>22.678603414881785</v>
      </c>
      <c r="AL54" s="36">
        <f>+'OCT-DEC 2021 '!AL54+'JUL-SEP 2021'!AL54+'JAN-MAR 2022'!AL54+'APR-JUN 2022'!AL54</f>
        <v>5990559.6909398632</v>
      </c>
      <c r="AM54" s="39">
        <f t="shared" si="78"/>
        <v>74.308888831634306</v>
      </c>
      <c r="AN54" s="36">
        <f t="shared" si="79"/>
        <v>11631159.253685847</v>
      </c>
      <c r="AO54" s="40">
        <f t="shared" si="80"/>
        <v>35.316999215651634</v>
      </c>
      <c r="AP54" s="36">
        <f>+'OCT-DEC 2021 '!AP54+'JUL-SEP 2021'!AP54+'JAN-MAR 2022'!AP54+'APR-JUN 2022'!AP54</f>
        <v>14915593.180569597</v>
      </c>
      <c r="AQ54" s="39">
        <f t="shared" si="81"/>
        <v>25.115711522744007</v>
      </c>
      <c r="AR54" s="36">
        <f>+'OCT-DEC 2021 '!AR54+'JUL-SEP 2021'!AR54+'JAN-MAR 2022'!AR54+'APR-JUN 2022'!AR54</f>
        <v>13996065.829813076</v>
      </c>
      <c r="AS54" s="39">
        <f t="shared" si="82"/>
        <v>24.4433058556655</v>
      </c>
      <c r="AT54" s="36">
        <f t="shared" si="83"/>
        <v>28911659.010382675</v>
      </c>
      <c r="AU54" s="40">
        <f t="shared" si="84"/>
        <v>24.785642649762082</v>
      </c>
      <c r="AV54" s="116">
        <f t="shared" si="85"/>
        <v>20556192.743315578</v>
      </c>
      <c r="AW54" s="117">
        <f t="shared" si="86"/>
        <v>19986625.52075294</v>
      </c>
      <c r="AX54" s="118">
        <f t="shared" si="87"/>
        <v>40542818.264068514</v>
      </c>
      <c r="AY54" s="32"/>
      <c r="AZ54" s="35">
        <f>+'OCT-DEC 2021 '!AZ54+'JUL-SEP 2021'!AZ54+'JAN-MAR 2022'!AZ54+'APR-JUN 2022'!AZ54</f>
        <v>10779975.922212679</v>
      </c>
      <c r="BA54" s="39">
        <f t="shared" si="134"/>
        <v>24.512368591837859</v>
      </c>
      <c r="BB54" s="36">
        <f>+'OCT-DEC 2021 '!BB54+'JUL-SEP 2021'!BB54+'JAN-MAR 2022'!BB54+'APR-JUN 2022'!BB54</f>
        <v>4262112.200928418</v>
      </c>
      <c r="BC54" s="39">
        <f t="shared" si="135"/>
        <v>37.067324743035215</v>
      </c>
      <c r="BD54" s="36">
        <f t="shared" si="88"/>
        <v>15042088.123141097</v>
      </c>
      <c r="BE54" s="40">
        <v>53.253096201093207</v>
      </c>
      <c r="BF54" s="38">
        <f>+'OCT-DEC 2021 '!BF54+'JUL-SEP 2021'!BF54+'JAN-MAR 2022'!BF54+'APR-JUN 2022'!BF54</f>
        <v>28834109.178777739</v>
      </c>
      <c r="BG54" s="39">
        <v>30.32925459269179</v>
      </c>
      <c r="BH54" s="36">
        <f>+'OCT-DEC 2021 '!BH54+'JUL-SEP 2021'!BH54+'JAN-MAR 2022'!BH54+'APR-JUN 2022'!BH54</f>
        <v>14818229.048806433</v>
      </c>
      <c r="BI54" s="39">
        <v>39.988103811890007</v>
      </c>
      <c r="BJ54" s="36">
        <f t="shared" si="92"/>
        <v>43652338.227584168</v>
      </c>
      <c r="BK54" s="40">
        <v>33.014056724653777</v>
      </c>
      <c r="BL54" s="116">
        <f t="shared" si="94"/>
        <v>39614085.100990415</v>
      </c>
      <c r="BM54" s="117">
        <f t="shared" si="95"/>
        <v>19080341.249734849</v>
      </c>
      <c r="BN54" s="118">
        <f t="shared" si="96"/>
        <v>58694426.350725263</v>
      </c>
      <c r="BO54" s="32"/>
      <c r="BP54" s="35">
        <f>+'OCT-DEC 2021 '!BP54+'JUL-SEP 2021'!BP54+'JAN-MAR 2022'!BP54+'APR-JUN 2022'!BP54</f>
        <v>8503899.8031459861</v>
      </c>
      <c r="BQ54" s="39">
        <v>27.053877300626937</v>
      </c>
      <c r="BR54" s="36">
        <f>+'OCT-DEC 2021 '!BR54+'JUL-SEP 2021'!BR54+'JAN-MAR 2022'!BR54+'APR-JUN 2022'!BR54</f>
        <v>5653429.5570064057</v>
      </c>
      <c r="BS54" s="39">
        <v>94.315160099152664</v>
      </c>
      <c r="BT54" s="36">
        <f t="shared" si="99"/>
        <v>14157329.360152392</v>
      </c>
      <c r="BU54" s="40">
        <v>35.346981720282614</v>
      </c>
      <c r="BV54" s="38">
        <f>+'OCT-DEC 2021 '!BV54+'JUL-SEP 2021'!BV54+'JAN-MAR 2022'!BV54+'APR-JUN 2022'!BV54</f>
        <v>30590773.601472951</v>
      </c>
      <c r="BW54" s="39">
        <f t="shared" si="101"/>
        <v>27.17812514012768</v>
      </c>
      <c r="BX54" s="36">
        <f>+'OCT-DEC 2021 '!BX54+'JUL-SEP 2021'!BX54+'JAN-MAR 2022'!BX54+'APR-JUN 2022'!BX54</f>
        <v>21183334.754270129</v>
      </c>
      <c r="BY54" s="39">
        <f t="shared" si="102"/>
        <v>28.854035938282962</v>
      </c>
      <c r="BZ54" s="36">
        <f t="shared" si="103"/>
        <v>51774108.35574308</v>
      </c>
      <c r="CA54" s="40">
        <f t="shared" si="104"/>
        <v>27.839718084456258</v>
      </c>
      <c r="CB54" s="116">
        <f t="shared" si="105"/>
        <v>39094673.404618934</v>
      </c>
      <c r="CC54" s="117">
        <f t="shared" si="106"/>
        <v>26836764.311276533</v>
      </c>
      <c r="CD54" s="118">
        <f t="shared" si="107"/>
        <v>65931437.715895467</v>
      </c>
      <c r="CE54" s="32"/>
      <c r="CF54" s="35">
        <f>+'OCT-DEC 2021 '!CF54+'JUL-SEP 2021'!CF54+'JAN-MAR 2022'!CF54+'APR-JUN 2022'!CF54</f>
        <v>18947770.85377698</v>
      </c>
      <c r="CG54" s="39">
        <f t="shared" si="108"/>
        <v>37.858667365539922</v>
      </c>
      <c r="CH54" s="36">
        <f>+'OCT-DEC 2021 '!CH54+'JUL-SEP 2021'!CH54+'JAN-MAR 2022'!CH54+'APR-JUN 2022'!CH54</f>
        <v>6657468.3049918432</v>
      </c>
      <c r="CI54" s="39">
        <f t="shared" si="109"/>
        <v>71.383810353428942</v>
      </c>
      <c r="CJ54" s="36">
        <f t="shared" si="110"/>
        <v>25605239.158768825</v>
      </c>
      <c r="CK54" s="40">
        <f t="shared" si="111"/>
        <v>43.124613320031706</v>
      </c>
      <c r="CL54" s="38">
        <f>+'OCT-DEC 2021 '!CL54+'JUL-SEP 2021'!CL54+'JAN-MAR 2022'!CL54+'APR-JUN 2022'!CL54</f>
        <v>51138373.073168986</v>
      </c>
      <c r="CM54" s="39">
        <f t="shared" si="112"/>
        <v>21.686767247091971</v>
      </c>
      <c r="CN54" s="36">
        <f>+'OCT-DEC 2021 '!CN54+'JUL-SEP 2021'!CN54+'JAN-MAR 2022'!CN54+'APR-JUN 2022'!CN54</f>
        <v>27971501.557942346</v>
      </c>
      <c r="CO54" s="39">
        <f t="shared" si="113"/>
        <v>23.15922337386381</v>
      </c>
      <c r="CP54" s="36">
        <f t="shared" si="114"/>
        <v>79109874.631111324</v>
      </c>
      <c r="CQ54" s="40">
        <f t="shared" si="115"/>
        <v>22.1855056236774</v>
      </c>
      <c r="CR54" s="116">
        <f t="shared" si="116"/>
        <v>70086143.926945969</v>
      </c>
      <c r="CS54" s="117">
        <f t="shared" si="117"/>
        <v>34628969.862934187</v>
      </c>
      <c r="CT54" s="118">
        <f t="shared" si="118"/>
        <v>104715113.78988016</v>
      </c>
      <c r="CU54" s="32"/>
      <c r="CV54" s="38">
        <f t="shared" si="119"/>
        <v>67801251.622621581</v>
      </c>
      <c r="CW54" s="39">
        <f t="shared" si="120"/>
        <v>24.682968637416643</v>
      </c>
      <c r="CX54" s="39">
        <f t="shared" si="121"/>
        <v>37610295.795851737</v>
      </c>
      <c r="CY54" s="39">
        <f t="shared" si="122"/>
        <v>56.624274016349908</v>
      </c>
      <c r="CZ54" s="36">
        <f t="shared" si="123"/>
        <v>105411547.41847332</v>
      </c>
      <c r="DA54" s="40">
        <f t="shared" si="124"/>
        <v>30.902581172971388</v>
      </c>
      <c r="DB54" s="38">
        <f t="shared" si="125"/>
        <v>232943589.87328151</v>
      </c>
      <c r="DC54" s="39">
        <f t="shared" si="126"/>
        <v>20.055052817679574</v>
      </c>
      <c r="DD54" s="36">
        <f t="shared" si="127"/>
        <v>157524367.70638978</v>
      </c>
      <c r="DE54" s="39">
        <f t="shared" si="128"/>
        <v>24.843301295908411</v>
      </c>
      <c r="DF54" s="36">
        <f t="shared" si="129"/>
        <v>390467957.57967126</v>
      </c>
      <c r="DG54" s="40">
        <f t="shared" si="130"/>
        <v>21.745911590724024</v>
      </c>
      <c r="DH54" s="152"/>
      <c r="DI54" s="161" t="s">
        <v>45</v>
      </c>
      <c r="DJ54" s="38">
        <f t="shared" si="131"/>
        <v>105411547.41847332</v>
      </c>
      <c r="DK54" s="36">
        <f t="shared" si="132"/>
        <v>390467957.57967126</v>
      </c>
      <c r="DL54" s="37">
        <f t="shared" si="133"/>
        <v>495879504.99814457</v>
      </c>
      <c r="DM54"/>
    </row>
    <row r="55" spans="1:119" s="19" customFormat="1" ht="15.6" x14ac:dyDescent="0.3">
      <c r="A55" s="26">
        <v>43</v>
      </c>
      <c r="B55" s="26" t="s">
        <v>180</v>
      </c>
      <c r="C55" s="34"/>
      <c r="D55" s="35">
        <f>+'JUL-SEP 2021'!D55+'OCT-DEC 2021 '!D55+'JAN-MAR 2022'!D55+'APR-JUN 2022'!D55</f>
        <v>4448.99</v>
      </c>
      <c r="E55" s="39">
        <f t="shared" si="55"/>
        <v>1.0412450032297625E-2</v>
      </c>
      <c r="F55" s="36">
        <f>+'JUL-SEP 2021'!F55+'OCT-DEC 2021 '!F55+'JAN-MAR 2022'!F55+'APR-JUN 2022'!F55</f>
        <v>0</v>
      </c>
      <c r="G55" s="39">
        <f t="shared" si="56"/>
        <v>0</v>
      </c>
      <c r="H55" s="36">
        <f t="shared" si="57"/>
        <v>4448.99</v>
      </c>
      <c r="I55" s="40">
        <f t="shared" si="58"/>
        <v>8.4346159387868082E-3</v>
      </c>
      <c r="J55" s="35">
        <f>+'JUL-SEP 2021'!J55+'OCT-DEC 2021 '!J55+'JAN-MAR 2022'!J55+'APR-JUN 2022'!J55</f>
        <v>2287980.58</v>
      </c>
      <c r="K55" s="39">
        <f t="shared" si="59"/>
        <v>1.7764376067579739</v>
      </c>
      <c r="L55" s="36">
        <f>+'JUL-SEP 2021'!L55+'OCT-DEC 2021 '!L55+'JAN-MAR 2022'!L55+'APR-JUN 2022'!L55</f>
        <v>0</v>
      </c>
      <c r="M55" s="39">
        <f t="shared" si="60"/>
        <v>0</v>
      </c>
      <c r="N55" s="36">
        <f t="shared" si="61"/>
        <v>2287980.58</v>
      </c>
      <c r="O55" s="40">
        <f t="shared" si="62"/>
        <v>0.94996276928123169</v>
      </c>
      <c r="P55" s="116">
        <f t="shared" ref="P55" si="136">+D55+J55</f>
        <v>2292429.5700000003</v>
      </c>
      <c r="Q55" s="117">
        <f t="shared" ref="Q55" si="137">+F55+L55</f>
        <v>0</v>
      </c>
      <c r="R55" s="118">
        <f t="shared" ref="R55" si="138">+P55+Q55</f>
        <v>2292429.5700000003</v>
      </c>
      <c r="S55" s="32"/>
      <c r="T55" s="38">
        <f>+'JUL-SEP 2021'!T55+'OCT-DEC 2021 '!T55+'JAN-MAR 2022'!T55+'APR-JUN 2022'!T55</f>
        <v>102206396.0638013</v>
      </c>
      <c r="U55" s="39">
        <f t="shared" si="66"/>
        <v>132.7795517525951</v>
      </c>
      <c r="V55" s="36">
        <f>+'JUL-SEP 2021'!V55+'OCT-DEC 2021 '!V55+'JAN-MAR 2022'!V55+'APR-JUN 2022'!V55</f>
        <v>772413.00981009635</v>
      </c>
      <c r="W55" s="39">
        <f t="shared" si="67"/>
        <v>3.8901323539844799</v>
      </c>
      <c r="X55" s="36">
        <f t="shared" si="68"/>
        <v>102978809.07361139</v>
      </c>
      <c r="Y55" s="40">
        <f t="shared" si="69"/>
        <v>106.34988781765543</v>
      </c>
      <c r="Z55" s="244">
        <f>+'OCT-DEC 2021 '!Z55+'JUL-SEP 2021'!Z55+'JAN-MAR 2022'!Z55+'APR-JUN 2022'!Z55</f>
        <v>11275876.460774174</v>
      </c>
      <c r="AA55" s="39">
        <f t="shared" si="70"/>
        <v>2.9010007123362764</v>
      </c>
      <c r="AB55" s="36">
        <f>+'OCT-DEC 2021 '!AB55+'JUL-SEP 2021'!AB55+'JAN-MAR 2022'!AB55+'APR-JUN 2022'!AB55</f>
        <v>69492.868991504525</v>
      </c>
      <c r="AC55" s="39">
        <f t="shared" si="71"/>
        <v>4.4253136717700668E-2</v>
      </c>
      <c r="AD55" s="36">
        <f t="shared" si="72"/>
        <v>11345369.329765679</v>
      </c>
      <c r="AE55" s="40">
        <f t="shared" si="73"/>
        <v>2.0789569912279262</v>
      </c>
      <c r="AF55" s="116">
        <f t="shared" ref="AF55" si="139">+T55+Z55</f>
        <v>113482272.52457547</v>
      </c>
      <c r="AG55" s="117">
        <f t="shared" ref="AG55" si="140">+V55+AB55</f>
        <v>841905.87880160089</v>
      </c>
      <c r="AH55" s="118">
        <f t="shared" ref="AH55" si="141">+AF55+AG55</f>
        <v>114324178.40337707</v>
      </c>
      <c r="AI55" s="32"/>
      <c r="AJ55" s="35">
        <f>+'OCT-DEC 2021 '!AJ55+'JUL-SEP 2021'!AJ55+'JAN-MAR 2022'!AJ55+'APR-JUN 2022'!AJ55</f>
        <v>5514725.9368013721</v>
      </c>
      <c r="AK55" s="39">
        <f t="shared" si="77"/>
        <v>22.172515717743206</v>
      </c>
      <c r="AL55" s="36">
        <f>+'OCT-DEC 2021 '!AL55+'JUL-SEP 2021'!AL55+'JAN-MAR 2022'!AL55+'APR-JUN 2022'!AL55</f>
        <v>8675.4904707103469</v>
      </c>
      <c r="AM55" s="39">
        <f t="shared" si="78"/>
        <v>0.10761366052706435</v>
      </c>
      <c r="AN55" s="36">
        <f t="shared" si="79"/>
        <v>5523401.4272720823</v>
      </c>
      <c r="AO55" s="40">
        <f t="shared" si="80"/>
        <v>16.771326023489937</v>
      </c>
      <c r="AP55" s="36">
        <f>+'OCT-DEC 2021 '!AP55+'JUL-SEP 2021'!AP55+'JAN-MAR 2022'!AP55+'APR-JUN 2022'!AP55</f>
        <v>860235.16434281832</v>
      </c>
      <c r="AQ55" s="39">
        <f t="shared" si="81"/>
        <v>1.4485121689628597</v>
      </c>
      <c r="AR55" s="36">
        <f>+'OCT-DEC 2021 '!AR55+'JUL-SEP 2021'!AR55+'JAN-MAR 2022'!AR55+'APR-JUN 2022'!AR55</f>
        <v>7449.3102690590349</v>
      </c>
      <c r="AS55" s="39">
        <f t="shared" si="82"/>
        <v>1.300978228699798E-2</v>
      </c>
      <c r="AT55" s="36">
        <f t="shared" si="83"/>
        <v>867684.47461187735</v>
      </c>
      <c r="AU55" s="40">
        <f t="shared" si="84"/>
        <v>0.74385621775468969</v>
      </c>
      <c r="AV55" s="116">
        <f t="shared" ref="AV55" si="142">+AJ55+AP55</f>
        <v>6374961.1011441909</v>
      </c>
      <c r="AW55" s="117">
        <f t="shared" ref="AW55" si="143">+AL55+AR55</f>
        <v>16124.800739769382</v>
      </c>
      <c r="AX55" s="118">
        <f t="shared" ref="AX55" si="144">+AV55+AW55</f>
        <v>6391085.9018839607</v>
      </c>
      <c r="AY55" s="32"/>
      <c r="AZ55" s="35">
        <f>+'OCT-DEC 2021 '!AZ55+'JUL-SEP 2021'!AZ55+'JAN-MAR 2022'!AZ55+'APR-JUN 2022'!AZ55</f>
        <v>34798695.227858126</v>
      </c>
      <c r="BA55" s="39">
        <f t="shared" si="134"/>
        <v>79.128047232706862</v>
      </c>
      <c r="BB55" s="36">
        <f>+'OCT-DEC 2021 '!BB55+'JUL-SEP 2021'!BB55+'JAN-MAR 2022'!BB55+'APR-JUN 2022'!BB55</f>
        <v>479490.43879843591</v>
      </c>
      <c r="BC55" s="39">
        <f t="shared" si="135"/>
        <v>4.1700985258554386</v>
      </c>
      <c r="BD55" s="36">
        <f t="shared" si="88"/>
        <v>35278185.666656561</v>
      </c>
      <c r="BE55" s="39">
        <f>+BD55/BD111</f>
        <v>63.59179765422266</v>
      </c>
      <c r="BF55" s="38">
        <f>+'OCT-DEC 2021 '!BF55+'JUL-SEP 2021'!BF55+'JAN-MAR 2022'!BF55+'APR-JUN 2022'!BF55</f>
        <v>3841401.944361263</v>
      </c>
      <c r="BG55" s="39">
        <v>0.28199560343097002</v>
      </c>
      <c r="BH55" s="36">
        <f>+'OCT-DEC 2021 '!BH55+'JUL-SEP 2021'!BH55+'JAN-MAR 2022'!BH55+'APR-JUN 2022'!BH55</f>
        <v>26596.988506222857</v>
      </c>
      <c r="BI55" s="39">
        <v>1.4851850004975142E-2</v>
      </c>
      <c r="BJ55" s="36">
        <f t="shared" si="92"/>
        <v>3867998.932867486</v>
      </c>
      <c r="BK55" s="40">
        <v>0.2077395401607354</v>
      </c>
      <c r="BL55" s="116">
        <f t="shared" ref="BL55" si="145">+AZ55+BF55</f>
        <v>38640097.172219388</v>
      </c>
      <c r="BM55" s="117">
        <f t="shared" ref="BM55" si="146">+BB55+BH55</f>
        <v>506087.42730465875</v>
      </c>
      <c r="BN55" s="118">
        <f t="shared" ref="BN55" si="147">+BL55+BM55</f>
        <v>39146184.599524044</v>
      </c>
      <c r="BO55" s="32"/>
      <c r="BP55" s="35">
        <f>+'OCT-DEC 2021 '!BP55+'JUL-SEP 2021'!BP55+'JAN-MAR 2022'!BP55+'APR-JUN 2022'!BP55</f>
        <v>7819305.7169963755</v>
      </c>
      <c r="BQ55" s="39">
        <f>+BP55/BP111</f>
        <v>21.66732907613715</v>
      </c>
      <c r="BR55" s="36">
        <f>+'OCT-DEC 2021 '!BR55+'JUL-SEP 2021'!BR55+'JAN-MAR 2022'!BR55+'APR-JUN 2022'!BR55</f>
        <v>186879.7552436603</v>
      </c>
      <c r="BS55" s="39">
        <f>+BR55/BR111</f>
        <v>2.4398108940892516</v>
      </c>
      <c r="BT55" s="36">
        <f t="shared" si="99"/>
        <v>8006185.4722400354</v>
      </c>
      <c r="BU55" s="40">
        <f>+BT55/BT111</f>
        <v>18.3008564406734</v>
      </c>
      <c r="BV55" s="38">
        <f>+'OCT-DEC 2021 '!BV55+'JUL-SEP 2021'!BV55+'JAN-MAR 2022'!BV55+'APR-JUN 2022'!BV55</f>
        <v>3037826.7456039507</v>
      </c>
      <c r="BW55" s="39">
        <f t="shared" si="101"/>
        <v>2.6989325775689306</v>
      </c>
      <c r="BX55" s="36">
        <f>+'OCT-DEC 2021 '!BX55+'JUL-SEP 2021'!BX55+'JAN-MAR 2022'!BX55+'APR-JUN 2022'!BX55</f>
        <v>17561.723679333161</v>
      </c>
      <c r="BY55" s="39">
        <f t="shared" si="102"/>
        <v>2.3921002621153792E-2</v>
      </c>
      <c r="BZ55" s="36">
        <f t="shared" si="103"/>
        <v>3055388.4692832837</v>
      </c>
      <c r="CA55" s="40">
        <f t="shared" si="104"/>
        <v>1.6429284119947474</v>
      </c>
      <c r="CB55" s="116">
        <f t="shared" ref="CB55" si="148">+BP55+BV55</f>
        <v>10857132.462600326</v>
      </c>
      <c r="CC55" s="117">
        <f t="shared" ref="CC55" si="149">+BR55+BX55</f>
        <v>204441.47892299347</v>
      </c>
      <c r="CD55" s="118">
        <f t="shared" ref="CD55" si="150">+CB55+CC55</f>
        <v>11061573.941523319</v>
      </c>
      <c r="CE55" s="32"/>
      <c r="CF55" s="35">
        <f>+'OCT-DEC 2021 '!CF55+'JUL-SEP 2021'!CF55+'JAN-MAR 2022'!CF55+'APR-JUN 2022'!CF55</f>
        <v>8756999.3014106341</v>
      </c>
      <c r="CG55" s="39">
        <f t="shared" si="108"/>
        <v>17.49695656712489</v>
      </c>
      <c r="CH55" s="36">
        <f>+'OCT-DEC 2021 '!CH55+'JUL-SEP 2021'!CH55+'JAN-MAR 2022'!CH55+'APR-JUN 2022'!CH55</f>
        <v>80972.065979986102</v>
      </c>
      <c r="CI55" s="39">
        <f t="shared" si="109"/>
        <v>0.8682121096253187</v>
      </c>
      <c r="CJ55" s="36">
        <f t="shared" si="110"/>
        <v>8837971.3673906196</v>
      </c>
      <c r="CK55" s="40">
        <f t="shared" si="111"/>
        <v>14.885004408236833</v>
      </c>
      <c r="CL55" s="38">
        <f>+'OCT-DEC 2021 '!CL55+'JUL-SEP 2021'!CL55+'JAN-MAR 2022'!CL55+'APR-JUN 2022'!CL55</f>
        <v>3716416.5511937402</v>
      </c>
      <c r="CM55" s="39">
        <f t="shared" si="112"/>
        <v>1.5760583666527739</v>
      </c>
      <c r="CN55" s="36">
        <f>+'OCT-DEC 2021 '!CN55+'JUL-SEP 2021'!CN55+'JAN-MAR 2022'!CN55+'APR-JUN 2022'!CN55</f>
        <v>56720.684565638949</v>
      </c>
      <c r="CO55" s="39">
        <f t="shared" si="113"/>
        <v>4.6962334183347075E-2</v>
      </c>
      <c r="CP55" s="36">
        <f t="shared" si="114"/>
        <v>3773137.2357593793</v>
      </c>
      <c r="CQ55" s="40">
        <f t="shared" si="115"/>
        <v>1.0581353813690195</v>
      </c>
      <c r="CR55" s="116">
        <f t="shared" ref="CR55" si="151">+CF55+CL55</f>
        <v>12473415.852604374</v>
      </c>
      <c r="CS55" s="117">
        <f t="shared" ref="CS55" si="152">+CH55+CN55</f>
        <v>137692.75054562505</v>
      </c>
      <c r="CT55" s="118">
        <f t="shared" ref="CT55" si="153">+CR55+CS55</f>
        <v>12611108.603149999</v>
      </c>
      <c r="CU55" s="32"/>
      <c r="CV55" s="38">
        <f t="shared" si="119"/>
        <v>159100571.23686782</v>
      </c>
      <c r="CW55" s="39">
        <f>+CV55/CV111</f>
        <v>57.920382235605075</v>
      </c>
      <c r="CX55" s="39">
        <f t="shared" si="121"/>
        <v>1528430.7603028887</v>
      </c>
      <c r="CY55" s="39">
        <f>+CX55/CX111</f>
        <v>2.3011327179180148</v>
      </c>
      <c r="CZ55" s="36">
        <f t="shared" si="123"/>
        <v>160629001.99717072</v>
      </c>
      <c r="DA55" s="39">
        <f>+CZ55/CZ111</f>
        <v>47.090199266736491</v>
      </c>
      <c r="DB55" s="38">
        <f t="shared" si="125"/>
        <v>25019737.446275946</v>
      </c>
      <c r="DC55" s="39">
        <f>+DB55/DB111</f>
        <v>2.1540500695576021</v>
      </c>
      <c r="DD55" s="36">
        <f t="shared" si="127"/>
        <v>177821.57601175853</v>
      </c>
      <c r="DE55" s="39">
        <f>+DD55/DD111</f>
        <v>2.8044391189098541E-2</v>
      </c>
      <c r="DF55" s="36">
        <f t="shared" si="129"/>
        <v>25197559.022287704</v>
      </c>
      <c r="DG55" s="39">
        <f>+DF55/DF111</f>
        <v>1.4033005273906916</v>
      </c>
      <c r="DH55" s="152"/>
      <c r="DI55" s="161" t="s">
        <v>180</v>
      </c>
      <c r="DJ55" s="38">
        <f t="shared" si="131"/>
        <v>160629001.99717072</v>
      </c>
      <c r="DK55" s="36">
        <f t="shared" ref="DK55" si="154">+DF55</f>
        <v>25197559.022287704</v>
      </c>
      <c r="DL55" s="37">
        <f t="shared" ref="DL55" si="155">+DJ55+DK55</f>
        <v>185826561.01945841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>
        <f>+'JUL-SEP 2021'!D56+'OCT-DEC 2021 '!D56+'JAN-MAR 2022'!D56+'APR-JUN 2022'!D56</f>
        <v>980105.26</v>
      </c>
      <c r="E56" s="39">
        <f t="shared" si="55"/>
        <v>2.2938458045853265</v>
      </c>
      <c r="F56" s="36">
        <f>+'JUL-SEP 2021'!F56+'OCT-DEC 2021 '!F56+'JAN-MAR 2022'!F56+'APR-JUN 2022'!F56</f>
        <v>69947.860000000015</v>
      </c>
      <c r="G56" s="39">
        <f t="shared" si="56"/>
        <v>0.6981381747045674</v>
      </c>
      <c r="H56" s="36">
        <f t="shared" si="57"/>
        <v>1050053.1200000001</v>
      </c>
      <c r="I56" s="40">
        <f t="shared" si="58"/>
        <v>1.9907427938756477</v>
      </c>
      <c r="J56" s="35">
        <f>+'JUL-SEP 2021'!J56+'OCT-DEC 2021 '!J56+'JAN-MAR 2022'!J56+'APR-JUN 2022'!J56</f>
        <v>8171433.6299999999</v>
      </c>
      <c r="K56" s="39">
        <f t="shared" si="59"/>
        <v>6.3444778021056552</v>
      </c>
      <c r="L56" s="36">
        <f>+'JUL-SEP 2021'!L56+'OCT-DEC 2021 '!L56+'JAN-MAR 2022'!L56+'APR-JUN 2022'!L56</f>
        <v>32526314.039999999</v>
      </c>
      <c r="M56" s="39">
        <f t="shared" si="60"/>
        <v>29.027486013377537</v>
      </c>
      <c r="N56" s="36">
        <f t="shared" si="61"/>
        <v>40697747.670000002</v>
      </c>
      <c r="O56" s="40">
        <f t="shared" si="62"/>
        <v>16.897584454192348</v>
      </c>
      <c r="P56" s="116">
        <f t="shared" si="63"/>
        <v>9151538.8900000006</v>
      </c>
      <c r="Q56" s="117">
        <f t="shared" si="64"/>
        <v>32596261.899999999</v>
      </c>
      <c r="R56" s="118">
        <f t="shared" si="65"/>
        <v>41747800.789999999</v>
      </c>
      <c r="S56" s="32"/>
      <c r="T56" s="38">
        <f>+'JUL-SEP 2021'!T56+'OCT-DEC 2021 '!T56+'JAN-MAR 2022'!T56+'APR-JUN 2022'!T56</f>
        <v>48796960.128242642</v>
      </c>
      <c r="U56" s="39">
        <f t="shared" si="66"/>
        <v>63.393669498655584</v>
      </c>
      <c r="V56" s="36">
        <f>+'JUL-SEP 2021'!V56+'OCT-DEC 2021 '!V56+'JAN-MAR 2022'!V56+'APR-JUN 2022'!V56</f>
        <v>19735009.767888002</v>
      </c>
      <c r="W56" s="39">
        <f t="shared" si="67"/>
        <v>99.392163297632422</v>
      </c>
      <c r="X56" s="36">
        <f t="shared" si="68"/>
        <v>68531969.896130651</v>
      </c>
      <c r="Y56" s="40">
        <f t="shared" si="69"/>
        <v>70.775408804412933</v>
      </c>
      <c r="Z56" s="244">
        <f>+'OCT-DEC 2021 '!Z56+'JUL-SEP 2021'!Z56+'JAN-MAR 2022'!Z56+'APR-JUN 2022'!Z56</f>
        <v>79473752.771164328</v>
      </c>
      <c r="AA56" s="39">
        <f t="shared" si="70"/>
        <v>20.44660689598896</v>
      </c>
      <c r="AB56" s="36">
        <f>+'OCT-DEC 2021 '!AB56+'JUL-SEP 2021'!AB56+'JAN-MAR 2022'!AB56+'APR-JUN 2022'!AB56</f>
        <v>35073912.589476481</v>
      </c>
      <c r="AC56" s="39">
        <f t="shared" si="71"/>
        <v>22.335106775294207</v>
      </c>
      <c r="AD56" s="36">
        <f t="shared" si="72"/>
        <v>114547665.36064081</v>
      </c>
      <c r="AE56" s="40">
        <f t="shared" si="73"/>
        <v>20.990032391943256</v>
      </c>
      <c r="AF56" s="116">
        <f t="shared" si="74"/>
        <v>128270712.89940697</v>
      </c>
      <c r="AG56" s="117">
        <f t="shared" si="75"/>
        <v>54808922.357364483</v>
      </c>
      <c r="AH56" s="118">
        <f t="shared" si="76"/>
        <v>183079635.25677145</v>
      </c>
      <c r="AI56" s="32"/>
      <c r="AJ56" s="35">
        <f>+'OCT-DEC 2021 '!AJ56+'JUL-SEP 2021'!AJ56+'JAN-MAR 2022'!AJ56+'APR-JUN 2022'!AJ56</f>
        <v>11414987.315211799</v>
      </c>
      <c r="AK56" s="39">
        <f t="shared" si="77"/>
        <v>45.895115834382572</v>
      </c>
      <c r="AL56" s="36">
        <f>+'OCT-DEC 2021 '!AL56+'JUL-SEP 2021'!AL56+'JAN-MAR 2022'!AL56+'APR-JUN 2022'!AL56</f>
        <v>9387787.3385365307</v>
      </c>
      <c r="AM56" s="39">
        <f t="shared" si="78"/>
        <v>116.4492270679451</v>
      </c>
      <c r="AN56" s="36">
        <f t="shared" si="79"/>
        <v>20802774.65374833</v>
      </c>
      <c r="AO56" s="40">
        <f t="shared" si="80"/>
        <v>63.165808334795862</v>
      </c>
      <c r="AP56" s="36">
        <f>+'OCT-DEC 2021 '!AP56+'JUL-SEP 2021'!AP56+'JAN-MAR 2022'!AP56+'APR-JUN 2022'!AP56</f>
        <v>8643164.3708266858</v>
      </c>
      <c r="AQ56" s="39">
        <f t="shared" si="81"/>
        <v>14.55384444677194</v>
      </c>
      <c r="AR56" s="36">
        <f>+'OCT-DEC 2021 '!AR56+'JUL-SEP 2021'!AR56+'JAN-MAR 2022'!AR56+'APR-JUN 2022'!AR56</f>
        <v>20132460.787768006</v>
      </c>
      <c r="AS56" s="39">
        <f t="shared" si="82"/>
        <v>35.160158765070491</v>
      </c>
      <c r="AT56" s="36">
        <f t="shared" si="83"/>
        <v>28775625.15859469</v>
      </c>
      <c r="AU56" s="40">
        <f t="shared" si="84"/>
        <v>24.669022346600755</v>
      </c>
      <c r="AV56" s="116">
        <f t="shared" si="85"/>
        <v>20058151.686038487</v>
      </c>
      <c r="AW56" s="117">
        <f t="shared" si="86"/>
        <v>29520248.126304537</v>
      </c>
      <c r="AX56" s="118">
        <f t="shared" si="87"/>
        <v>49578399.812343024</v>
      </c>
      <c r="AY56" s="32"/>
      <c r="AZ56" s="35">
        <f>+'OCT-DEC 2021 '!AZ56+'JUL-SEP 2021'!AZ56+'JAN-MAR 2022'!AZ56+'APR-JUN 2022'!AZ56</f>
        <v>76606039.589273587</v>
      </c>
      <c r="BA56" s="39">
        <f t="shared" si="134"/>
        <v>174.19291956894878</v>
      </c>
      <c r="BB56" s="36">
        <f>+'OCT-DEC 2021 '!BB56+'JUL-SEP 2021'!BB56+'JAN-MAR 2022'!BB56+'APR-JUN 2022'!BB56</f>
        <v>14240582.038255773</v>
      </c>
      <c r="BC56" s="39">
        <f t="shared" si="135"/>
        <v>123.84945633924818</v>
      </c>
      <c r="BD56" s="36">
        <f t="shared" si="88"/>
        <v>90846621.627529353</v>
      </c>
      <c r="BE56" s="40">
        <v>50.80947592488706</v>
      </c>
      <c r="BF56" s="38">
        <f>+'OCT-DEC 2021 '!BF56+'JUL-SEP 2021'!BF56+'JAN-MAR 2022'!BF56+'APR-JUN 2022'!BF56</f>
        <v>32454136.057721008</v>
      </c>
      <c r="BG56" s="39">
        <v>11.209649980770365</v>
      </c>
      <c r="BH56" s="36">
        <f>+'OCT-DEC 2021 '!BH56+'JUL-SEP 2021'!BH56+'JAN-MAR 2022'!BH56+'APR-JUN 2022'!BH56</f>
        <v>29349555.010908436</v>
      </c>
      <c r="BI56" s="39">
        <v>25.15986996509827</v>
      </c>
      <c r="BJ56" s="36">
        <f t="shared" si="92"/>
        <v>61803691.068629444</v>
      </c>
      <c r="BK56" s="40">
        <v>15.087294149893376</v>
      </c>
      <c r="BL56" s="116">
        <f t="shared" si="94"/>
        <v>109060175.64699459</v>
      </c>
      <c r="BM56" s="117">
        <f t="shared" si="95"/>
        <v>43590137.049164206</v>
      </c>
      <c r="BN56" s="118">
        <f t="shared" si="96"/>
        <v>152650312.6961588</v>
      </c>
      <c r="BO56" s="32"/>
      <c r="BP56" s="35">
        <f>+'OCT-DEC 2021 '!BP56+'JUL-SEP 2021'!BP56+'JAN-MAR 2022'!BP56+'APR-JUN 2022'!BP56</f>
        <v>9752305.5764622074</v>
      </c>
      <c r="BQ56" s="39">
        <v>15.834512638465943</v>
      </c>
      <c r="BR56" s="36">
        <f>+'OCT-DEC 2021 '!BR56+'JUL-SEP 2021'!BR56+'JAN-MAR 2022'!BR56+'APR-JUN 2022'!BR56</f>
        <v>5556781.7045659591</v>
      </c>
      <c r="BS56" s="39">
        <v>41.97673480889474</v>
      </c>
      <c r="BT56" s="36">
        <f t="shared" si="99"/>
        <v>15309087.281028166</v>
      </c>
      <c r="BU56" s="40">
        <v>19.057766332134058</v>
      </c>
      <c r="BV56" s="38">
        <f>+'OCT-DEC 2021 '!BV56+'JUL-SEP 2021'!BV56+'JAN-MAR 2022'!BV56+'APR-JUN 2022'!BV56</f>
        <v>18373731.320780903</v>
      </c>
      <c r="BW56" s="39">
        <f t="shared" si="101"/>
        <v>16.323992836298274</v>
      </c>
      <c r="BX56" s="36">
        <f>+'OCT-DEC 2021 '!BX56+'JUL-SEP 2021'!BX56+'JAN-MAR 2022'!BX56+'APR-JUN 2022'!BX56</f>
        <v>18150193.149264</v>
      </c>
      <c r="BY56" s="39">
        <f t="shared" si="102"/>
        <v>24.722562877408723</v>
      </c>
      <c r="BZ56" s="36">
        <f t="shared" si="103"/>
        <v>36523924.470044903</v>
      </c>
      <c r="CA56" s="40">
        <f t="shared" si="104"/>
        <v>19.639464451949998</v>
      </c>
      <c r="CB56" s="116">
        <f t="shared" si="105"/>
        <v>28126036.897243112</v>
      </c>
      <c r="CC56" s="117">
        <f t="shared" si="106"/>
        <v>23706974.853829958</v>
      </c>
      <c r="CD56" s="118">
        <f t="shared" si="107"/>
        <v>51833011.75107307</v>
      </c>
      <c r="CE56" s="32"/>
      <c r="CF56" s="35">
        <f>+'OCT-DEC 2021 '!CF56+'JUL-SEP 2021'!CF56+'JAN-MAR 2022'!CF56+'APR-JUN 2022'!CF56</f>
        <v>19568517.329685058</v>
      </c>
      <c r="CG56" s="39">
        <f t="shared" si="108"/>
        <v>39.098952279849541</v>
      </c>
      <c r="CH56" s="36">
        <f>+'OCT-DEC 2021 '!CH56+'JUL-SEP 2021'!CH56+'JAN-MAR 2022'!CH56+'APR-JUN 2022'!CH56</f>
        <v>6229558.9912411738</v>
      </c>
      <c r="CI56" s="39">
        <f t="shared" si="109"/>
        <v>66.795610169533191</v>
      </c>
      <c r="CJ56" s="36">
        <f t="shared" si="110"/>
        <v>25798076.320926234</v>
      </c>
      <c r="CK56" s="40">
        <f t="shared" si="111"/>
        <v>43.449391698402081</v>
      </c>
      <c r="CL56" s="38">
        <f>+'OCT-DEC 2021 '!CL56+'JUL-SEP 2021'!CL56+'JAN-MAR 2022'!CL56+'APR-JUN 2022'!CL56</f>
        <v>23419999.475305334</v>
      </c>
      <c r="CM56" s="39">
        <f t="shared" si="112"/>
        <v>9.9319561226801589</v>
      </c>
      <c r="CN56" s="36">
        <f>+'OCT-DEC 2021 '!CN56+'JUL-SEP 2021'!CN56+'JAN-MAR 2022'!CN56+'APR-JUN 2022'!CN56</f>
        <v>20274596.165531613</v>
      </c>
      <c r="CO56" s="39">
        <f t="shared" si="113"/>
        <v>16.786510385929034</v>
      </c>
      <c r="CP56" s="36">
        <f t="shared" si="114"/>
        <v>43694595.640836947</v>
      </c>
      <c r="CQ56" s="40">
        <f t="shared" si="115"/>
        <v>12.253675054275336</v>
      </c>
      <c r="CR56" s="116">
        <f t="shared" si="116"/>
        <v>42988516.804990396</v>
      </c>
      <c r="CS56" s="117">
        <f t="shared" si="117"/>
        <v>26504155.156772785</v>
      </c>
      <c r="CT56" s="118">
        <f t="shared" si="118"/>
        <v>69492671.961763173</v>
      </c>
      <c r="CU56" s="32"/>
      <c r="CV56" s="38">
        <f t="shared" si="119"/>
        <v>167118915.19887528</v>
      </c>
      <c r="CW56" s="39">
        <f t="shared" ref="CW56:CW63" si="156">+CV56/$CV$111</f>
        <v>60.839451246894761</v>
      </c>
      <c r="CX56" s="39">
        <f t="shared" si="121"/>
        <v>55219667.700487435</v>
      </c>
      <c r="CY56" s="39">
        <f t="shared" ref="CY56:CY63" si="157">+CX56/$CX$111</f>
        <v>83.136107515247389</v>
      </c>
      <c r="CZ56" s="36">
        <f t="shared" si="123"/>
        <v>222338582.89936271</v>
      </c>
      <c r="DA56" s="40">
        <f t="shared" ref="DA56:DA63" si="158">+CZ56/$CZ$111</f>
        <v>65.181057238961216</v>
      </c>
      <c r="DB56" s="38">
        <f t="shared" si="125"/>
        <v>170536217.62579823</v>
      </c>
      <c r="DC56" s="39">
        <f t="shared" ref="DC56:DC63" si="159">+DB56/$DB$111</f>
        <v>14.682150531264593</v>
      </c>
      <c r="DD56" s="36">
        <f t="shared" si="127"/>
        <v>155507031.74294853</v>
      </c>
      <c r="DE56" s="39">
        <f t="shared" ref="DE56:DE63" si="160">+DD56/$DD$111</f>
        <v>24.525145534456591</v>
      </c>
      <c r="DF56" s="36">
        <f t="shared" si="129"/>
        <v>326043249.36874676</v>
      </c>
      <c r="DG56" s="40">
        <f t="shared" ref="DG56:DG63" si="161">+DF56/$DF$111</f>
        <v>18.157975674811894</v>
      </c>
      <c r="DH56" s="152"/>
      <c r="DI56" s="161" t="s">
        <v>46</v>
      </c>
      <c r="DJ56" s="38">
        <f t="shared" ref="DJ56:DJ60" si="162">+CZ56</f>
        <v>222338582.89936271</v>
      </c>
      <c r="DK56" s="36">
        <f t="shared" si="132"/>
        <v>326043249.36874676</v>
      </c>
      <c r="DL56" s="37">
        <f t="shared" si="133"/>
        <v>548381832.26810944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>
        <f>+'JUL-SEP 2021'!D57+'OCT-DEC 2021 '!D57+'JAN-MAR 2022'!D57+'APR-JUN 2022'!D57</f>
        <v>12000.91</v>
      </c>
      <c r="E57" s="39">
        <f t="shared" si="55"/>
        <v>2.8087021035583557E-2</v>
      </c>
      <c r="F57" s="36">
        <f>+'JUL-SEP 2021'!F57+'OCT-DEC 2021 '!F57+'JAN-MAR 2022'!F57+'APR-JUN 2022'!F57</f>
        <v>331.81</v>
      </c>
      <c r="G57" s="39">
        <f t="shared" si="56"/>
        <v>3.3117414564037048E-3</v>
      </c>
      <c r="H57" s="36">
        <f t="shared" si="57"/>
        <v>12332.72</v>
      </c>
      <c r="I57" s="40">
        <f t="shared" si="58"/>
        <v>2.3380982353431865E-2</v>
      </c>
      <c r="J57" s="35">
        <f>+'JUL-SEP 2021'!J57+'OCT-DEC 2021 '!J57+'JAN-MAR 2022'!J57+'APR-JUN 2022'!J57</f>
        <v>387777.61</v>
      </c>
      <c r="K57" s="39">
        <f t="shared" si="59"/>
        <v>0.30107892325848629</v>
      </c>
      <c r="L57" s="36">
        <f>+'JUL-SEP 2021'!L57+'OCT-DEC 2021 '!L57+'JAN-MAR 2022'!L57+'APR-JUN 2022'!L57</f>
        <v>1672253.17</v>
      </c>
      <c r="M57" s="39">
        <f t="shared" si="60"/>
        <v>1.49237031418028</v>
      </c>
      <c r="N57" s="36">
        <f t="shared" si="61"/>
        <v>2060030.7799999998</v>
      </c>
      <c r="O57" s="40">
        <f t="shared" si="62"/>
        <v>0.85531868656567678</v>
      </c>
      <c r="P57" s="116">
        <f t="shared" si="63"/>
        <v>399778.51999999996</v>
      </c>
      <c r="Q57" s="117">
        <f t="shared" si="64"/>
        <v>1672584.98</v>
      </c>
      <c r="R57" s="118">
        <f t="shared" si="65"/>
        <v>2072363.5</v>
      </c>
      <c r="S57" s="32"/>
      <c r="T57" s="38">
        <f>+'JUL-SEP 2021'!T57+'OCT-DEC 2021 '!T57+'JAN-MAR 2022'!T57+'APR-JUN 2022'!T57</f>
        <v>1882231.4529215931</v>
      </c>
      <c r="U57" s="39">
        <f t="shared" si="66"/>
        <v>2.445266228324436</v>
      </c>
      <c r="V57" s="36">
        <f>+'JUL-SEP 2021'!V57+'OCT-DEC 2021 '!V57+'JAN-MAR 2022'!V57+'APR-JUN 2022'!V57</f>
        <v>1103141.5357356761</v>
      </c>
      <c r="W57" s="39">
        <f t="shared" si="67"/>
        <v>5.5557927231760962</v>
      </c>
      <c r="X57" s="36">
        <f t="shared" si="68"/>
        <v>2985372.9886572692</v>
      </c>
      <c r="Y57" s="40">
        <f t="shared" si="69"/>
        <v>3.0831011282195733</v>
      </c>
      <c r="Z57" s="244">
        <f>+'OCT-DEC 2021 '!Z57+'JUL-SEP 2021'!Z57+'JAN-MAR 2022'!Z57+'APR-JUN 2022'!Z57</f>
        <v>2791177.5856970958</v>
      </c>
      <c r="AA57" s="39">
        <f t="shared" si="70"/>
        <v>0.71810011332887458</v>
      </c>
      <c r="AB57" s="36">
        <f>+'OCT-DEC 2021 '!AB57+'JUL-SEP 2021'!AB57+'JAN-MAR 2022'!AB57+'APR-JUN 2022'!AB57</f>
        <v>1666005.4276153166</v>
      </c>
      <c r="AC57" s="39">
        <f t="shared" si="71"/>
        <v>1.0609141201193599</v>
      </c>
      <c r="AD57" s="36">
        <f t="shared" si="72"/>
        <v>4457183.0133124124</v>
      </c>
      <c r="AE57" s="40">
        <f t="shared" si="73"/>
        <v>0.81674659655170301</v>
      </c>
      <c r="AF57" s="116">
        <f t="shared" si="74"/>
        <v>4673409.0386186894</v>
      </c>
      <c r="AG57" s="117">
        <f t="shared" si="75"/>
        <v>2769146.9633509926</v>
      </c>
      <c r="AH57" s="118">
        <f t="shared" si="76"/>
        <v>7442556.0019696821</v>
      </c>
      <c r="AI57" s="32"/>
      <c r="AJ57" s="35">
        <f>+'OCT-DEC 2021 '!AJ57+'JUL-SEP 2021'!AJ57+'JAN-MAR 2022'!AJ57+'APR-JUN 2022'!AJ57</f>
        <v>903849.83311663265</v>
      </c>
      <c r="AK57" s="39">
        <f t="shared" si="77"/>
        <v>3.6340200512089251</v>
      </c>
      <c r="AL57" s="36">
        <f>+'OCT-DEC 2021 '!AL57+'JUL-SEP 2021'!AL57+'JAN-MAR 2022'!AL57+'APR-JUN 2022'!AL57</f>
        <v>547823.66687982809</v>
      </c>
      <c r="AM57" s="39">
        <f t="shared" si="78"/>
        <v>6.7953864182471202</v>
      </c>
      <c r="AN57" s="36">
        <f t="shared" si="79"/>
        <v>1451673.4999964607</v>
      </c>
      <c r="AO57" s="40">
        <f t="shared" si="80"/>
        <v>4.4078797944848445</v>
      </c>
      <c r="AP57" s="36">
        <f>+'OCT-DEC 2021 '!AP57+'JUL-SEP 2021'!AP57+'JAN-MAR 2022'!AP57+'APR-JUN 2022'!AP57</f>
        <v>438709.63829250302</v>
      </c>
      <c r="AQ57" s="39">
        <f t="shared" si="81"/>
        <v>0.73872386999369066</v>
      </c>
      <c r="AR57" s="36">
        <f>+'OCT-DEC 2021 '!AR57+'JUL-SEP 2021'!AR57+'JAN-MAR 2022'!AR57+'APR-JUN 2022'!AR57</f>
        <v>954623.31448473048</v>
      </c>
      <c r="AS57" s="39">
        <f t="shared" si="82"/>
        <v>1.6671934768408458</v>
      </c>
      <c r="AT57" s="36">
        <f t="shared" si="83"/>
        <v>1393332.9527772334</v>
      </c>
      <c r="AU57" s="40">
        <f t="shared" si="84"/>
        <v>1.1944887924720038</v>
      </c>
      <c r="AV57" s="116">
        <f t="shared" si="85"/>
        <v>1342559.4714091357</v>
      </c>
      <c r="AW57" s="117">
        <f t="shared" si="86"/>
        <v>1502446.9813645585</v>
      </c>
      <c r="AX57" s="118">
        <f t="shared" si="87"/>
        <v>2845006.4527736939</v>
      </c>
      <c r="AY57" s="32"/>
      <c r="AZ57" s="35">
        <f>+'OCT-DEC 2021 '!AZ57+'JUL-SEP 2021'!AZ57+'JAN-MAR 2022'!AZ57+'APR-JUN 2022'!AZ57</f>
        <v>2598092.4582523764</v>
      </c>
      <c r="BA57" s="39">
        <f t="shared" si="134"/>
        <v>5.907749741920056</v>
      </c>
      <c r="BB57" s="36">
        <f>+'OCT-DEC 2021 '!BB57+'JUL-SEP 2021'!BB57+'JAN-MAR 2022'!BB57+'APR-JUN 2022'!BB57</f>
        <v>790434.29174762417</v>
      </c>
      <c r="BC57" s="39">
        <f t="shared" si="135"/>
        <v>6.8743578767959104</v>
      </c>
      <c r="BD57" s="36">
        <f t="shared" si="88"/>
        <v>3388526.7500000005</v>
      </c>
      <c r="BE57" s="40">
        <v>7.0790023178873547</v>
      </c>
      <c r="BF57" s="38">
        <f>+'OCT-DEC 2021 '!BF57+'JUL-SEP 2021'!BF57+'JAN-MAR 2022'!BF57+'APR-JUN 2022'!BF57</f>
        <v>1848434.6762538685</v>
      </c>
      <c r="BG57" s="39">
        <v>0.79587894630892797</v>
      </c>
      <c r="BH57" s="36">
        <f>+'OCT-DEC 2021 '!BH57+'JUL-SEP 2021'!BH57+'JAN-MAR 2022'!BH57+'APR-JUN 2022'!BH57</f>
        <v>2022993.1437461309</v>
      </c>
      <c r="BI57" s="39">
        <v>1.9847123428871014</v>
      </c>
      <c r="BJ57" s="36">
        <f t="shared" si="92"/>
        <v>3871427.8199999994</v>
      </c>
      <c r="BK57" s="40">
        <v>1.1263305731276396</v>
      </c>
      <c r="BL57" s="116">
        <f t="shared" si="94"/>
        <v>4446527.1345062451</v>
      </c>
      <c r="BM57" s="117">
        <f t="shared" si="95"/>
        <v>2813427.4354937552</v>
      </c>
      <c r="BN57" s="118">
        <f t="shared" si="96"/>
        <v>7259954.5700000003</v>
      </c>
      <c r="BO57" s="32"/>
      <c r="BP57" s="35">
        <f>+'OCT-DEC 2021 '!BP57+'JUL-SEP 2021'!BP57+'JAN-MAR 2022'!BP57+'APR-JUN 2022'!BP57</f>
        <v>799364.26716664946</v>
      </c>
      <c r="BQ57" s="39">
        <v>2.506760405675728</v>
      </c>
      <c r="BR57" s="36">
        <f>+'OCT-DEC 2021 '!BR57+'JUL-SEP 2021'!BR57+'JAN-MAR 2022'!BR57+'APR-JUN 2022'!BR57</f>
        <v>415580.44569170667</v>
      </c>
      <c r="BS57" s="39">
        <v>6.7464085503134879</v>
      </c>
      <c r="BT57" s="36">
        <f t="shared" si="99"/>
        <v>1214944.7128583561</v>
      </c>
      <c r="BU57" s="40">
        <v>3.0294956748111397</v>
      </c>
      <c r="BV57" s="38">
        <f>+'OCT-DEC 2021 '!BV57+'JUL-SEP 2021'!BV57+'JAN-MAR 2022'!BV57+'APR-JUN 2022'!BV57</f>
        <v>744473.88543093565</v>
      </c>
      <c r="BW57" s="39">
        <f t="shared" si="101"/>
        <v>0.66142179617271279</v>
      </c>
      <c r="BX57" s="36">
        <f>+'OCT-DEC 2021 '!BX57+'JUL-SEP 2021'!BX57+'JAN-MAR 2022'!BX57+'APR-JUN 2022'!BX57</f>
        <v>1116390.2180058728</v>
      </c>
      <c r="BY57" s="39">
        <f t="shared" si="102"/>
        <v>1.5206464820179293</v>
      </c>
      <c r="BZ57" s="36">
        <f t="shared" si="103"/>
        <v>1860864.1034368086</v>
      </c>
      <c r="CA57" s="40">
        <f t="shared" si="104"/>
        <v>1.0006146639398106</v>
      </c>
      <c r="CB57" s="116">
        <f t="shared" si="105"/>
        <v>1543838.1525975852</v>
      </c>
      <c r="CC57" s="117">
        <f t="shared" si="106"/>
        <v>1531970.6636975794</v>
      </c>
      <c r="CD57" s="118">
        <f t="shared" si="107"/>
        <v>3075808.8162951646</v>
      </c>
      <c r="CE57" s="32"/>
      <c r="CF57" s="35">
        <f>+'OCT-DEC 2021 '!CF57+'JUL-SEP 2021'!CF57+'JAN-MAR 2022'!CF57+'APR-JUN 2022'!CF57</f>
        <v>1635557.1284141145</v>
      </c>
      <c r="CG57" s="39">
        <f t="shared" si="108"/>
        <v>3.2679312917500645</v>
      </c>
      <c r="CH57" s="36">
        <f>+'OCT-DEC 2021 '!CH57+'JUL-SEP 2021'!CH57+'JAN-MAR 2022'!CH57+'APR-JUN 2022'!CH57</f>
        <v>592807.62419410935</v>
      </c>
      <c r="CI57" s="39">
        <f t="shared" si="109"/>
        <v>6.3563001854337662</v>
      </c>
      <c r="CJ57" s="36">
        <f t="shared" si="110"/>
        <v>2228364.7526082238</v>
      </c>
      <c r="CK57" s="40">
        <f t="shared" si="111"/>
        <v>3.7530353728138506</v>
      </c>
      <c r="CL57" s="38">
        <f>+'OCT-DEC 2021 '!CL57+'JUL-SEP 2021'!CL57+'JAN-MAR 2022'!CL57+'APR-JUN 2022'!CL57</f>
        <v>1293855.0253536482</v>
      </c>
      <c r="CM57" s="39">
        <f t="shared" si="112"/>
        <v>0.5486981908121551</v>
      </c>
      <c r="CN57" s="36">
        <f>+'OCT-DEC 2021 '!CN57+'JUL-SEP 2021'!CN57+'JAN-MAR 2022'!CN57+'APR-JUN 2022'!CN57</f>
        <v>1363652.2232372342</v>
      </c>
      <c r="CO57" s="39">
        <f t="shared" si="113"/>
        <v>1.1290465181784217</v>
      </c>
      <c r="CP57" s="36">
        <f t="shared" si="114"/>
        <v>2657507.2485908824</v>
      </c>
      <c r="CQ57" s="40">
        <f t="shared" si="115"/>
        <v>0.74526906133397119</v>
      </c>
      <c r="CR57" s="116">
        <f t="shared" si="116"/>
        <v>2929412.1537677627</v>
      </c>
      <c r="CS57" s="117">
        <f t="shared" si="117"/>
        <v>1956459.8474313435</v>
      </c>
      <c r="CT57" s="118">
        <f t="shared" si="118"/>
        <v>4885872.0011991058</v>
      </c>
      <c r="CU57" s="32"/>
      <c r="CV57" s="38">
        <f t="shared" si="119"/>
        <v>7831096.0498713665</v>
      </c>
      <c r="CW57" s="39">
        <f t="shared" si="156"/>
        <v>2.8509016215724312</v>
      </c>
      <c r="CX57" s="39">
        <f t="shared" si="121"/>
        <v>3450119.3742489442</v>
      </c>
      <c r="CY57" s="39">
        <f t="shared" si="157"/>
        <v>5.1943357716994436</v>
      </c>
      <c r="CZ57" s="36">
        <f t="shared" si="123"/>
        <v>11281215.424120311</v>
      </c>
      <c r="DA57" s="40">
        <f t="shared" si="158"/>
        <v>3.3072152331629607</v>
      </c>
      <c r="DB57" s="38">
        <f t="shared" si="125"/>
        <v>7504428.4210280515</v>
      </c>
      <c r="DC57" s="39">
        <f t="shared" si="159"/>
        <v>0.64608649858999945</v>
      </c>
      <c r="DD57" s="36">
        <f t="shared" si="127"/>
        <v>8795917.4970892854</v>
      </c>
      <c r="DE57" s="39">
        <f t="shared" si="160"/>
        <v>1.3872115897741053</v>
      </c>
      <c r="DF57" s="36">
        <f t="shared" si="129"/>
        <v>16300345.918117337</v>
      </c>
      <c r="DG57" s="40">
        <f t="shared" si="161"/>
        <v>0.90779761655928815</v>
      </c>
      <c r="DH57" s="152"/>
      <c r="DI57" s="161" t="s">
        <v>57</v>
      </c>
      <c r="DJ57" s="38">
        <f t="shared" si="162"/>
        <v>11281215.424120311</v>
      </c>
      <c r="DK57" s="36">
        <f t="shared" si="132"/>
        <v>16300345.918117337</v>
      </c>
      <c r="DL57" s="37">
        <f t="shared" si="133"/>
        <v>27581561.342237648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>
        <f>+'JUL-SEP 2021'!D58+'OCT-DEC 2021 '!D58+'JAN-MAR 2022'!D58+'APR-JUN 2022'!D58</f>
        <v>6923393.5376657052</v>
      </c>
      <c r="E58" s="39">
        <f t="shared" si="55"/>
        <v>16.203562890650787</v>
      </c>
      <c r="F58" s="36">
        <f>+'JUL-SEP 2021'!F58+'OCT-DEC 2021 '!F58+'JAN-MAR 2022'!F58+'APR-JUN 2022'!F58</f>
        <v>1847260.9146683461</v>
      </c>
      <c r="G58" s="39">
        <f t="shared" si="56"/>
        <v>18.437209704051682</v>
      </c>
      <c r="H58" s="36">
        <f t="shared" si="57"/>
        <v>8770654.452334052</v>
      </c>
      <c r="I58" s="40">
        <f t="shared" si="58"/>
        <v>16.62784178819199</v>
      </c>
      <c r="J58" s="35">
        <f>+'JUL-SEP 2021'!J58+'OCT-DEC 2021 '!J58+'JAN-MAR 2022'!J58+'APR-JUN 2022'!J58</f>
        <v>3982840.45831363</v>
      </c>
      <c r="K58" s="39">
        <f t="shared" si="59"/>
        <v>3.0923634727115981</v>
      </c>
      <c r="L58" s="36">
        <f>+'JUL-SEP 2021'!L58+'OCT-DEC 2021 '!L58+'JAN-MAR 2022'!L58+'APR-JUN 2022'!L58</f>
        <v>2471988.9933727523</v>
      </c>
      <c r="M58" s="39">
        <f t="shared" si="60"/>
        <v>2.2060792330206129</v>
      </c>
      <c r="N58" s="36">
        <f t="shared" si="61"/>
        <v>6454829.4516863823</v>
      </c>
      <c r="O58" s="40">
        <f t="shared" si="62"/>
        <v>2.6800260958342794</v>
      </c>
      <c r="P58" s="116">
        <f t="shared" si="63"/>
        <v>10906233.995979335</v>
      </c>
      <c r="Q58" s="117">
        <f t="shared" si="64"/>
        <v>4319249.9080410982</v>
      </c>
      <c r="R58" s="118">
        <f t="shared" si="65"/>
        <v>15225483.904020432</v>
      </c>
      <c r="S58" s="32"/>
      <c r="T58" s="38">
        <f>+'JUL-SEP 2021'!T58+'OCT-DEC 2021 '!T58+'JAN-MAR 2022'!T58+'APR-JUN 2022'!T58</f>
        <v>33240132.895938598</v>
      </c>
      <c r="U58" s="39">
        <f t="shared" si="66"/>
        <v>43.183304725511171</v>
      </c>
      <c r="V58" s="36">
        <f>+'JUL-SEP 2021'!V58+'OCT-DEC 2021 '!V58+'JAN-MAR 2022'!V58+'APR-JUN 2022'!V58</f>
        <v>7830108.910013116</v>
      </c>
      <c r="W58" s="39">
        <f t="shared" si="67"/>
        <v>39.435068569796663</v>
      </c>
      <c r="X58" s="36">
        <f t="shared" si="68"/>
        <v>41070241.805951715</v>
      </c>
      <c r="Y58" s="40">
        <f t="shared" si="69"/>
        <v>42.41470306366373</v>
      </c>
      <c r="Z58" s="244">
        <f>+'OCT-DEC 2021 '!Z58+'JUL-SEP 2021'!Z58+'JAN-MAR 2022'!Z58+'APR-JUN 2022'!Z58</f>
        <v>7645064.1421783436</v>
      </c>
      <c r="AA58" s="39">
        <f t="shared" si="70"/>
        <v>1.9668836031920474</v>
      </c>
      <c r="AB58" s="36">
        <f>+'OCT-DEC 2021 '!AB58+'JUL-SEP 2021'!AB58+'JAN-MAR 2022'!AB58+'APR-JUN 2022'!AB58</f>
        <v>7128455.4415241033</v>
      </c>
      <c r="AC58" s="39">
        <f t="shared" si="71"/>
        <v>4.5394083999952262</v>
      </c>
      <c r="AD58" s="36">
        <f t="shared" si="72"/>
        <v>14773519.583702447</v>
      </c>
      <c r="AE58" s="40">
        <f t="shared" si="73"/>
        <v>2.7071407664976581</v>
      </c>
      <c r="AF58" s="116">
        <f t="shared" si="74"/>
        <v>40885197.038116939</v>
      </c>
      <c r="AG58" s="117">
        <f t="shared" si="75"/>
        <v>14958564.35153722</v>
      </c>
      <c r="AH58" s="118">
        <f t="shared" si="76"/>
        <v>55843761.38965416</v>
      </c>
      <c r="AI58" s="32"/>
      <c r="AJ58" s="35">
        <f>+'OCT-DEC 2021 '!AJ58+'JUL-SEP 2021'!AJ58+'JAN-MAR 2022'!AJ58+'APR-JUN 2022'!AJ58</f>
        <v>9015235.5211738888</v>
      </c>
      <c r="AK58" s="39">
        <f t="shared" si="77"/>
        <v>36.246670021887709</v>
      </c>
      <c r="AL58" s="36">
        <f>+'OCT-DEC 2021 '!AL58+'JUL-SEP 2021'!AL58+'JAN-MAR 2022'!AL58+'APR-JUN 2022'!AL58</f>
        <v>2317399.9099682746</v>
      </c>
      <c r="AM58" s="39">
        <f t="shared" si="78"/>
        <v>28.745796915889635</v>
      </c>
      <c r="AN58" s="36">
        <f t="shared" si="79"/>
        <v>11332635.431142163</v>
      </c>
      <c r="AO58" s="40">
        <f t="shared" si="80"/>
        <v>34.410557701381457</v>
      </c>
      <c r="AP58" s="36">
        <f>+'OCT-DEC 2021 '!AP58+'JUL-SEP 2021'!AP58+'JAN-MAR 2022'!AP58+'APR-JUN 2022'!AP58</f>
        <v>877298.36035780027</v>
      </c>
      <c r="AQ58" s="39">
        <f t="shared" si="81"/>
        <v>1.4772441344690386</v>
      </c>
      <c r="AR58" s="36">
        <f>+'OCT-DEC 2021 '!AR58+'JUL-SEP 2021'!AR58+'JAN-MAR 2022'!AR58+'APR-JUN 2022'!AR58</f>
        <v>2553341.4734865846</v>
      </c>
      <c r="AS58" s="39">
        <f t="shared" si="82"/>
        <v>4.459260720069202</v>
      </c>
      <c r="AT58" s="36">
        <f t="shared" si="83"/>
        <v>3430639.8338443851</v>
      </c>
      <c r="AU58" s="40">
        <f t="shared" si="84"/>
        <v>2.9410492476813639</v>
      </c>
      <c r="AV58" s="116">
        <f t="shared" si="85"/>
        <v>9892533.8815316893</v>
      </c>
      <c r="AW58" s="117">
        <f t="shared" si="86"/>
        <v>4870741.3834548593</v>
      </c>
      <c r="AX58" s="118">
        <f t="shared" si="87"/>
        <v>14763275.264986549</v>
      </c>
      <c r="AY58" s="32"/>
      <c r="AZ58" s="35">
        <f>+'OCT-DEC 2021 '!AZ58+'JUL-SEP 2021'!AZ58+'JAN-MAR 2022'!AZ58+'APR-JUN 2022'!AZ58</f>
        <v>14143654.691132804</v>
      </c>
      <c r="BA58" s="39">
        <f t="shared" si="134"/>
        <v>32.160969516670505</v>
      </c>
      <c r="BB58" s="36">
        <f>+'OCT-DEC 2021 '!BB58+'JUL-SEP 2021'!BB58+'JAN-MAR 2022'!BB58+'APR-JUN 2022'!BB58</f>
        <v>2375615.2839071932</v>
      </c>
      <c r="BC58" s="39">
        <f t="shared" si="135"/>
        <v>20.660578380344862</v>
      </c>
      <c r="BD58" s="36">
        <f t="shared" si="88"/>
        <v>16519269.975039998</v>
      </c>
      <c r="BE58" s="40">
        <v>33.610944026370717</v>
      </c>
      <c r="BF58" s="38">
        <f>+'OCT-DEC 2021 '!BF58+'JUL-SEP 2021'!BF58+'JAN-MAR 2022'!BF58+'APR-JUN 2022'!BF58</f>
        <v>2691017.6250763456</v>
      </c>
      <c r="BG58" s="39">
        <v>1.0989130189078158</v>
      </c>
      <c r="BH58" s="36">
        <f>+'OCT-DEC 2021 '!BH58+'JUL-SEP 2021'!BH58+'JAN-MAR 2022'!BH58+'APR-JUN 2022'!BH58</f>
        <v>2557494.3850736581</v>
      </c>
      <c r="BI58" s="39">
        <v>2.1798132101881804</v>
      </c>
      <c r="BJ58" s="36">
        <f t="shared" si="92"/>
        <v>5248512.0101500042</v>
      </c>
      <c r="BK58" s="40">
        <v>1.3993632145915351</v>
      </c>
      <c r="BL58" s="116">
        <f t="shared" si="94"/>
        <v>16834672.316209149</v>
      </c>
      <c r="BM58" s="117">
        <f t="shared" si="95"/>
        <v>4933109.6689808518</v>
      </c>
      <c r="BN58" s="118">
        <f t="shared" si="96"/>
        <v>21767781.98519</v>
      </c>
      <c r="BO58" s="32"/>
      <c r="BP58" s="35">
        <f>+'OCT-DEC 2021 '!BP58+'JUL-SEP 2021'!BP58+'JAN-MAR 2022'!BP58+'APR-JUN 2022'!BP58</f>
        <v>12493048.219274772</v>
      </c>
      <c r="BQ58" s="39">
        <v>32.670404673328129</v>
      </c>
      <c r="BR58" s="36">
        <f>+'OCT-DEC 2021 '!BR58+'JUL-SEP 2021'!BR58+'JAN-MAR 2022'!BR58+'APR-JUN 2022'!BR58</f>
        <v>2449010.6224342552</v>
      </c>
      <c r="BS58" s="39">
        <v>55.389053253672934</v>
      </c>
      <c r="BT58" s="36">
        <f t="shared" si="99"/>
        <v>14942058.841709027</v>
      </c>
      <c r="BU58" s="40">
        <v>35.471542521302553</v>
      </c>
      <c r="BV58" s="38">
        <f>+'OCT-DEC 2021 '!BV58+'JUL-SEP 2021'!BV58+'JAN-MAR 2022'!BV58+'APR-JUN 2022'!BV58</f>
        <v>2394867.2773097218</v>
      </c>
      <c r="BW58" s="39">
        <f t="shared" si="101"/>
        <v>2.1277004434299913</v>
      </c>
      <c r="BX58" s="36">
        <f>+'OCT-DEC 2021 '!BX58+'JUL-SEP 2021'!BX58+'JAN-MAR 2022'!BX58+'APR-JUN 2022'!BX58</f>
        <v>4020289.8049237281</v>
      </c>
      <c r="BY58" s="39">
        <f t="shared" si="102"/>
        <v>5.4760776742291863</v>
      </c>
      <c r="BZ58" s="36">
        <f t="shared" si="103"/>
        <v>6415157.0822334494</v>
      </c>
      <c r="CA58" s="40">
        <f t="shared" si="104"/>
        <v>3.4495266129884263</v>
      </c>
      <c r="CB58" s="116">
        <f t="shared" si="105"/>
        <v>14887915.496584494</v>
      </c>
      <c r="CC58" s="117">
        <f t="shared" si="106"/>
        <v>6469300.4273579828</v>
      </c>
      <c r="CD58" s="118">
        <f t="shared" si="107"/>
        <v>21357215.923942477</v>
      </c>
      <c r="CE58" s="32"/>
      <c r="CF58" s="35">
        <f>+'OCT-DEC 2021 '!CF58+'JUL-SEP 2021'!CF58+'JAN-MAR 2022'!CF58+'APR-JUN 2022'!CF58</f>
        <v>15370400.926765319</v>
      </c>
      <c r="CG58" s="39">
        <f t="shared" si="108"/>
        <v>30.710889447209055</v>
      </c>
      <c r="CH58" s="36">
        <f>+'OCT-DEC 2021 '!CH58+'JUL-SEP 2021'!CH58+'JAN-MAR 2022'!CH58+'APR-JUN 2022'!CH58</f>
        <v>2656161.6308001126</v>
      </c>
      <c r="CI58" s="39">
        <f t="shared" si="109"/>
        <v>28.480336583641023</v>
      </c>
      <c r="CJ58" s="36">
        <f t="shared" si="110"/>
        <v>18026562.557565432</v>
      </c>
      <c r="CK58" s="40">
        <f t="shared" si="111"/>
        <v>30.36052641274178</v>
      </c>
      <c r="CL58" s="38">
        <f>+'OCT-DEC 2021 '!CL58+'JUL-SEP 2021'!CL58+'JAN-MAR 2022'!CL58+'APR-JUN 2022'!CL58</f>
        <v>5855959.4534832863</v>
      </c>
      <c r="CM58" s="39">
        <f t="shared" si="112"/>
        <v>2.4833959714438385</v>
      </c>
      <c r="CN58" s="36">
        <f>+'OCT-DEC 2021 '!CN58+'JUL-SEP 2021'!CN58+'JAN-MAR 2022'!CN58+'APR-JUN 2022'!CN58</f>
        <v>1665141.4824499935</v>
      </c>
      <c r="CO58" s="39">
        <f t="shared" si="113"/>
        <v>1.3786669071470092</v>
      </c>
      <c r="CP58" s="36">
        <f t="shared" si="114"/>
        <v>7521100.9359332798</v>
      </c>
      <c r="CQ58" s="40">
        <f t="shared" si="115"/>
        <v>2.1092111179351152</v>
      </c>
      <c r="CR58" s="116">
        <f t="shared" si="116"/>
        <v>21226360.380248606</v>
      </c>
      <c r="CS58" s="117">
        <f t="shared" si="117"/>
        <v>4321303.1132501066</v>
      </c>
      <c r="CT58" s="118">
        <f t="shared" si="118"/>
        <v>25547663.493498713</v>
      </c>
      <c r="CU58" s="32"/>
      <c r="CV58" s="38">
        <f t="shared" si="119"/>
        <v>91185865.79195109</v>
      </c>
      <c r="CW58" s="39">
        <f t="shared" si="156"/>
        <v>33.196110863054678</v>
      </c>
      <c r="CX58" s="39">
        <f t="shared" si="121"/>
        <v>19475557.271791298</v>
      </c>
      <c r="CY58" s="39">
        <f t="shared" si="157"/>
        <v>29.321473501962185</v>
      </c>
      <c r="CZ58" s="36">
        <f t="shared" si="123"/>
        <v>110661423.06374238</v>
      </c>
      <c r="DA58" s="40">
        <f t="shared" si="158"/>
        <v>32.441641287817035</v>
      </c>
      <c r="DB58" s="38">
        <f t="shared" si="125"/>
        <v>23447047.31671913</v>
      </c>
      <c r="DC58" s="39">
        <f t="shared" si="159"/>
        <v>2.0186508356432329</v>
      </c>
      <c r="DD58" s="36">
        <f t="shared" si="127"/>
        <v>20396711.58083082</v>
      </c>
      <c r="DE58" s="39">
        <f t="shared" si="160"/>
        <v>3.216782638942596</v>
      </c>
      <c r="DF58" s="36">
        <f t="shared" si="129"/>
        <v>43843758.89754995</v>
      </c>
      <c r="DG58" s="40">
        <f t="shared" si="161"/>
        <v>2.4417432628811908</v>
      </c>
      <c r="DH58" s="152"/>
      <c r="DI58" s="161" t="s">
        <v>58</v>
      </c>
      <c r="DJ58" s="38">
        <f t="shared" si="162"/>
        <v>110661423.06374238</v>
      </c>
      <c r="DK58" s="36">
        <f t="shared" si="132"/>
        <v>43843758.89754995</v>
      </c>
      <c r="DL58" s="37">
        <f t="shared" si="133"/>
        <v>154505181.96129233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>
        <f>+'JUL-SEP 2021'!D59+'OCT-DEC 2021 '!D59+'JAN-MAR 2022'!D59+'APR-JUN 2022'!D59</f>
        <v>111138305.66503093</v>
      </c>
      <c r="E59" s="39">
        <f t="shared" si="55"/>
        <v>260.10893582843624</v>
      </c>
      <c r="F59" s="36">
        <f>+'JUL-SEP 2021'!F59+'OCT-DEC 2021 '!F59+'JAN-MAR 2022'!F59+'APR-JUN 2022'!F59</f>
        <v>21977615.042931635</v>
      </c>
      <c r="G59" s="39">
        <f t="shared" si="56"/>
        <v>219.35498885072298</v>
      </c>
      <c r="H59" s="36">
        <f t="shared" si="57"/>
        <v>133115920.70796256</v>
      </c>
      <c r="I59" s="40">
        <f t="shared" si="58"/>
        <v>252.36776583216908</v>
      </c>
      <c r="J59" s="35">
        <f>+'JUL-SEP 2021'!J59+'OCT-DEC 2021 '!J59+'JAN-MAR 2022'!J59+'APR-JUN 2022'!J59</f>
        <v>82582900.177686363</v>
      </c>
      <c r="K59" s="39">
        <f t="shared" si="59"/>
        <v>64.119149800992545</v>
      </c>
      <c r="L59" s="36">
        <f>+'JUL-SEP 2021'!L59+'OCT-DEC 2021 '!L59+'JAN-MAR 2022'!L59+'APR-JUN 2022'!L59</f>
        <v>160128702.00692719</v>
      </c>
      <c r="M59" s="39">
        <f t="shared" si="60"/>
        <v>142.90379328350048</v>
      </c>
      <c r="N59" s="36">
        <f t="shared" si="61"/>
        <v>242711602.18461356</v>
      </c>
      <c r="O59" s="40">
        <f t="shared" si="62"/>
        <v>100.77313931920703</v>
      </c>
      <c r="P59" s="116">
        <f t="shared" si="63"/>
        <v>193721205.84271729</v>
      </c>
      <c r="Q59" s="117">
        <f t="shared" si="64"/>
        <v>182106317.04985884</v>
      </c>
      <c r="R59" s="118">
        <f t="shared" si="65"/>
        <v>375827522.8925761</v>
      </c>
      <c r="S59" s="32"/>
      <c r="T59" s="38">
        <f>+'JUL-SEP 2021'!T59+'OCT-DEC 2021 '!T59+'JAN-MAR 2022'!T59+'APR-JUN 2022'!T59</f>
        <v>0</v>
      </c>
      <c r="U59" s="39">
        <f t="shared" si="66"/>
        <v>0</v>
      </c>
      <c r="V59" s="36">
        <f>+'JUL-SEP 2021'!V59+'OCT-DEC 2021 '!V59+'JAN-MAR 2022'!V59+'APR-JUN 2022'!V59</f>
        <v>0</v>
      </c>
      <c r="W59" s="39">
        <f t="shared" si="67"/>
        <v>0</v>
      </c>
      <c r="X59" s="36">
        <f t="shared" si="68"/>
        <v>0</v>
      </c>
      <c r="Y59" s="40">
        <f t="shared" si="69"/>
        <v>0</v>
      </c>
      <c r="Z59" s="244">
        <f>+'OCT-DEC 2021 '!Z59+'JUL-SEP 2021'!Z59+'JAN-MAR 2022'!Z59+'APR-JUN 2022'!Z59</f>
        <v>-117640820.53999996</v>
      </c>
      <c r="AA59" s="39">
        <f t="shared" si="70"/>
        <v>-30.266037888369411</v>
      </c>
      <c r="AB59" s="36">
        <f>+'OCT-DEC 2021 '!AB59+'JUL-SEP 2021'!AB59+'JAN-MAR 2022'!AB59+'APR-JUN 2022'!AB59</f>
        <v>0</v>
      </c>
      <c r="AC59" s="39">
        <f t="shared" si="71"/>
        <v>0</v>
      </c>
      <c r="AD59" s="36">
        <f t="shared" si="72"/>
        <v>-117640820.53999996</v>
      </c>
      <c r="AE59" s="40">
        <f t="shared" si="73"/>
        <v>-21.55683073919586</v>
      </c>
      <c r="AF59" s="116">
        <f t="shared" si="74"/>
        <v>-117640820.53999996</v>
      </c>
      <c r="AG59" s="117">
        <f t="shared" si="75"/>
        <v>0</v>
      </c>
      <c r="AH59" s="118">
        <f t="shared" si="76"/>
        <v>-117640820.53999996</v>
      </c>
      <c r="AI59" s="32"/>
      <c r="AJ59" s="35">
        <f>+'OCT-DEC 2021 '!AJ59+'JUL-SEP 2021'!AJ59+'JAN-MAR 2022'!AJ59+'APR-JUN 2022'!AJ59</f>
        <v>35445072.976909675</v>
      </c>
      <c r="AK59" s="39">
        <f t="shared" si="77"/>
        <v>142.51051579054948</v>
      </c>
      <c r="AL59" s="36">
        <f>+'OCT-DEC 2021 '!AL59+'JUL-SEP 2021'!AL59+'JAN-MAR 2022'!AL59+'APR-JUN 2022'!AL59</f>
        <v>32869524.337504663</v>
      </c>
      <c r="AM59" s="39">
        <f t="shared" si="78"/>
        <v>407.7244791731851</v>
      </c>
      <c r="AN59" s="36">
        <f t="shared" si="79"/>
        <v>68314597.314414337</v>
      </c>
      <c r="AO59" s="40">
        <f t="shared" si="80"/>
        <v>207.43130819107031</v>
      </c>
      <c r="AP59" s="36">
        <f>+'OCT-DEC 2021 '!AP59+'JUL-SEP 2021'!AP59+'JAN-MAR 2022'!AP59+'APR-JUN 2022'!AP59</f>
        <v>36722637.572894402</v>
      </c>
      <c r="AQ59" s="39">
        <f t="shared" si="81"/>
        <v>61.835634725985102</v>
      </c>
      <c r="AR59" s="36">
        <f>+'OCT-DEC 2021 '!AR59+'JUL-SEP 2021'!AR59+'JAN-MAR 2022'!AR59+'APR-JUN 2022'!AR59</f>
        <v>65735425.453935176</v>
      </c>
      <c r="AS59" s="39">
        <f t="shared" si="82"/>
        <v>114.803054619835</v>
      </c>
      <c r="AT59" s="36">
        <f t="shared" si="83"/>
        <v>102458063.02682957</v>
      </c>
      <c r="AU59" s="40">
        <f t="shared" si="84"/>
        <v>87.836154122384471</v>
      </c>
      <c r="AV59" s="116">
        <f t="shared" si="85"/>
        <v>72167710.549804077</v>
      </c>
      <c r="AW59" s="117">
        <f t="shared" si="86"/>
        <v>98604949.791439831</v>
      </c>
      <c r="AX59" s="118">
        <f t="shared" si="87"/>
        <v>170772660.34124392</v>
      </c>
      <c r="AY59" s="32"/>
      <c r="AZ59" s="35">
        <f>+'OCT-DEC 2021 '!AZ59+'JUL-SEP 2021'!AZ59+'JAN-MAR 2022'!AZ59+'APR-JUN 2022'!AZ59</f>
        <v>1406943.0874223467</v>
      </c>
      <c r="BA59" s="39">
        <f t="shared" si="134"/>
        <v>3.1992193484933198</v>
      </c>
      <c r="BB59" s="36">
        <f>+'OCT-DEC 2021 '!BB59+'JUL-SEP 2021'!BB59+'JAN-MAR 2022'!BB59+'APR-JUN 2022'!BB59</f>
        <v>317257.91257765319</v>
      </c>
      <c r="BC59" s="39">
        <f t="shared" si="135"/>
        <v>2.7591723348464834</v>
      </c>
      <c r="BD59" s="36">
        <f t="shared" si="88"/>
        <v>1724201</v>
      </c>
      <c r="BE59" s="40">
        <v>2.6062535015947863</v>
      </c>
      <c r="BF59" s="38">
        <f>+'OCT-DEC 2021 '!BF59+'JUL-SEP 2021'!BF59+'JAN-MAR 2022'!BF59+'APR-JUN 2022'!BF59</f>
        <v>1898700.0466139307</v>
      </c>
      <c r="BG59" s="39">
        <v>0.70714376017586966</v>
      </c>
      <c r="BH59" s="36">
        <f>+'OCT-DEC 2021 '!BH59+'JUL-SEP 2021'!BH59+'JAN-MAR 2022'!BH59+'APR-JUN 2022'!BH59</f>
        <v>1637706.7533860686</v>
      </c>
      <c r="BI59" s="39">
        <v>2.2530797414903483</v>
      </c>
      <c r="BJ59" s="36">
        <f t="shared" si="92"/>
        <v>3536406.7999999993</v>
      </c>
      <c r="BK59" s="40">
        <v>1.1368566715504609</v>
      </c>
      <c r="BL59" s="116">
        <f t="shared" si="94"/>
        <v>3305643.1340362774</v>
      </c>
      <c r="BM59" s="117">
        <f t="shared" si="95"/>
        <v>1954964.6659637219</v>
      </c>
      <c r="BN59" s="118">
        <f t="shared" si="96"/>
        <v>5260607.7999999989</v>
      </c>
      <c r="BO59" s="32"/>
      <c r="BP59" s="35">
        <f>+'OCT-DEC 2021 '!BP59+'JUL-SEP 2021'!BP59+'JAN-MAR 2022'!BP59+'APR-JUN 2022'!BP59</f>
        <v>31892.51</v>
      </c>
      <c r="BQ59" s="39">
        <v>3.239139166375144E-3</v>
      </c>
      <c r="BR59" s="36">
        <f>+'OCT-DEC 2021 '!BR59+'JUL-SEP 2021'!BR59+'JAN-MAR 2022'!BR59+'APR-JUN 2022'!BR59</f>
        <v>0</v>
      </c>
      <c r="BS59" s="39">
        <v>0</v>
      </c>
      <c r="BT59" s="36">
        <f t="shared" si="99"/>
        <v>31892.51</v>
      </c>
      <c r="BU59" s="40">
        <v>2.8397635044953456E-3</v>
      </c>
      <c r="BV59" s="38">
        <f>+'OCT-DEC 2021 '!BV59+'JUL-SEP 2021'!BV59+'JAN-MAR 2022'!BV59+'APR-JUN 2022'!BV59</f>
        <v>-547.61999999999944</v>
      </c>
      <c r="BW59" s="39">
        <f t="shared" si="101"/>
        <v>-4.8652855541123259E-4</v>
      </c>
      <c r="BX59" s="36">
        <f>+'OCT-DEC 2021 '!BX59+'JUL-SEP 2021'!BX59+'JAN-MAR 2022'!BX59+'APR-JUN 2022'!BX59</f>
        <v>0</v>
      </c>
      <c r="BY59" s="39">
        <f t="shared" si="102"/>
        <v>0</v>
      </c>
      <c r="BZ59" s="36">
        <f t="shared" si="103"/>
        <v>-547.61999999999944</v>
      </c>
      <c r="CA59" s="40">
        <f t="shared" si="104"/>
        <v>-2.9446352436736449E-4</v>
      </c>
      <c r="CB59" s="116">
        <f t="shared" si="105"/>
        <v>31344.89</v>
      </c>
      <c r="CC59" s="117">
        <f t="shared" si="106"/>
        <v>0</v>
      </c>
      <c r="CD59" s="118">
        <f t="shared" si="107"/>
        <v>31344.89</v>
      </c>
      <c r="CE59" s="32"/>
      <c r="CF59" s="35">
        <f>+'OCT-DEC 2021 '!CF59+'JUL-SEP 2021'!CF59+'JAN-MAR 2022'!CF59+'APR-JUN 2022'!CF59</f>
        <v>12281877.577279842</v>
      </c>
      <c r="CG59" s="39">
        <f t="shared" si="108"/>
        <v>24.539853337409046</v>
      </c>
      <c r="CH59" s="36">
        <f>+'OCT-DEC 2021 '!CH59+'JUL-SEP 2021'!CH59+'JAN-MAR 2022'!CH59+'APR-JUN 2022'!CH59</f>
        <v>2341827.4227097016</v>
      </c>
      <c r="CI59" s="39">
        <f t="shared" si="109"/>
        <v>25.109930226453166</v>
      </c>
      <c r="CJ59" s="36">
        <f t="shared" si="110"/>
        <v>14623704.999989543</v>
      </c>
      <c r="CK59" s="40">
        <f t="shared" si="111"/>
        <v>24.629397894719229</v>
      </c>
      <c r="CL59" s="38">
        <f>+'OCT-DEC 2021 '!CL59+'JUL-SEP 2021'!CL59+'JAN-MAR 2022'!CL59+'APR-JUN 2022'!CL59</f>
        <v>2704369.1725946981</v>
      </c>
      <c r="CM59" s="39">
        <f t="shared" si="112"/>
        <v>1.1468691957086052</v>
      </c>
      <c r="CN59" s="36">
        <f>+'OCT-DEC 2021 '!CN59+'JUL-SEP 2021'!CN59+'JAN-MAR 2022'!CN59+'APR-JUN 2022'!CN59</f>
        <v>2339605.5049031712</v>
      </c>
      <c r="CO59" s="39">
        <f t="shared" si="113"/>
        <v>1.9370946669607334</v>
      </c>
      <c r="CP59" s="36">
        <f t="shared" si="114"/>
        <v>5043974.6774978694</v>
      </c>
      <c r="CQ59" s="40">
        <f t="shared" si="115"/>
        <v>1.4145279473026435</v>
      </c>
      <c r="CR59" s="116">
        <f t="shared" si="116"/>
        <v>14986246.74987454</v>
      </c>
      <c r="CS59" s="117">
        <f t="shared" si="117"/>
        <v>4681432.9276128728</v>
      </c>
      <c r="CT59" s="118">
        <f t="shared" si="118"/>
        <v>19667679.677487411</v>
      </c>
      <c r="CU59" s="32"/>
      <c r="CV59" s="38">
        <f t="shared" si="119"/>
        <v>160304091.81664276</v>
      </c>
      <c r="CW59" s="39">
        <f t="shared" si="156"/>
        <v>58.358522535586779</v>
      </c>
      <c r="CX59" s="39">
        <f t="shared" si="121"/>
        <v>57506224.715723656</v>
      </c>
      <c r="CY59" s="39">
        <f t="shared" si="157"/>
        <v>86.578639094566242</v>
      </c>
      <c r="CZ59" s="36">
        <f t="shared" si="123"/>
        <v>217810316.53236642</v>
      </c>
      <c r="DA59" s="40">
        <f t="shared" si="158"/>
        <v>63.853545003291153</v>
      </c>
      <c r="DB59" s="38">
        <f t="shared" si="125"/>
        <v>6267238.8097894322</v>
      </c>
      <c r="DC59" s="39">
        <f t="shared" si="159"/>
        <v>0.53957185694490273</v>
      </c>
      <c r="DD59" s="36">
        <f t="shared" si="127"/>
        <v>229841439.71915162</v>
      </c>
      <c r="DE59" s="39">
        <f t="shared" si="160"/>
        <v>36.248487902971178</v>
      </c>
      <c r="DF59" s="36">
        <f t="shared" si="129"/>
        <v>236108678.52894104</v>
      </c>
      <c r="DG59" s="40">
        <f t="shared" si="161"/>
        <v>13.14934644296749</v>
      </c>
      <c r="DH59" s="152"/>
      <c r="DI59" s="161" t="s">
        <v>6</v>
      </c>
      <c r="DJ59" s="38">
        <f t="shared" si="162"/>
        <v>217810316.53236642</v>
      </c>
      <c r="DK59" s="36">
        <f t="shared" si="132"/>
        <v>236108678.52894104</v>
      </c>
      <c r="DL59" s="37">
        <f t="shared" si="133"/>
        <v>453918995.06130743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>
        <f>+'JUL-SEP 2021'!D60+'OCT-DEC 2021 '!D60+'JAN-MAR 2022'!D60+'APR-JUN 2022'!D60</f>
        <v>1778529.6300000001</v>
      </c>
      <c r="E60" s="39">
        <f t="shared" si="55"/>
        <v>4.1624842724608921</v>
      </c>
      <c r="F60" s="36">
        <f>+'JUL-SEP 2021'!F60+'OCT-DEC 2021 '!F60+'JAN-MAR 2022'!F60+'APR-JUN 2022'!F60</f>
        <v>504089.49</v>
      </c>
      <c r="G60" s="39">
        <f t="shared" si="56"/>
        <v>5.031234928936442</v>
      </c>
      <c r="H60" s="36">
        <f t="shared" si="57"/>
        <v>2282619.12</v>
      </c>
      <c r="I60" s="40">
        <f t="shared" si="58"/>
        <v>4.3275025593969687</v>
      </c>
      <c r="J60" s="35">
        <f>+'JUL-SEP 2021'!J60+'OCT-DEC 2021 '!J60+'JAN-MAR 2022'!J60+'APR-JUN 2022'!J60</f>
        <v>-320714.10000000009</v>
      </c>
      <c r="K60" s="39">
        <f t="shared" si="59"/>
        <v>-0.24900936364483375</v>
      </c>
      <c r="L60" s="36">
        <f>+'JUL-SEP 2021'!L60+'OCT-DEC 2021 '!L60+'JAN-MAR 2022'!L60+'APR-JUN 2022'!L60</f>
        <v>1320899.3700000001</v>
      </c>
      <c r="M60" s="39">
        <f t="shared" si="60"/>
        <v>1.1788113445809369</v>
      </c>
      <c r="N60" s="36">
        <f t="shared" si="61"/>
        <v>1000185.27</v>
      </c>
      <c r="O60" s="40">
        <f t="shared" si="62"/>
        <v>0.41527396569226843</v>
      </c>
      <c r="P60" s="116">
        <f t="shared" si="63"/>
        <v>1457815.53</v>
      </c>
      <c r="Q60" s="117">
        <f t="shared" si="64"/>
        <v>1824988.86</v>
      </c>
      <c r="R60" s="118">
        <f t="shared" si="65"/>
        <v>3282804.39</v>
      </c>
      <c r="S60" s="32"/>
      <c r="T60" s="38">
        <f>+'JUL-SEP 2021'!T60+'OCT-DEC 2021 '!T60+'JAN-MAR 2022'!T60+'APR-JUN 2022'!T60</f>
        <v>464587.93</v>
      </c>
      <c r="U60" s="39">
        <f t="shared" si="66"/>
        <v>0.60356082858609017</v>
      </c>
      <c r="V60" s="36">
        <f>+'JUL-SEP 2021'!V60+'OCT-DEC 2021 '!V60+'JAN-MAR 2022'!V60+'APR-JUN 2022'!V60</f>
        <v>169033.41000000003</v>
      </c>
      <c r="W60" s="39">
        <f t="shared" si="67"/>
        <v>0.85130924621141557</v>
      </c>
      <c r="X60" s="36">
        <f t="shared" si="68"/>
        <v>633621.34000000008</v>
      </c>
      <c r="Y60" s="40">
        <f t="shared" si="69"/>
        <v>0.65436334945089458</v>
      </c>
      <c r="Z60" s="244">
        <f>+'OCT-DEC 2021 '!Z60+'JUL-SEP 2021'!Z60+'JAN-MAR 2022'!Z60+'APR-JUN 2022'!Z60</f>
        <v>7454611.6800000025</v>
      </c>
      <c r="AA60" s="39">
        <f t="shared" si="70"/>
        <v>1.9178849528106268</v>
      </c>
      <c r="AB60" s="36">
        <f>+'OCT-DEC 2021 '!AB60+'JUL-SEP 2021'!AB60+'JAN-MAR 2022'!AB60+'APR-JUN 2022'!AB60</f>
        <v>1802665.8399999996</v>
      </c>
      <c r="AC60" s="39">
        <f t="shared" si="71"/>
        <v>1.1479396236123305</v>
      </c>
      <c r="AD60" s="36">
        <f t="shared" si="72"/>
        <v>9257277.5200000014</v>
      </c>
      <c r="AE60" s="40">
        <f t="shared" si="73"/>
        <v>1.6963292476912788</v>
      </c>
      <c r="AF60" s="116">
        <f t="shared" si="74"/>
        <v>7919199.6100000022</v>
      </c>
      <c r="AG60" s="117">
        <f t="shared" si="75"/>
        <v>1971699.2499999995</v>
      </c>
      <c r="AH60" s="118">
        <f t="shared" si="76"/>
        <v>9890898.8600000013</v>
      </c>
      <c r="AI60" s="32"/>
      <c r="AJ60" s="35">
        <f>+'OCT-DEC 2021 '!AJ60+'JUL-SEP 2021'!AJ60+'JAN-MAR 2022'!AJ60+'APR-JUN 2022'!AJ60</f>
        <v>330010.052574481</v>
      </c>
      <c r="AK60" s="39">
        <f t="shared" si="77"/>
        <v>1.3268389329905677</v>
      </c>
      <c r="AL60" s="36">
        <f>+'OCT-DEC 2021 '!AL60+'JUL-SEP 2021'!AL60+'JAN-MAR 2022'!AL60+'APR-JUN 2022'!AL60</f>
        <v>197991.20438265902</v>
      </c>
      <c r="AM60" s="39">
        <f t="shared" si="78"/>
        <v>2.4559485515791835</v>
      </c>
      <c r="AN60" s="36">
        <f t="shared" si="79"/>
        <v>528001.25695714005</v>
      </c>
      <c r="AO60" s="40">
        <f t="shared" si="80"/>
        <v>1.6032297014512231</v>
      </c>
      <c r="AP60" s="36">
        <f>+'OCT-DEC 2021 '!AP60+'JUL-SEP 2021'!AP60+'JAN-MAR 2022'!AP60+'APR-JUN 2022'!AP60</f>
        <v>369566.21740907396</v>
      </c>
      <c r="AQ60" s="39">
        <f t="shared" si="81"/>
        <v>0.62229630378290712</v>
      </c>
      <c r="AR60" s="36">
        <f>+'OCT-DEC 2021 '!AR60+'JUL-SEP 2021'!AR60+'JAN-MAR 2022'!AR60+'APR-JUN 2022'!AR60</f>
        <v>702427.37066972931</v>
      </c>
      <c r="AS60" s="39">
        <f t="shared" si="82"/>
        <v>1.226748092746033</v>
      </c>
      <c r="AT60" s="36">
        <f t="shared" si="83"/>
        <v>1071993.5880788034</v>
      </c>
      <c r="AU60" s="40">
        <f t="shared" si="84"/>
        <v>0.91900814088239313</v>
      </c>
      <c r="AV60" s="116">
        <f t="shared" si="85"/>
        <v>699576.26998355496</v>
      </c>
      <c r="AW60" s="117">
        <f t="shared" si="86"/>
        <v>900418.57505238836</v>
      </c>
      <c r="AX60" s="118">
        <f t="shared" si="87"/>
        <v>1599994.8450359432</v>
      </c>
      <c r="AY60" s="32"/>
      <c r="AZ60" s="35">
        <f>+'OCT-DEC 2021 '!AZ60+'JUL-SEP 2021'!AZ60+'JAN-MAR 2022'!AZ60+'APR-JUN 2022'!AZ60</f>
        <v>1284004.7270021895</v>
      </c>
      <c r="BA60" s="39">
        <f t="shared" si="134"/>
        <v>2.9196723043774218</v>
      </c>
      <c r="BB60" s="36">
        <f>+'OCT-DEC 2021 '!BB60+'JUL-SEP 2021'!BB60+'JAN-MAR 2022'!BB60+'APR-JUN 2022'!BB60</f>
        <v>280309.6529978108</v>
      </c>
      <c r="BC60" s="39">
        <f t="shared" si="135"/>
        <v>2.4378356191594479</v>
      </c>
      <c r="BD60" s="36">
        <f t="shared" si="88"/>
        <v>1564314.3800000004</v>
      </c>
      <c r="BE60" s="40">
        <v>4.5561405590665061</v>
      </c>
      <c r="BF60" s="38">
        <f>+'OCT-DEC 2021 '!BF60+'JUL-SEP 2021'!BF60+'JAN-MAR 2022'!BF60+'APR-JUN 2022'!BF60</f>
        <v>4992384.6364202835</v>
      </c>
      <c r="BG60" s="39">
        <v>2.7878745497322486</v>
      </c>
      <c r="BH60" s="36">
        <f>+'OCT-DEC 2021 '!BH60+'JUL-SEP 2021'!BH60+'JAN-MAR 2022'!BH60+'APR-JUN 2022'!BH60</f>
        <v>4301893.6135797156</v>
      </c>
      <c r="BI60" s="39">
        <v>5.0527625008375798</v>
      </c>
      <c r="BJ60" s="36">
        <f t="shared" si="92"/>
        <v>9294278.25</v>
      </c>
      <c r="BK60" s="40">
        <v>3.4174294647935879</v>
      </c>
      <c r="BL60" s="116">
        <f t="shared" si="94"/>
        <v>6276389.363422473</v>
      </c>
      <c r="BM60" s="117">
        <f t="shared" si="95"/>
        <v>4582203.266577526</v>
      </c>
      <c r="BN60" s="118">
        <f t="shared" si="96"/>
        <v>10858592.629999999</v>
      </c>
      <c r="BO60" s="32"/>
      <c r="BP60" s="35">
        <f>+'OCT-DEC 2021 '!BP60+'JUL-SEP 2021'!BP60+'JAN-MAR 2022'!BP60+'APR-JUN 2022'!BP60</f>
        <v>1451843.5799999977</v>
      </c>
      <c r="BQ60" s="39">
        <v>2.0373182519013695</v>
      </c>
      <c r="BR60" s="36">
        <f>+'OCT-DEC 2021 '!BR60+'JUL-SEP 2021'!BR60+'JAN-MAR 2022'!BR60+'APR-JUN 2022'!BR60</f>
        <v>0</v>
      </c>
      <c r="BS60" s="39">
        <v>0</v>
      </c>
      <c r="BT60" s="36">
        <f t="shared" si="99"/>
        <v>1451843.5799999977</v>
      </c>
      <c r="BU60" s="40">
        <v>1.7861233252494686</v>
      </c>
      <c r="BV60" s="38">
        <f>+'OCT-DEC 2021 '!BV60+'JUL-SEP 2021'!BV60+'JAN-MAR 2022'!BV60+'APR-JUN 2022'!BV60</f>
        <v>-106890.12999999977</v>
      </c>
      <c r="BW60" s="39">
        <f t="shared" si="101"/>
        <v>-9.4965670604833283E-2</v>
      </c>
      <c r="BX60" s="36">
        <f>+'OCT-DEC 2021 '!BX60+'JUL-SEP 2021'!BX60+'JAN-MAR 2022'!BX60+'APR-JUN 2022'!BX60</f>
        <v>0</v>
      </c>
      <c r="BY60" s="39">
        <f t="shared" si="102"/>
        <v>0</v>
      </c>
      <c r="BZ60" s="36">
        <f t="shared" si="103"/>
        <v>-106890.12999999977</v>
      </c>
      <c r="CA60" s="40">
        <f t="shared" si="104"/>
        <v>-5.747643329295081E-2</v>
      </c>
      <c r="CB60" s="116">
        <f t="shared" si="105"/>
        <v>1344953.4499999979</v>
      </c>
      <c r="CC60" s="117">
        <f t="shared" si="106"/>
        <v>0</v>
      </c>
      <c r="CD60" s="118">
        <f t="shared" si="107"/>
        <v>1344953.4499999979</v>
      </c>
      <c r="CE60" s="32"/>
      <c r="CF60" s="35">
        <f>+'OCT-DEC 2021 '!CF60+'JUL-SEP 2021'!CF60+'JAN-MAR 2022'!CF60+'APR-JUN 2022'!CF60</f>
        <v>980150.67510823358</v>
      </c>
      <c r="CG60" s="39">
        <f t="shared" si="108"/>
        <v>1.9583938745826237</v>
      </c>
      <c r="CH60" s="36">
        <f>+'OCT-DEC 2021 '!CH60+'JUL-SEP 2021'!CH60+'JAN-MAR 2022'!CH60+'APR-JUN 2022'!CH60</f>
        <v>182382.91489176633</v>
      </c>
      <c r="CI60" s="39">
        <f t="shared" si="109"/>
        <v>1.9555763260003036</v>
      </c>
      <c r="CJ60" s="36">
        <f t="shared" si="110"/>
        <v>1162533.5899999999</v>
      </c>
      <c r="CK60" s="40">
        <f t="shared" si="111"/>
        <v>1.957951309473684</v>
      </c>
      <c r="CL60" s="38">
        <f>+'OCT-DEC 2021 '!CL60+'JUL-SEP 2021'!CL60+'JAN-MAR 2022'!CL60+'APR-JUN 2022'!CL60</f>
        <v>5514635.5880661905</v>
      </c>
      <c r="CM60" s="39">
        <f t="shared" si="112"/>
        <v>2.3386473065892255</v>
      </c>
      <c r="CN60" s="36">
        <f>+'OCT-DEC 2021 '!CN60+'JUL-SEP 2021'!CN60+'JAN-MAR 2022'!CN60+'APR-JUN 2022'!CN60</f>
        <v>2482245.8719338104</v>
      </c>
      <c r="CO60" s="39">
        <f t="shared" si="113"/>
        <v>2.0551948738927601</v>
      </c>
      <c r="CP60" s="36">
        <f t="shared" si="114"/>
        <v>7996881.4600000009</v>
      </c>
      <c r="CQ60" s="40">
        <f t="shared" si="115"/>
        <v>2.2426386014387654</v>
      </c>
      <c r="CR60" s="116">
        <f t="shared" si="116"/>
        <v>6494786.2631744239</v>
      </c>
      <c r="CS60" s="117">
        <f t="shared" si="117"/>
        <v>2664628.7868255768</v>
      </c>
      <c r="CT60" s="118">
        <f t="shared" si="118"/>
        <v>9159415.0500000007</v>
      </c>
      <c r="CU60" s="32"/>
      <c r="CV60" s="38">
        <f t="shared" si="119"/>
        <v>6289126.5946849016</v>
      </c>
      <c r="CW60" s="39">
        <f t="shared" si="156"/>
        <v>2.2895493929430226</v>
      </c>
      <c r="CX60" s="39">
        <f t="shared" si="121"/>
        <v>1333806.6722722363</v>
      </c>
      <c r="CY60" s="39">
        <f t="shared" si="157"/>
        <v>2.0081159399950561</v>
      </c>
      <c r="CZ60" s="36">
        <f t="shared" si="123"/>
        <v>7622933.2669571377</v>
      </c>
      <c r="DA60" s="40">
        <f t="shared" si="158"/>
        <v>2.2347486573089022</v>
      </c>
      <c r="DB60" s="38">
        <f t="shared" si="125"/>
        <v>17903593.891895551</v>
      </c>
      <c r="DC60" s="39">
        <f t="shared" si="159"/>
        <v>1.5413925805967601</v>
      </c>
      <c r="DD60" s="36">
        <f t="shared" si="127"/>
        <v>10610132.066183254</v>
      </c>
      <c r="DE60" s="39">
        <f t="shared" si="160"/>
        <v>1.6733329042835927</v>
      </c>
      <c r="DF60" s="36">
        <f t="shared" si="129"/>
        <v>28513725.958078805</v>
      </c>
      <c r="DG60" s="40">
        <f t="shared" si="161"/>
        <v>1.5879842424201931</v>
      </c>
      <c r="DH60" s="152"/>
      <c r="DI60" s="161" t="s">
        <v>7</v>
      </c>
      <c r="DJ60" s="38">
        <f t="shared" si="162"/>
        <v>7622933.2669571377</v>
      </c>
      <c r="DK60" s="36">
        <f t="shared" si="132"/>
        <v>28513725.958078805</v>
      </c>
      <c r="DL60" s="37">
        <f t="shared" si="133"/>
        <v>36136659.225035943</v>
      </c>
      <c r="DM60"/>
    </row>
    <row r="61" spans="1:119" s="19" customFormat="1" ht="15.6" x14ac:dyDescent="0.3">
      <c r="A61" s="26">
        <v>49</v>
      </c>
      <c r="B61" s="26" t="s">
        <v>173</v>
      </c>
      <c r="C61" s="41"/>
      <c r="D61" s="42">
        <f>SUM(D20:D60)</f>
        <v>750973158.00000012</v>
      </c>
      <c r="E61" s="201">
        <f t="shared" si="55"/>
        <v>1757.5832904258609</v>
      </c>
      <c r="F61" s="43">
        <f>SUM(F20:F60)</f>
        <v>167257783.00000003</v>
      </c>
      <c r="G61" s="46">
        <f t="shared" si="56"/>
        <v>1669.3726345416803</v>
      </c>
      <c r="H61" s="43">
        <f>SUM(H20:H60)</f>
        <v>918230941.00000024</v>
      </c>
      <c r="I61" s="47">
        <f t="shared" si="58"/>
        <v>1740.8277677508404</v>
      </c>
      <c r="J61" s="42">
        <f>SUM(J20:J60)</f>
        <v>387657653</v>
      </c>
      <c r="K61" s="201">
        <f t="shared" si="59"/>
        <v>300.98578604925621</v>
      </c>
      <c r="L61" s="43">
        <f>SUM(L20:L60)</f>
        <v>622423117.99999988</v>
      </c>
      <c r="M61" s="46">
        <f t="shared" si="60"/>
        <v>555.46959086507775</v>
      </c>
      <c r="N61" s="43">
        <f>SUM(N20:N60)</f>
        <v>1010080771.0000001</v>
      </c>
      <c r="O61" s="47">
        <f t="shared" si="62"/>
        <v>419.38254843792498</v>
      </c>
      <c r="P61" s="122">
        <f>SUM(P20:P60)</f>
        <v>1138630811</v>
      </c>
      <c r="Q61" s="123">
        <f t="shared" ref="Q61:R61" si="163">SUM(Q20:Q60)</f>
        <v>789680900.99999988</v>
      </c>
      <c r="R61" s="124">
        <f t="shared" si="163"/>
        <v>1928311712.0000002</v>
      </c>
      <c r="S61" s="32"/>
      <c r="T61" s="45">
        <f>SUM(T20:T60)</f>
        <v>1340566144.5760005</v>
      </c>
      <c r="U61" s="201">
        <f t="shared" si="66"/>
        <v>1741.5717472357735</v>
      </c>
      <c r="V61" s="43">
        <f>SUM(V20:V60)</f>
        <v>308643431.94900006</v>
      </c>
      <c r="W61" s="201">
        <f t="shared" si="67"/>
        <v>1554.4323894347722</v>
      </c>
      <c r="X61" s="43">
        <f>SUM(X20:X60)</f>
        <v>1649209576.5249999</v>
      </c>
      <c r="Y61" s="47">
        <f t="shared" si="69"/>
        <v>1703.1975318908769</v>
      </c>
      <c r="Z61" s="245">
        <f>SUM(Z20:Z60)</f>
        <v>862328563.69500053</v>
      </c>
      <c r="AA61" s="201">
        <f t="shared" si="70"/>
        <v>221.8555503201531</v>
      </c>
      <c r="AB61" s="43">
        <f>SUM(AB20:AB60)</f>
        <v>542856177.48500001</v>
      </c>
      <c r="AC61" s="46">
        <f t="shared" si="71"/>
        <v>345.69142113313666</v>
      </c>
      <c r="AD61" s="43">
        <f>SUM(AD20:AD60)</f>
        <v>1405184741.1800005</v>
      </c>
      <c r="AE61" s="47">
        <f t="shared" si="73"/>
        <v>257.48995530525417</v>
      </c>
      <c r="AF61" s="122">
        <f>SUM(AF20:AF60)</f>
        <v>2202894708.2710009</v>
      </c>
      <c r="AG61" s="123">
        <f t="shared" ref="AG61:AH61" si="164">SUM(AG20:AG60)</f>
        <v>851499609.4339999</v>
      </c>
      <c r="AH61" s="124">
        <f t="shared" si="164"/>
        <v>3054394317.7050014</v>
      </c>
      <c r="AI61" s="32"/>
      <c r="AJ61" s="42">
        <f>SUM(AJ20:AJ60)</f>
        <v>435928751.55682439</v>
      </c>
      <c r="AK61" s="46">
        <f t="shared" si="77"/>
        <v>1752.6958196069636</v>
      </c>
      <c r="AL61" s="43">
        <f>SUM(AL20:AL60)</f>
        <v>162557746.85315618</v>
      </c>
      <c r="AM61" s="46">
        <f t="shared" si="78"/>
        <v>2016.4201949111996</v>
      </c>
      <c r="AN61" s="45">
        <f>SUM(AN20:AN60)</f>
        <v>598486498.40998054</v>
      </c>
      <c r="AO61" s="47">
        <f t="shared" si="80"/>
        <v>1817.2519809859248</v>
      </c>
      <c r="AP61" s="45">
        <f>SUM(AP20:AP60)</f>
        <v>158460897.54081836</v>
      </c>
      <c r="AQ61" s="46">
        <f t="shared" si="81"/>
        <v>266.82533789234833</v>
      </c>
      <c r="AR61" s="43">
        <f>SUM(AR20:AR60)</f>
        <v>276621419.07882071</v>
      </c>
      <c r="AS61" s="46">
        <f t="shared" si="82"/>
        <v>483.10304016783425</v>
      </c>
      <c r="AT61" s="43">
        <f>SUM(AT20:AT60)</f>
        <v>435082316.61963898</v>
      </c>
      <c r="AU61" s="47">
        <f t="shared" si="84"/>
        <v>372.99121503516511</v>
      </c>
      <c r="AV61" s="122">
        <f>SUM(AV20:AV60)</f>
        <v>594389649.09764266</v>
      </c>
      <c r="AW61" s="123">
        <f t="shared" ref="AW61" si="165">SUM(AW20:AW60)</f>
        <v>439179165.93197697</v>
      </c>
      <c r="AX61" s="124">
        <f t="shared" ref="AX61" si="166">SUM(AX20:AX60)</f>
        <v>1033568815.0296193</v>
      </c>
      <c r="AY61" s="32"/>
      <c r="AZ61" s="42">
        <f>SUM(AZ20:AZ60)</f>
        <v>794317220.18461287</v>
      </c>
      <c r="BA61" s="46">
        <f t="shared" ref="BA61:BA63" si="167">+AZ61/$AZ$111</f>
        <v>1806.1818152941441</v>
      </c>
      <c r="BB61" s="43">
        <f>SUM(BB20:BB60)</f>
        <v>173067910.08042702</v>
      </c>
      <c r="BC61" s="46">
        <v>1667.5433244105764</v>
      </c>
      <c r="BD61" s="43">
        <f>SUM(BD20:BD60)</f>
        <v>967385130.26503992</v>
      </c>
      <c r="BE61" s="47">
        <v>1797.2136558555205</v>
      </c>
      <c r="BF61" s="45">
        <f>SUM(BF20:BF60)</f>
        <v>589571720.55506957</v>
      </c>
      <c r="BG61" s="46">
        <v>263.29198855260745</v>
      </c>
      <c r="BH61" s="43">
        <f>SUM(BH20:BH60)</f>
        <v>507670550.69507939</v>
      </c>
      <c r="BI61" s="46">
        <v>475.79120916717926</v>
      </c>
      <c r="BJ61" s="43">
        <f>SUM(BJ20:BJ60)</f>
        <v>1097242271.2501488</v>
      </c>
      <c r="BK61" s="47">
        <v>322.35889679383814</v>
      </c>
      <c r="BL61" s="122">
        <f>SUM(BL20:BL60)</f>
        <v>1383888940.7396822</v>
      </c>
      <c r="BM61" s="123">
        <f t="shared" ref="BM61" si="168">SUM(BM20:BM60)</f>
        <v>680738460.77550638</v>
      </c>
      <c r="BN61" s="124">
        <f t="shared" ref="BN61" si="169">SUM(BN20:BN60)</f>
        <v>2064627401.5151885</v>
      </c>
      <c r="BO61" s="32"/>
      <c r="BP61" s="42">
        <f>SUM(BP20:BP60)</f>
        <v>543928958.52000034</v>
      </c>
      <c r="BQ61" s="46">
        <v>1518.2495125743383</v>
      </c>
      <c r="BR61" s="43">
        <f>SUM(BR20:BR60)</f>
        <v>113606010.55999994</v>
      </c>
      <c r="BS61" s="46">
        <v>1623.8872939794555</v>
      </c>
      <c r="BT61" s="43">
        <f>SUM(BT20:BT60)</f>
        <v>657534969.08000004</v>
      </c>
      <c r="BU61" s="47">
        <v>1531.2743184567587</v>
      </c>
      <c r="BV61" s="45">
        <f>SUM(BV20:BV60)</f>
        <v>233493942.66</v>
      </c>
      <c r="BW61" s="46">
        <f t="shared" si="101"/>
        <v>207.44580296490832</v>
      </c>
      <c r="BX61" s="43">
        <f>SUM(BX20:BX60)</f>
        <v>279552372.12999952</v>
      </c>
      <c r="BY61" s="46">
        <f t="shared" si="102"/>
        <v>380.78113222684516</v>
      </c>
      <c r="BZ61" s="43">
        <f>SUM(BZ20:BZ60)</f>
        <v>513046314.7899996</v>
      </c>
      <c r="CA61" s="47">
        <f t="shared" si="104"/>
        <v>275.87273294757631</v>
      </c>
      <c r="CB61" s="122">
        <f>SUM(CB20:CB60)</f>
        <v>777422901.18000042</v>
      </c>
      <c r="CC61" s="123">
        <f t="shared" ref="CC61" si="170">SUM(CC20:CC60)</f>
        <v>393158382.68999958</v>
      </c>
      <c r="CD61" s="124">
        <f t="shared" ref="CD61" si="171">SUM(CD20:CD60)</f>
        <v>1170581283.8700001</v>
      </c>
      <c r="CE61" s="32"/>
      <c r="CF61" s="42">
        <f>SUM(CF20:CF60)</f>
        <v>831203436.5774833</v>
      </c>
      <c r="CG61" s="46">
        <f t="shared" si="108"/>
        <v>1660.7892644114299</v>
      </c>
      <c r="CH61" s="43">
        <f>SUM(CH20:CH60)</f>
        <v>168007055.226794</v>
      </c>
      <c r="CI61" s="46">
        <f t="shared" si="109"/>
        <v>1801.4331002304666</v>
      </c>
      <c r="CJ61" s="43">
        <f>SUM(CJ20:CJ60)</f>
        <v>999210491.80427718</v>
      </c>
      <c r="CK61" s="47">
        <f t="shared" si="111"/>
        <v>1682.8808283019405</v>
      </c>
      <c r="CL61" s="45">
        <f>SUM(CL20:CL60)</f>
        <v>507898558.87480295</v>
      </c>
      <c r="CM61" s="46">
        <f t="shared" si="112"/>
        <v>215.3896803813341</v>
      </c>
      <c r="CN61" s="43">
        <f>SUM(CN20:CN60)</f>
        <v>434731043.89142364</v>
      </c>
      <c r="CO61" s="46">
        <f t="shared" si="113"/>
        <v>359.93896617165024</v>
      </c>
      <c r="CP61" s="43">
        <f>SUM(CP20:CP60)</f>
        <v>942629602.76622641</v>
      </c>
      <c r="CQ61" s="47">
        <f t="shared" si="115"/>
        <v>264.35024010252477</v>
      </c>
      <c r="CR61" s="122">
        <f>SUM(CR20:CR60)</f>
        <v>1339101995.4522865</v>
      </c>
      <c r="CS61" s="123">
        <f t="shared" ref="CS61" si="172">SUM(CS20:CS60)</f>
        <v>602738099.11821735</v>
      </c>
      <c r="CT61" s="124">
        <f t="shared" ref="CT61" si="173">SUM(CT20:CT60)</f>
        <v>1941840094.5705035</v>
      </c>
      <c r="CU61" s="32"/>
      <c r="CV61" s="45">
        <f>SUM(CV20:CV60)</f>
        <v>4696917669.4149199</v>
      </c>
      <c r="CW61" s="46">
        <f t="shared" si="156"/>
        <v>1709.9075422969881</v>
      </c>
      <c r="CX61" s="46">
        <f>SUM(CX20:CX60)</f>
        <v>1093139937.6693771</v>
      </c>
      <c r="CY61" s="46">
        <f t="shared" si="157"/>
        <v>1645.7795414529442</v>
      </c>
      <c r="CZ61" s="43">
        <f t="shared" si="123"/>
        <v>5790057607.0842972</v>
      </c>
      <c r="DA61" s="46">
        <f t="shared" si="158"/>
        <v>1697.4205348563737</v>
      </c>
      <c r="DB61" s="45">
        <f>SUM(DB20:DB60)</f>
        <v>2739411336.3256922</v>
      </c>
      <c r="DC61" s="46">
        <f t="shared" si="159"/>
        <v>235.84696650913688</v>
      </c>
      <c r="DD61" s="43">
        <f>SUM(DD20:DD60)</f>
        <v>2663854681.280323</v>
      </c>
      <c r="DE61" s="46">
        <f t="shared" si="160"/>
        <v>420.11877539425711</v>
      </c>
      <c r="DF61" s="43">
        <f>SUM(DF20:DF60)</f>
        <v>5403266017.6060143</v>
      </c>
      <c r="DG61" s="47">
        <f t="shared" si="161"/>
        <v>300.91827725979107</v>
      </c>
      <c r="DH61" s="153"/>
      <c r="DI61" s="161" t="s">
        <v>173</v>
      </c>
      <c r="DJ61" s="45">
        <f>SUM(DJ20:DJ60)</f>
        <v>5790057607.0842981</v>
      </c>
      <c r="DK61" s="43">
        <f>SUM(DK20:DK60)</f>
        <v>5403266017.6060143</v>
      </c>
      <c r="DL61" s="44">
        <f t="shared" si="133"/>
        <v>11193323624.690311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>
        <f>+'JUL-SEP 2021'!D62+'OCT-DEC 2021 '!D62+'JAN-MAR 2022'!D62+'APR-JUN 2022'!D62</f>
        <v>0</v>
      </c>
      <c r="E62" s="39">
        <f t="shared" si="55"/>
        <v>0</v>
      </c>
      <c r="F62" s="36">
        <f>+'JUL-SEP 2021'!F62+'OCT-DEC 2021 '!F62+'JAN-MAR 2022'!F62+'APR-JUN 2022'!F62</f>
        <v>0</v>
      </c>
      <c r="G62" s="39">
        <f t="shared" si="56"/>
        <v>0</v>
      </c>
      <c r="H62" s="36">
        <f>+D62+F62</f>
        <v>0</v>
      </c>
      <c r="I62" s="40">
        <f t="shared" si="58"/>
        <v>0</v>
      </c>
      <c r="J62" s="36">
        <f>+'JUL-SEP 2021'!J62+'OCT-DEC 2021 '!J62+'JAN-MAR 2022'!J62+'APR-JUN 2022'!J62</f>
        <v>0</v>
      </c>
      <c r="K62" s="39">
        <f t="shared" si="59"/>
        <v>0</v>
      </c>
      <c r="L62" s="36">
        <f>+'JUL-SEP 2021'!L62+'OCT-DEC 2021 '!L62+'JAN-MAR 2022'!L62+'APR-JUN 2022'!L62</f>
        <v>0</v>
      </c>
      <c r="M62" s="39">
        <f t="shared" si="60"/>
        <v>0</v>
      </c>
      <c r="N62" s="36">
        <f t="shared" si="61"/>
        <v>0</v>
      </c>
      <c r="O62" s="40">
        <f t="shared" si="62"/>
        <v>0</v>
      </c>
      <c r="P62" s="116">
        <f>+D62+J62</f>
        <v>0</v>
      </c>
      <c r="Q62" s="117">
        <f>+F62+L62</f>
        <v>0</v>
      </c>
      <c r="R62" s="118">
        <f>+P62+Q62</f>
        <v>0</v>
      </c>
      <c r="S62" s="32"/>
      <c r="T62" s="38">
        <f>+'JUL-SEP 2021'!T62+'OCT-DEC 2021 '!T62+'JAN-MAR 2022'!T62+'APR-JUN 2022'!T62</f>
        <v>1246764.8200000003</v>
      </c>
      <c r="U62" s="39">
        <f t="shared" si="66"/>
        <v>1.6197114888696911</v>
      </c>
      <c r="V62" s="36">
        <f>+'JUL-SEP 2021'!V62+'OCT-DEC 2021 '!V62+'JAN-MAR 2022'!V62+'APR-JUN 2022'!V62</f>
        <v>173943.48000000004</v>
      </c>
      <c r="W62" s="39">
        <f t="shared" si="67"/>
        <v>0.87603801427297978</v>
      </c>
      <c r="X62" s="36">
        <f>+T62+V62</f>
        <v>1420708.3000000003</v>
      </c>
      <c r="Y62" s="40">
        <f t="shared" si="69"/>
        <v>1.4672161164595345</v>
      </c>
      <c r="Z62" s="244">
        <f>+'OCT-DEC 2021 '!Z62+'JUL-SEP 2021'!Z62+'JAN-MAR 2022'!Z62+'APR-JUN 2022'!Z62</f>
        <v>2711822.5899999994</v>
      </c>
      <c r="AA62" s="202">
        <f t="shared" si="70"/>
        <v>0.69768405965486036</v>
      </c>
      <c r="AB62" s="36">
        <f>+'OCT-DEC 2021 '!AB62+'JUL-SEP 2021'!AB62+'JAN-MAR 2022'!AB62+'APR-JUN 2022'!AB62</f>
        <v>1681503.32</v>
      </c>
      <c r="AC62" s="39">
        <f t="shared" si="71"/>
        <v>1.0707831953279177</v>
      </c>
      <c r="AD62" s="36">
        <f>+Z62+AB62</f>
        <v>4393325.9099999992</v>
      </c>
      <c r="AE62" s="40">
        <f t="shared" si="73"/>
        <v>0.80504524355805418</v>
      </c>
      <c r="AF62" s="116">
        <f>+T62+Z62</f>
        <v>3958587.4099999997</v>
      </c>
      <c r="AG62" s="117">
        <f>+V62+AB62</f>
        <v>1855446.8</v>
      </c>
      <c r="AH62" s="118">
        <f>+AF62+AG62</f>
        <v>5814034.21</v>
      </c>
      <c r="AI62" s="32"/>
      <c r="AJ62" s="35">
        <f>+'OCT-DEC 2021 '!AJ62+'JUL-SEP 2021'!AJ62+'JAN-MAR 2022'!AJ62+'APR-JUN 2022'!AJ62</f>
        <v>0</v>
      </c>
      <c r="AK62" s="39">
        <f t="shared" si="77"/>
        <v>0</v>
      </c>
      <c r="AL62" s="36">
        <f>+'OCT-DEC 2021 '!AL62+'JUL-SEP 2021'!AL62+'JAN-MAR 2022'!AL62+'APR-JUN 2022'!AL62</f>
        <v>0</v>
      </c>
      <c r="AM62" s="39">
        <f t="shared" si="78"/>
        <v>0</v>
      </c>
      <c r="AN62" s="38">
        <f t="shared" ref="AN62" si="174">+AJ62+AL62</f>
        <v>0</v>
      </c>
      <c r="AO62" s="40">
        <f t="shared" si="80"/>
        <v>0</v>
      </c>
      <c r="AP62" s="36">
        <f>+'OCT-DEC 2021 '!AP62+'JUL-SEP 2021'!AP62+'JAN-MAR 2022'!AP62+'APR-JUN 2022'!AP62</f>
        <v>0</v>
      </c>
      <c r="AQ62" s="39">
        <f t="shared" si="81"/>
        <v>0</v>
      </c>
      <c r="AR62" s="36">
        <f>+'OCT-DEC 2021 '!AR62+'JUL-SEP 2021'!AR62+'JAN-MAR 2022'!AR62+'APR-JUN 2022'!AR62</f>
        <v>0</v>
      </c>
      <c r="AS62" s="39">
        <f t="shared" si="82"/>
        <v>0</v>
      </c>
      <c r="AT62" s="36">
        <f t="shared" ref="AT62" si="175">+AP62+AR62</f>
        <v>0</v>
      </c>
      <c r="AU62" s="40">
        <f t="shared" si="84"/>
        <v>0</v>
      </c>
      <c r="AV62" s="116">
        <f>+AJ62+AP62</f>
        <v>0</v>
      </c>
      <c r="AW62" s="117">
        <f>+AL62+AR62</f>
        <v>0</v>
      </c>
      <c r="AX62" s="118">
        <f>+AV62+AW62</f>
        <v>0</v>
      </c>
      <c r="AY62" s="32"/>
      <c r="AZ62" s="35">
        <f>+'OCT-DEC 2021 '!AZ62+'JUL-SEP 2021'!AZ62+'JAN-MAR 2022'!AZ62+'APR-JUN 2022'!AZ62</f>
        <v>256377.82</v>
      </c>
      <c r="BA62" s="39">
        <f t="shared" si="167"/>
        <v>0.58297232460997284</v>
      </c>
      <c r="BB62" s="36">
        <f>+'OCT-DEC 2021 '!BB62+'JUL-SEP 2021'!BB62+'JAN-MAR 2022'!BB62+'APR-JUN 2022'!BB62</f>
        <v>0</v>
      </c>
      <c r="BC62" s="39">
        <v>0</v>
      </c>
      <c r="BD62" s="36">
        <f t="shared" ref="BD62" si="176">+AZ62+BB62</f>
        <v>256377.82</v>
      </c>
      <c r="BE62" s="40">
        <v>0</v>
      </c>
      <c r="BF62" s="38">
        <f>+'OCT-DEC 2021 '!BF62+'JUL-SEP 2021'!BF62+'JAN-MAR 2022'!BF62+'APR-JUN 2022'!BF62</f>
        <v>976481.46000000008</v>
      </c>
      <c r="BG62" s="39">
        <v>0</v>
      </c>
      <c r="BH62" s="36">
        <f>+'OCT-DEC 2021 '!BH62+'JUL-SEP 2021'!BH62+'JAN-MAR 2022'!BH62+'APR-JUN 2022'!BH62</f>
        <v>0</v>
      </c>
      <c r="BI62" s="39">
        <v>0</v>
      </c>
      <c r="BJ62" s="36">
        <f t="shared" ref="BJ62" si="177">+BF62+BH62</f>
        <v>976481.46000000008</v>
      </c>
      <c r="BK62" s="40">
        <v>0</v>
      </c>
      <c r="BL62" s="116">
        <f>+AZ62+BF62</f>
        <v>1232859.28</v>
      </c>
      <c r="BM62" s="117">
        <f>+BB62+BH62</f>
        <v>0</v>
      </c>
      <c r="BN62" s="118">
        <f>+BL62+BM62</f>
        <v>1232859.28</v>
      </c>
      <c r="BO62" s="32"/>
      <c r="BP62" s="35">
        <f>+'OCT-DEC 2021 '!BP62+'JUL-SEP 2021'!BP62+'JAN-MAR 2022'!BP62+'APR-JUN 2022'!BP62</f>
        <v>0</v>
      </c>
      <c r="BQ62" s="39">
        <v>0</v>
      </c>
      <c r="BR62" s="36">
        <f>+'OCT-DEC 2021 '!BR62+'JUL-SEP 2021'!BR62+'JAN-MAR 2022'!BR62+'APR-JUN 2022'!BR62</f>
        <v>0</v>
      </c>
      <c r="BS62" s="39">
        <v>0</v>
      </c>
      <c r="BT62" s="36">
        <f t="shared" ref="BT62" si="178">+BP62+BR62</f>
        <v>0</v>
      </c>
      <c r="BU62" s="40">
        <v>0</v>
      </c>
      <c r="BV62" s="38">
        <f>+'OCT-DEC 2021 '!BV62+'JUL-SEP 2021'!BV62+'JAN-MAR 2022'!BV62+'APR-JUN 2022'!BV62</f>
        <v>0</v>
      </c>
      <c r="BW62" s="39">
        <f t="shared" si="101"/>
        <v>0</v>
      </c>
      <c r="BX62" s="36">
        <f>+'OCT-DEC 2021 '!BX62+'JUL-SEP 2021'!BX62+'JAN-MAR 2022'!BX62+'APR-JUN 2022'!BX62</f>
        <v>0</v>
      </c>
      <c r="BY62" s="39">
        <f t="shared" si="102"/>
        <v>0</v>
      </c>
      <c r="BZ62" s="36">
        <f t="shared" ref="BZ62" si="179">+BV62+BX62</f>
        <v>0</v>
      </c>
      <c r="CA62" s="40">
        <f t="shared" si="104"/>
        <v>0</v>
      </c>
      <c r="CB62" s="116">
        <f>+BP62+BV62</f>
        <v>0</v>
      </c>
      <c r="CC62" s="117">
        <f>+BR62+BX62</f>
        <v>0</v>
      </c>
      <c r="CD62" s="118">
        <f>+CB62+CC62</f>
        <v>0</v>
      </c>
      <c r="CE62" s="32"/>
      <c r="CF62" s="35">
        <f>+'OCT-DEC 2021 '!CF62+'JUL-SEP 2021'!CF62+'JAN-MAR 2022'!CF62+'APR-JUN 2022'!CF62</f>
        <v>1345573.6099999999</v>
      </c>
      <c r="CG62" s="39">
        <f t="shared" si="108"/>
        <v>2.6885285931502714</v>
      </c>
      <c r="CH62" s="36">
        <f>+'OCT-DEC 2021 '!CH62+'JUL-SEP 2021'!CH62+'JAN-MAR 2022'!CH62+'APR-JUN 2022'!CH62</f>
        <v>816324.87999999989</v>
      </c>
      <c r="CI62" s="39">
        <f t="shared" si="109"/>
        <v>8.752933960949143</v>
      </c>
      <c r="CJ62" s="36">
        <f t="shared" ref="CJ62" si="180">+CF62+CH62</f>
        <v>2161898.4899999998</v>
      </c>
      <c r="CK62" s="40">
        <f t="shared" si="111"/>
        <v>3.64109219368421</v>
      </c>
      <c r="CL62" s="38">
        <f>+'OCT-DEC 2021 '!CL62+'JUL-SEP 2021'!CL62+'JAN-MAR 2022'!CL62+'APR-JUN 2022'!CL62</f>
        <v>1170566.3500000001</v>
      </c>
      <c r="CM62" s="39">
        <f t="shared" si="112"/>
        <v>0.49641391491680614</v>
      </c>
      <c r="CN62" s="36">
        <f>+'OCT-DEC 2021 '!CN62+'JUL-SEP 2021'!CN62+'JAN-MAR 2022'!CN62+'APR-JUN 2022'!CN62</f>
        <v>-373.09</v>
      </c>
      <c r="CO62" s="39">
        <f t="shared" si="113"/>
        <v>-3.0890278202106157E-4</v>
      </c>
      <c r="CP62" s="36">
        <f t="shared" ref="CP62" si="181">+CL62+CN62</f>
        <v>1170193.26</v>
      </c>
      <c r="CQ62" s="40">
        <f t="shared" si="115"/>
        <v>0.32816799763085008</v>
      </c>
      <c r="CR62" s="116">
        <f>+CF62+CL62</f>
        <v>2516139.96</v>
      </c>
      <c r="CS62" s="117">
        <f>+CH62+CN62</f>
        <v>815951.78999999992</v>
      </c>
      <c r="CT62" s="118">
        <f>+CR62+CS62</f>
        <v>3332091.75</v>
      </c>
      <c r="CU62" s="32"/>
      <c r="CV62" s="38">
        <f>+D62+T62+AJ62+AZ62+BP62+CF62</f>
        <v>2848716.25</v>
      </c>
      <c r="CW62" s="39">
        <f t="shared" si="156"/>
        <v>1.037071914940711</v>
      </c>
      <c r="CX62" s="39">
        <f>+F62+V62+AL62+BB62+BR62+CH62</f>
        <v>990268.35999999987</v>
      </c>
      <c r="CY62" s="39">
        <f t="shared" si="157"/>
        <v>1.4909009828246571</v>
      </c>
      <c r="CZ62" s="36">
        <f t="shared" si="123"/>
        <v>3838984.61</v>
      </c>
      <c r="DA62" s="39">
        <f t="shared" si="158"/>
        <v>1.1254415330926284</v>
      </c>
      <c r="DB62" s="38">
        <f t="shared" ref="DB62" si="182">+J62+Z62+AP62+BF62+BV62+CL62</f>
        <v>4858870.3999999994</v>
      </c>
      <c r="DC62" s="39">
        <f t="shared" si="159"/>
        <v>0.41831974238599445</v>
      </c>
      <c r="DD62" s="36">
        <f>+L62+AB62+AR62+BH62+BX62+CN62</f>
        <v>1681130.23</v>
      </c>
      <c r="DE62" s="39">
        <f t="shared" si="160"/>
        <v>0.26513247080220254</v>
      </c>
      <c r="DF62" s="36">
        <f>+DB62+DD62</f>
        <v>6540000.629999999</v>
      </c>
      <c r="DG62" s="40">
        <f t="shared" si="161"/>
        <v>0.36422521423986787</v>
      </c>
      <c r="DH62" s="152"/>
      <c r="DI62" s="161" t="s">
        <v>8</v>
      </c>
      <c r="DJ62" s="38">
        <f t="shared" ref="DJ62" si="183">+CZ62</f>
        <v>3838984.61</v>
      </c>
      <c r="DK62" s="36">
        <f t="shared" ref="DK62" si="184">+DF62</f>
        <v>6540000.629999999</v>
      </c>
      <c r="DL62" s="37">
        <f t="shared" si="133"/>
        <v>10378985.239999998</v>
      </c>
      <c r="DM62"/>
    </row>
    <row r="63" spans="1:119" s="19" customFormat="1" ht="15.6" x14ac:dyDescent="0.3">
      <c r="A63" s="26">
        <v>51</v>
      </c>
      <c r="B63" s="26" t="s">
        <v>174</v>
      </c>
      <c r="C63" s="41"/>
      <c r="D63" s="42">
        <f>+D61-D62</f>
        <v>750973158.00000012</v>
      </c>
      <c r="E63" s="46">
        <f t="shared" si="55"/>
        <v>1757.5832904258609</v>
      </c>
      <c r="F63" s="43">
        <f>+F61-F62</f>
        <v>167257783.00000003</v>
      </c>
      <c r="G63" s="46">
        <f t="shared" si="56"/>
        <v>1669.3726345416803</v>
      </c>
      <c r="H63" s="43">
        <f>+H61-H62</f>
        <v>918230941.00000024</v>
      </c>
      <c r="I63" s="47">
        <f t="shared" si="58"/>
        <v>1740.8277677508404</v>
      </c>
      <c r="J63" s="42">
        <f>+J61-J62</f>
        <v>387657653</v>
      </c>
      <c r="K63" s="46">
        <f t="shared" si="59"/>
        <v>300.98578604925621</v>
      </c>
      <c r="L63" s="43">
        <f>+L61-L62</f>
        <v>622423117.99999988</v>
      </c>
      <c r="M63" s="46">
        <f t="shared" si="60"/>
        <v>555.46959086507775</v>
      </c>
      <c r="N63" s="43">
        <f>+N61-N62</f>
        <v>1010080771.0000001</v>
      </c>
      <c r="O63" s="47">
        <f t="shared" si="62"/>
        <v>419.38254843792498</v>
      </c>
      <c r="P63" s="122">
        <f>+P61-P62</f>
        <v>1138630811</v>
      </c>
      <c r="Q63" s="123">
        <f t="shared" ref="Q63:R63" si="185">+Q61-Q62</f>
        <v>789680900.99999988</v>
      </c>
      <c r="R63" s="124">
        <f t="shared" si="185"/>
        <v>1928311712.0000002</v>
      </c>
      <c r="S63" s="32"/>
      <c r="T63" s="45">
        <f>+T61-T62</f>
        <v>1339319379.7560005</v>
      </c>
      <c r="U63" s="201">
        <f t="shared" si="66"/>
        <v>1739.9520357469039</v>
      </c>
      <c r="V63" s="43">
        <f>+V61-V62</f>
        <v>308469488.46900004</v>
      </c>
      <c r="W63" s="201">
        <f t="shared" si="67"/>
        <v>1553.5563514204991</v>
      </c>
      <c r="X63" s="43">
        <f>+X61-X62</f>
        <v>1647788868.2249999</v>
      </c>
      <c r="Y63" s="47">
        <f t="shared" si="69"/>
        <v>1701.7303157744175</v>
      </c>
      <c r="Z63" s="245">
        <f>+Z61-Z62</f>
        <v>859616741.1050005</v>
      </c>
      <c r="AA63" s="201">
        <f t="shared" si="70"/>
        <v>221.15786626049822</v>
      </c>
      <c r="AB63" s="43">
        <f>+AB61-AB62</f>
        <v>541174674.16499996</v>
      </c>
      <c r="AC63" s="46">
        <f t="shared" si="71"/>
        <v>344.62063793780868</v>
      </c>
      <c r="AD63" s="43">
        <f>+AD61-AD62</f>
        <v>1400791415.2700005</v>
      </c>
      <c r="AE63" s="47">
        <f t="shared" si="73"/>
        <v>256.68491006169609</v>
      </c>
      <c r="AF63" s="122">
        <f>+AF61-AF62</f>
        <v>2198936120.861001</v>
      </c>
      <c r="AG63" s="123">
        <f t="shared" ref="AG63:AH63" si="186">+AG61-AG62</f>
        <v>849644162.63399994</v>
      </c>
      <c r="AH63" s="124">
        <f t="shared" si="186"/>
        <v>3048580283.4950013</v>
      </c>
      <c r="AI63" s="32"/>
      <c r="AJ63" s="42">
        <f>+AJ61-AJ62</f>
        <v>435928751.55682439</v>
      </c>
      <c r="AK63" s="46">
        <f t="shared" si="77"/>
        <v>1752.6958196069636</v>
      </c>
      <c r="AL63" s="43">
        <f>+AL61-AL62</f>
        <v>162557746.85315618</v>
      </c>
      <c r="AM63" s="46">
        <f t="shared" si="78"/>
        <v>2016.4201949111996</v>
      </c>
      <c r="AN63" s="45">
        <f>+AN61-AN62</f>
        <v>598486498.40998054</v>
      </c>
      <c r="AO63" s="47">
        <f t="shared" si="80"/>
        <v>1817.2519809859248</v>
      </c>
      <c r="AP63" s="45">
        <f>+AP61-AP62</f>
        <v>158460897.54081836</v>
      </c>
      <c r="AQ63" s="46">
        <f t="shared" si="81"/>
        <v>266.82533789234833</v>
      </c>
      <c r="AR63" s="43">
        <f>+AR61-AR62</f>
        <v>276621419.07882071</v>
      </c>
      <c r="AS63" s="46">
        <f t="shared" si="82"/>
        <v>483.10304016783425</v>
      </c>
      <c r="AT63" s="43">
        <f>+AT61-AT62</f>
        <v>435082316.61963898</v>
      </c>
      <c r="AU63" s="47">
        <f t="shared" si="84"/>
        <v>372.99121503516511</v>
      </c>
      <c r="AV63" s="122">
        <f>+AV61-AV62</f>
        <v>594389649.09764266</v>
      </c>
      <c r="AW63" s="123">
        <f t="shared" ref="AW63" si="187">+AW61-AW62</f>
        <v>439179165.93197697</v>
      </c>
      <c r="AX63" s="124">
        <f t="shared" ref="AX63" si="188">+AX61-AX62</f>
        <v>1033568815.0296193</v>
      </c>
      <c r="AY63" s="32"/>
      <c r="AZ63" s="42">
        <f>+AZ61-AZ62</f>
        <v>794060842.36461282</v>
      </c>
      <c r="BA63" s="46">
        <f t="shared" si="167"/>
        <v>1805.5988429695342</v>
      </c>
      <c r="BB63" s="43">
        <f>+BB61-BB62</f>
        <v>173067910.08042702</v>
      </c>
      <c r="BC63" s="46">
        <v>1667.5433244105764</v>
      </c>
      <c r="BD63" s="43">
        <f>+BD61-BD62</f>
        <v>967128752.44503987</v>
      </c>
      <c r="BE63" s="47">
        <v>1797.2136558555205</v>
      </c>
      <c r="BF63" s="45">
        <f>+BF61-BF62</f>
        <v>588595239.09506953</v>
      </c>
      <c r="BG63" s="46">
        <v>263.29198855260745</v>
      </c>
      <c r="BH63" s="43">
        <f>+BH61-BH62</f>
        <v>507670550.69507939</v>
      </c>
      <c r="BI63" s="46">
        <v>475.79120916717926</v>
      </c>
      <c r="BJ63" s="43">
        <f>+BJ61-BJ62</f>
        <v>1096265789.7901487</v>
      </c>
      <c r="BK63" s="47">
        <v>322.35889679383814</v>
      </c>
      <c r="BL63" s="122">
        <f>+BL61-BL62</f>
        <v>1382656081.4596822</v>
      </c>
      <c r="BM63" s="123">
        <f t="shared" ref="BM63" si="189">+BM61-BM62</f>
        <v>680738460.77550638</v>
      </c>
      <c r="BN63" s="124">
        <f t="shared" ref="BN63" si="190">+BN61-BN62</f>
        <v>2063394542.2351885</v>
      </c>
      <c r="BO63" s="32"/>
      <c r="BP63" s="42">
        <f>+BP61-BP62</f>
        <v>543928958.52000034</v>
      </c>
      <c r="BQ63" s="46">
        <v>1518.2495125743383</v>
      </c>
      <c r="BR63" s="43">
        <f>+BR61-BR62</f>
        <v>113606010.55999994</v>
      </c>
      <c r="BS63" s="46">
        <v>1623.8872939794555</v>
      </c>
      <c r="BT63" s="43">
        <f>+BT61-BT62</f>
        <v>657534969.08000004</v>
      </c>
      <c r="BU63" s="47">
        <v>1531.2743184567587</v>
      </c>
      <c r="BV63" s="45">
        <f>+BV61-BV62</f>
        <v>233493942.66</v>
      </c>
      <c r="BW63" s="46">
        <f t="shared" si="101"/>
        <v>207.44580296490832</v>
      </c>
      <c r="BX63" s="43">
        <f>+BX61-BX62</f>
        <v>279552372.12999952</v>
      </c>
      <c r="BY63" s="46">
        <f t="shared" si="102"/>
        <v>380.78113222684516</v>
      </c>
      <c r="BZ63" s="43">
        <f>+BZ61-BZ62</f>
        <v>513046314.7899996</v>
      </c>
      <c r="CA63" s="47">
        <f t="shared" si="104"/>
        <v>275.87273294757631</v>
      </c>
      <c r="CB63" s="122">
        <f>+CB61-CB62</f>
        <v>777422901.18000042</v>
      </c>
      <c r="CC63" s="123">
        <f t="shared" ref="CC63" si="191">+CC61-CC62</f>
        <v>393158382.68999958</v>
      </c>
      <c r="CD63" s="124">
        <f t="shared" ref="CD63" si="192">+CD61-CD62</f>
        <v>1170581283.8700001</v>
      </c>
      <c r="CE63" s="32"/>
      <c r="CF63" s="42">
        <f>+CF61-CF62</f>
        <v>829857862.96748328</v>
      </c>
      <c r="CG63" s="46">
        <f t="shared" si="108"/>
        <v>1658.1007358182796</v>
      </c>
      <c r="CH63" s="43">
        <f>+CH61-CH62</f>
        <v>167190730.34679401</v>
      </c>
      <c r="CI63" s="46">
        <f t="shared" si="109"/>
        <v>1792.6801662695175</v>
      </c>
      <c r="CJ63" s="43">
        <f>+CJ61-CJ62</f>
        <v>997048593.31427717</v>
      </c>
      <c r="CK63" s="47">
        <f t="shared" si="111"/>
        <v>1679.2397361082562</v>
      </c>
      <c r="CL63" s="45">
        <f>+CL61-CL62</f>
        <v>506727992.52480292</v>
      </c>
      <c r="CM63" s="46">
        <f t="shared" si="112"/>
        <v>214.89326646641729</v>
      </c>
      <c r="CN63" s="43">
        <f>+CN61-CN62</f>
        <v>434731416.98142362</v>
      </c>
      <c r="CO63" s="46">
        <f t="shared" si="113"/>
        <v>359.93927507443226</v>
      </c>
      <c r="CP63" s="43">
        <f>+CP61-CP62</f>
        <v>941459409.50622642</v>
      </c>
      <c r="CQ63" s="47">
        <f t="shared" si="115"/>
        <v>264.02207210489388</v>
      </c>
      <c r="CR63" s="122">
        <f>+CR61-CR62</f>
        <v>1336585855.4922864</v>
      </c>
      <c r="CS63" s="123">
        <f t="shared" ref="CS63" si="193">+CS61-CS62</f>
        <v>601922147.32821739</v>
      </c>
      <c r="CT63" s="124">
        <f t="shared" ref="CT63" si="194">+CT61-CT62</f>
        <v>1938508002.8205035</v>
      </c>
      <c r="CU63" s="32"/>
      <c r="CV63" s="45">
        <f>+CV61-CV62</f>
        <v>4694068953.1649199</v>
      </c>
      <c r="CW63" s="46">
        <f t="shared" si="156"/>
        <v>1708.8704703820474</v>
      </c>
      <c r="CX63" s="46">
        <f>+CX61-CX62</f>
        <v>1092149669.3093772</v>
      </c>
      <c r="CY63" s="46">
        <f t="shared" si="157"/>
        <v>1644.2886404701196</v>
      </c>
      <c r="CZ63" s="43">
        <f t="shared" si="123"/>
        <v>5786218622.4742966</v>
      </c>
      <c r="DA63" s="46">
        <f t="shared" si="158"/>
        <v>1696.2950933232808</v>
      </c>
      <c r="DB63" s="45">
        <f>+DB61-DB62</f>
        <v>2734552465.9256921</v>
      </c>
      <c r="DC63" s="46">
        <f t="shared" si="159"/>
        <v>235.42864676675086</v>
      </c>
      <c r="DD63" s="43">
        <f>+DD61-DD62</f>
        <v>2662173551.050323</v>
      </c>
      <c r="DE63" s="46">
        <f t="shared" si="160"/>
        <v>419.85364292345486</v>
      </c>
      <c r="DF63" s="43">
        <f>+DF61-DF62</f>
        <v>5396726016.9760141</v>
      </c>
      <c r="DG63" s="47">
        <f t="shared" si="161"/>
        <v>300.5540520455512</v>
      </c>
      <c r="DH63" s="153"/>
      <c r="DI63" s="161" t="s">
        <v>174</v>
      </c>
      <c r="DJ63" s="45">
        <f>+DJ61-DJ62</f>
        <v>5786218622.4742985</v>
      </c>
      <c r="DK63" s="43">
        <f t="shared" ref="DK63:DL63" si="195">+DK61-DK62</f>
        <v>5396726016.9760141</v>
      </c>
      <c r="DL63" s="44">
        <f t="shared" si="195"/>
        <v>11182944639.450312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5"/>
      <c r="K64" s="39"/>
      <c r="L64" s="39"/>
      <c r="M64" s="39"/>
      <c r="N64" s="39"/>
      <c r="O64" s="40"/>
      <c r="P64" s="125"/>
      <c r="Q64" s="126"/>
      <c r="R64" s="127"/>
      <c r="S64" s="32"/>
      <c r="T64" s="38"/>
      <c r="U64" s="39"/>
      <c r="V64" s="39"/>
      <c r="W64" s="39"/>
      <c r="X64" s="39"/>
      <c r="Y64" s="40"/>
      <c r="Z64" s="244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5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>
        <f>+'JUL-SEP 2021'!D66+'OCT-DEC 2021 '!D66+'JAN-MAR 2022'!D66+'APR-JUN 2022'!D66</f>
        <v>9203413.2969061695</v>
      </c>
      <c r="E66" s="39">
        <f t="shared" ref="E66:E73" si="196">+D66/$D$111</f>
        <v>21.539738475613351</v>
      </c>
      <c r="F66" s="36">
        <f>+'JUL-SEP 2021'!F66+'OCT-DEC 2021 '!F66+'JAN-MAR 2022'!F66+'APR-JUN 2022'!F66</f>
        <v>1237691.3881658032</v>
      </c>
      <c r="G66" s="39">
        <f t="shared" ref="G66:G73" si="197">+F66/$F$111</f>
        <v>12.353195745826046</v>
      </c>
      <c r="H66" s="36">
        <f t="shared" ref="H66:H72" si="198">+D66+F66</f>
        <v>10441104.685071973</v>
      </c>
      <c r="I66" s="40">
        <f t="shared" ref="I66:I73" si="199">+H66/$H$111</f>
        <v>19.794764203841698</v>
      </c>
      <c r="J66" s="36">
        <f>+'JUL-SEP 2021'!J66+'OCT-DEC 2021 '!J66+'JAN-MAR 2022'!J66+'APR-JUN 2022'!J66</f>
        <v>1403441.8419645349</v>
      </c>
      <c r="K66" s="39">
        <f t="shared" ref="K66:K73" si="200">+J66/$J$111</f>
        <v>1.0896625997426435</v>
      </c>
      <c r="L66" s="36">
        <f>+'JUL-SEP 2021'!L66+'OCT-DEC 2021 '!L66+'JAN-MAR 2022'!L66+'APR-JUN 2022'!L66</f>
        <v>1216486.7101495611</v>
      </c>
      <c r="M66" s="39">
        <f t="shared" ref="M66:M73" si="201">+L66/$L$111</f>
        <v>1.085630266033244</v>
      </c>
      <c r="N66" s="36">
        <f t="shared" ref="N66:N72" si="202">+J66+L66</f>
        <v>2619928.552114096</v>
      </c>
      <c r="O66" s="40">
        <f t="shared" ref="O66:O73" si="203">+N66/$N$111</f>
        <v>1.0877865854461379</v>
      </c>
      <c r="P66" s="116">
        <f t="shared" ref="P66:P72" si="204">+D66+J66</f>
        <v>10606855.138870705</v>
      </c>
      <c r="Q66" s="117">
        <f t="shared" ref="Q66:Q72" si="205">+F66+L66</f>
        <v>2454178.0983153642</v>
      </c>
      <c r="R66" s="118">
        <f t="shared" ref="R66:R73" si="206">+P66+Q66</f>
        <v>13061033.237186069</v>
      </c>
      <c r="S66" s="32"/>
      <c r="T66" s="38">
        <f>+'JUL-SEP 2021'!T66+'OCT-DEC 2021 '!T66+'JAN-MAR 2022'!T66+'APR-JUN 2022'!T66</f>
        <v>13187637.49409838</v>
      </c>
      <c r="U66" s="39">
        <f t="shared" ref="U66:U73" si="207">+T66/$T$111</f>
        <v>17.132475682334253</v>
      </c>
      <c r="V66" s="36">
        <f>+'JUL-SEP 2021'!V66+'OCT-DEC 2021 '!V66+'JAN-MAR 2022'!V66+'APR-JUN 2022'!V66</f>
        <v>3369260.6410327032</v>
      </c>
      <c r="W66" s="39">
        <f t="shared" ref="W66:W73" si="208">+V66/$V$111</f>
        <v>16.96873261095153</v>
      </c>
      <c r="X66" s="36">
        <f t="shared" ref="X66:X72" si="209">+T66+V66</f>
        <v>16556898.135131083</v>
      </c>
      <c r="Y66" s="40">
        <f t="shared" ref="Y66:Y73" si="210">+X66/$X$111</f>
        <v>17.098899036799555</v>
      </c>
      <c r="Z66" s="244">
        <f>+'OCT-DEC 2021 '!Z66+'JUL-SEP 2021'!Z66+'JAN-MAR 2022'!Z66+'APR-JUN 2022'!Z66</f>
        <v>8462154.3987660371</v>
      </c>
      <c r="AA66" s="39">
        <f t="shared" ref="AA66:AA73" si="211">+Z66/$Z$111</f>
        <v>2.1771004696724368</v>
      </c>
      <c r="AB66" s="36">
        <f>+'OCT-DEC 2021 '!AB66+'JUL-SEP 2021'!AB66+'JAN-MAR 2022'!AB66+'APR-JUN 2022'!AB66</f>
        <v>3546619.1733207749</v>
      </c>
      <c r="AC66" s="39">
        <f t="shared" ref="AC66:AC73" si="212">+AB66/$AB$111</f>
        <v>2.2584910572877588</v>
      </c>
      <c r="AD66" s="36">
        <f t="shared" ref="AD66:AD72" si="213">+Z66+AB66</f>
        <v>12008773.572086811</v>
      </c>
      <c r="AE66" s="40">
        <f t="shared" ref="AE66:AE73" si="214">+AD66/$AD$111</f>
        <v>2.200521027399525</v>
      </c>
      <c r="AF66" s="116">
        <f t="shared" ref="AF66:AF72" si="215">+T66+Z66</f>
        <v>21649791.892864417</v>
      </c>
      <c r="AG66" s="117">
        <f t="shared" ref="AG66:AG72" si="216">+V66+AB66</f>
        <v>6915879.8143534781</v>
      </c>
      <c r="AH66" s="118">
        <f t="shared" ref="AH66:AH73" si="217">+AF66+AG66</f>
        <v>28565671.707217894</v>
      </c>
      <c r="AI66" s="32"/>
      <c r="AJ66" s="35">
        <f>+'OCT-DEC 2021 '!AJ66+'JUL-SEP 2021'!AJ66+'JAN-MAR 2022'!AJ66+'APR-JUN 2022'!AJ66</f>
        <v>8632283.804444531</v>
      </c>
      <c r="AK66" s="39">
        <f t="shared" ref="AK66:AK73" si="218">+AJ66/$AJ$111</f>
        <v>34.706973751279683</v>
      </c>
      <c r="AL66" s="36">
        <f>+'OCT-DEC 2021 '!AL66+'JUL-SEP 2021'!AL66+'JAN-MAR 2022'!AL66+'APR-JUN 2022'!AL66</f>
        <v>2777376.8120982316</v>
      </c>
      <c r="AM66" s="39">
        <f t="shared" ref="AM66:AM73" si="219">+AL66/$AL$111</f>
        <v>34.451502934842921</v>
      </c>
      <c r="AN66" s="36">
        <f t="shared" ref="AN66:AN72" si="220">+AJ66+AL66</f>
        <v>11409660.616542762</v>
      </c>
      <c r="AO66" s="40">
        <f t="shared" ref="AO66:AO73" si="221">+AN66/$AN$111</f>
        <v>34.644437949518917</v>
      </c>
      <c r="AP66" s="36">
        <f>+'OCT-DEC 2021 '!AP66+'JUL-SEP 2021'!AP66+'JAN-MAR 2022'!AP66+'APR-JUN 2022'!AP66</f>
        <v>662163.2643819534</v>
      </c>
      <c r="AQ66" s="39">
        <f t="shared" ref="AQ66:AQ73" si="222">+AP66/$AP$111</f>
        <v>1.1149876057789154</v>
      </c>
      <c r="AR66" s="36">
        <f>+'OCT-DEC 2021 '!AR66+'JUL-SEP 2021'!AR66+'JAN-MAR 2022'!AR66+'APR-JUN 2022'!AR66</f>
        <v>1107814.1515818508</v>
      </c>
      <c r="AS66" s="39">
        <f t="shared" ref="AS66:AS73" si="223">+AR66/$AR$111</f>
        <v>1.9347322645960583</v>
      </c>
      <c r="AT66" s="36">
        <f t="shared" ref="AT66:AT72" si="224">+AP66+AR66</f>
        <v>1769977.4159638043</v>
      </c>
      <c r="AU66" s="40">
        <f t="shared" ref="AU66:AU73" si="225">+AT66/$AT$111</f>
        <v>1.5173818878561645</v>
      </c>
      <c r="AV66" s="116">
        <f t="shared" ref="AV66:AV72" si="226">+AJ66+AP66</f>
        <v>9294447.0688264836</v>
      </c>
      <c r="AW66" s="117">
        <f t="shared" ref="AW66:AW72" si="227">+AL66+AR66</f>
        <v>3885190.9636800825</v>
      </c>
      <c r="AX66" s="118">
        <f t="shared" ref="AX66:AX73" si="228">+AV66+AW66</f>
        <v>13179638.032506566</v>
      </c>
      <c r="AY66" s="32"/>
      <c r="AZ66" s="35">
        <f>+'OCT-DEC 2021 '!AZ66+'JUL-SEP 2021'!AZ66+'JAN-MAR 2022'!AZ66+'APR-JUN 2022'!AZ66</f>
        <v>5547791.7187846424</v>
      </c>
      <c r="BA66" s="39">
        <f t="shared" ref="BA66:BA73" si="229">+AZ66/$AZ$111</f>
        <v>12.615011059661242</v>
      </c>
      <c r="BB66" s="36">
        <f>+'OCT-DEC 2021 '!BB66+'JUL-SEP 2021'!BB66+'JAN-MAR 2022'!BB66+'APR-JUN 2022'!BB66</f>
        <v>1227898.0223353563</v>
      </c>
      <c r="BC66" s="39">
        <f t="shared" ref="BC66:BC73" si="230">+BB66/$BB$111</f>
        <v>10.678952735059585</v>
      </c>
      <c r="BD66" s="36">
        <f t="shared" ref="BD66:BD72" si="231">+AZ66+BB66</f>
        <v>6775689.7411199985</v>
      </c>
      <c r="BE66" s="40">
        <v>11.445010777185651</v>
      </c>
      <c r="BF66" s="38">
        <f>+'OCT-DEC 2021 '!BF66+'JUL-SEP 2021'!BF66+'JAN-MAR 2022'!BF66+'APR-JUN 2022'!BF66</f>
        <v>4788254.0708659412</v>
      </c>
      <c r="BG66" s="39">
        <v>1.6203939692529916</v>
      </c>
      <c r="BH66" s="36">
        <f>+'OCT-DEC 2021 '!BH66+'JUL-SEP 2021'!BH66+'JAN-MAR 2022'!BH66+'APR-JUN 2022'!BH66</f>
        <v>4006095.4639110281</v>
      </c>
      <c r="BI66" s="39">
        <v>2.9459968070138087</v>
      </c>
      <c r="BJ66" s="36">
        <f t="shared" ref="BJ66:BJ72" si="232">+BF66+BH66</f>
        <v>8794349.5347769689</v>
      </c>
      <c r="BK66" s="40">
        <v>1.9888624321296218</v>
      </c>
      <c r="BL66" s="116">
        <f t="shared" ref="BL66:BL72" si="233">+AZ66+BF66</f>
        <v>10336045.789650584</v>
      </c>
      <c r="BM66" s="117">
        <f t="shared" ref="BM66:BM72" si="234">+BB66+BH66</f>
        <v>5233993.4862463847</v>
      </c>
      <c r="BN66" s="118">
        <f t="shared" ref="BN66:BN73" si="235">+BL66+BM66</f>
        <v>15570039.275896968</v>
      </c>
      <c r="BO66" s="32"/>
      <c r="BP66" s="35">
        <f>+'OCT-DEC 2021 '!BP66+'JUL-SEP 2021'!BP66+'JAN-MAR 2022'!BP66+'APR-JUN 2022'!BP66</f>
        <v>6453047.910000002</v>
      </c>
      <c r="BQ66" s="39">
        <v>24.079151280755621</v>
      </c>
      <c r="BR66" s="36">
        <f>+'OCT-DEC 2021 '!BR66+'JUL-SEP 2021'!BR66+'JAN-MAR 2022'!BR66+'APR-JUN 2022'!BR66</f>
        <v>1341591.0699999998</v>
      </c>
      <c r="BS66" s="39">
        <v>24.991996176700912</v>
      </c>
      <c r="BT66" s="36">
        <f t="shared" ref="BT66:BT72" si="236">+BP66+BR66</f>
        <v>7794638.9800000023</v>
      </c>
      <c r="BU66" s="40">
        <v>24.191702182642224</v>
      </c>
      <c r="BV66" s="38">
        <f>+'OCT-DEC 2021 '!BV66+'JUL-SEP 2021'!BV66+'JAN-MAR 2022'!BV66+'APR-JUN 2022'!BV66</f>
        <v>1780850.6299999994</v>
      </c>
      <c r="BW66" s="39">
        <f t="shared" ref="BW66:BW73" si="237">+BV66/$BV$111</f>
        <v>1.5821823242706332</v>
      </c>
      <c r="BX66" s="36">
        <f>+'OCT-DEC 2021 '!BX66+'JUL-SEP 2021'!BX66+'JAN-MAR 2022'!BX66+'APR-JUN 2022'!BX66</f>
        <v>1882520.5599999998</v>
      </c>
      <c r="BY66" s="39">
        <f t="shared" ref="BY66:BY73" si="238">+BX66/$BX$111</f>
        <v>2.5642004208920457</v>
      </c>
      <c r="BZ66" s="36">
        <f t="shared" ref="BZ66:BZ72" si="239">+BV66+BX66</f>
        <v>3663371.1899999995</v>
      </c>
      <c r="CA66" s="40">
        <f t="shared" ref="CA66:CA73" si="240">+BZ66/$BZ$111</f>
        <v>1.9698498807079123</v>
      </c>
      <c r="CB66" s="116">
        <f t="shared" ref="CB66:CB72" si="241">+BP66+BV66</f>
        <v>8233898.540000001</v>
      </c>
      <c r="CC66" s="117">
        <f t="shared" ref="CC66:CC72" si="242">+BR66+BX66</f>
        <v>3224111.63</v>
      </c>
      <c r="CD66" s="118">
        <f t="shared" ref="CD66:CD73" si="243">+CB66+CC66</f>
        <v>11458010.170000002</v>
      </c>
      <c r="CE66" s="32"/>
      <c r="CF66" s="35">
        <f>+'OCT-DEC 2021 '!CF66+'JUL-SEP 2021'!CF66+'JAN-MAR 2022'!CF66+'APR-JUN 2022'!CF66</f>
        <v>6073496.0972103467</v>
      </c>
      <c r="CG66" s="39">
        <f t="shared" ref="CG66:CG73" si="244">+CF66/$CF$111</f>
        <v>12.135172536370268</v>
      </c>
      <c r="CH66" s="36">
        <f>+'OCT-DEC 2021 '!CH66+'JUL-SEP 2021'!CH66+'JAN-MAR 2022'!CH66+'APR-JUN 2022'!CH66</f>
        <v>1441294.0695450732</v>
      </c>
      <c r="CI66" s="39">
        <f t="shared" ref="CI66:CI73" si="245">+CH66/$CH$111</f>
        <v>15.454082214222931</v>
      </c>
      <c r="CJ66" s="36">
        <f t="shared" ref="CJ66:CJ72" si="246">+CF66+CH66</f>
        <v>7514790.1667554202</v>
      </c>
      <c r="CK66" s="40">
        <f t="shared" ref="CK66:CK73" si="247">+CJ66/$CJ$111</f>
        <v>12.656488701903866</v>
      </c>
      <c r="CL66" s="38">
        <f>+'OCT-DEC 2021 '!CL66+'JUL-SEP 2021'!CL66+'JAN-MAR 2022'!CL66+'APR-JUN 2022'!CL66</f>
        <v>4153910.2062980905</v>
      </c>
      <c r="CM66" s="39">
        <f t="shared" ref="CM66:CM73" si="248">+CL66/$CL$111</f>
        <v>1.7615907271905713</v>
      </c>
      <c r="CN66" s="36">
        <f>+'OCT-DEC 2021 '!CN66+'JUL-SEP 2021'!CN66+'JAN-MAR 2022'!CN66+'APR-JUN 2022'!CN66</f>
        <v>3092192.8253226089</v>
      </c>
      <c r="CO66" s="39">
        <f t="shared" ref="CO66:CO73" si="249">+CN66/$CN$111</f>
        <v>2.5602052220314682</v>
      </c>
      <c r="CP66" s="36">
        <f t="shared" ref="CP66:CP72" si="250">+CL66+CN66</f>
        <v>7246103.0316206999</v>
      </c>
      <c r="CQ66" s="40">
        <f t="shared" ref="CQ66:CQ73" si="251">+CP66/$CP$111</f>
        <v>2.0320909406996566</v>
      </c>
      <c r="CR66" s="116">
        <f t="shared" ref="CR66:CR72" si="252">+CF66+CL66</f>
        <v>10227406.303508438</v>
      </c>
      <c r="CS66" s="117">
        <f t="shared" ref="CS66:CS72" si="253">+CH66+CN66</f>
        <v>4533486.8948676819</v>
      </c>
      <c r="CT66" s="118">
        <f t="shared" ref="CT66:CT73" si="254">+CR66+CS66</f>
        <v>14760893.198376119</v>
      </c>
      <c r="CU66" s="32"/>
      <c r="CV66" s="38">
        <f t="shared" ref="CV66:CV72" si="255">+D66+T66+AJ66+AZ66+BP66+CF66</f>
        <v>49097670.321444079</v>
      </c>
      <c r="CW66" s="39">
        <f>+CV66/$CV$111</f>
        <v>17.873951110219462</v>
      </c>
      <c r="CX66" s="39">
        <f t="shared" ref="CX66:CX72" si="256">+F66+V66+AL66+BB66+BR66+CH66</f>
        <v>11395112.003177168</v>
      </c>
      <c r="CY66" s="39">
        <f t="shared" ref="CY66:CY73" si="257">+CX66/$CX$111</f>
        <v>17.155939108196783</v>
      </c>
      <c r="CZ66" s="36">
        <f t="shared" ref="CZ66:CZ73" si="258">+CV66+CX66</f>
        <v>60492782.324621245</v>
      </c>
      <c r="DA66" s="40">
        <f t="shared" ref="DA66:DA73" si="259">+CZ66/$CZ$111</f>
        <v>17.734139778294239</v>
      </c>
      <c r="DB66" s="38">
        <f t="shared" ref="DB66:DB72" si="260">+J66+Z66+AP66+BF66+BV66+CL66</f>
        <v>21250774.412276555</v>
      </c>
      <c r="DC66" s="39">
        <f t="shared" ref="DC66:DC73" si="261">+DB66/$DB$111</f>
        <v>1.8295648465220253</v>
      </c>
      <c r="DD66" s="36">
        <f t="shared" ref="DD66:DD72" si="262">+L66+AB66+AR66+BH66+BX66+CN66</f>
        <v>14851728.884285824</v>
      </c>
      <c r="DE66" s="39">
        <f t="shared" ref="DE66:DE73" si="263">+DD66/$DD$111</f>
        <v>2.3422787268391096</v>
      </c>
      <c r="DF66" s="36">
        <f t="shared" ref="DF66:DF72" si="264">+DB66+DD66</f>
        <v>36102503.296562381</v>
      </c>
      <c r="DG66" s="40">
        <f t="shared" ref="DG66:DG73" si="265">+DF66/$DF$111</f>
        <v>2.010617848791548</v>
      </c>
      <c r="DH66" s="152"/>
      <c r="DI66" s="161" t="s">
        <v>66</v>
      </c>
      <c r="DJ66" s="38">
        <f>+CZ66</f>
        <v>60492782.324621245</v>
      </c>
      <c r="DK66" s="36">
        <f t="shared" ref="DK66:DK72" si="266">+DF66</f>
        <v>36102503.296562381</v>
      </c>
      <c r="DL66" s="37">
        <f t="shared" ref="DL66:DL72" si="267">+DJ66+DK66</f>
        <v>96595285.621183634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>
        <f>+'JUL-SEP 2021'!D67+'OCT-DEC 2021 '!D67+'JAN-MAR 2022'!D67+'APR-JUN 2022'!D67</f>
        <v>6781475.5065963734</v>
      </c>
      <c r="E67" s="39">
        <f t="shared" si="196"/>
        <v>15.871416851394352</v>
      </c>
      <c r="F67" s="36">
        <f>+'JUL-SEP 2021'!F67+'OCT-DEC 2021 '!F67+'JAN-MAR 2022'!F67+'APR-JUN 2022'!F67</f>
        <v>942315.91127033508</v>
      </c>
      <c r="G67" s="39">
        <f t="shared" si="197"/>
        <v>9.4051013181724592</v>
      </c>
      <c r="H67" s="36">
        <f t="shared" si="198"/>
        <v>7723791.4178667087</v>
      </c>
      <c r="I67" s="40">
        <f t="shared" si="199"/>
        <v>14.64314691671667</v>
      </c>
      <c r="J67" s="36">
        <f>+'JUL-SEP 2021'!J67+'OCT-DEC 2021 '!J67+'JAN-MAR 2022'!J67+'APR-JUN 2022'!J67</f>
        <v>1008873.1250830351</v>
      </c>
      <c r="K67" s="39">
        <f t="shared" si="200"/>
        <v>0.78331091422329502</v>
      </c>
      <c r="L67" s="36">
        <f>+'JUL-SEP 2021'!L67+'OCT-DEC 2021 '!L67+'JAN-MAR 2022'!L67+'APR-JUN 2022'!L67</f>
        <v>874654.84088626679</v>
      </c>
      <c r="M67" s="39">
        <f t="shared" si="201"/>
        <v>0.78056896115361574</v>
      </c>
      <c r="N67" s="36">
        <f t="shared" si="202"/>
        <v>1883527.9659693018</v>
      </c>
      <c r="O67" s="40">
        <f t="shared" si="203"/>
        <v>0.78203524025140259</v>
      </c>
      <c r="P67" s="116">
        <f t="shared" si="204"/>
        <v>7790348.6316794083</v>
      </c>
      <c r="Q67" s="117">
        <f t="shared" si="205"/>
        <v>1816970.7521566018</v>
      </c>
      <c r="R67" s="118">
        <f t="shared" si="206"/>
        <v>9607319.3838360105</v>
      </c>
      <c r="S67" s="32"/>
      <c r="T67" s="38">
        <f>+'JUL-SEP 2021'!T67+'OCT-DEC 2021 '!T67+'JAN-MAR 2022'!T67+'APR-JUN 2022'!T67</f>
        <v>13833823.73334514</v>
      </c>
      <c r="U67" s="39">
        <f t="shared" si="207"/>
        <v>17.971956600361342</v>
      </c>
      <c r="V67" s="36">
        <f>+'JUL-SEP 2021'!V67+'OCT-DEC 2021 '!V67+'JAN-MAR 2022'!V67+'APR-JUN 2022'!V67</f>
        <v>3273363.1877784953</v>
      </c>
      <c r="W67" s="39">
        <f t="shared" si="208"/>
        <v>16.485760702360004</v>
      </c>
      <c r="X67" s="36">
        <f t="shared" si="209"/>
        <v>17107186.921123635</v>
      </c>
      <c r="Y67" s="40">
        <f t="shared" si="210"/>
        <v>17.66720188652263</v>
      </c>
      <c r="Z67" s="244">
        <f>+'OCT-DEC 2021 '!Z67+'JUL-SEP 2021'!Z67+'JAN-MAR 2022'!Z67+'APR-JUN 2022'!Z67</f>
        <v>3581217.1352434629</v>
      </c>
      <c r="AA67" s="39">
        <f t="shared" si="211"/>
        <v>0.92135751012466072</v>
      </c>
      <c r="AB67" s="36">
        <f>+'OCT-DEC 2021 '!AB67+'JUL-SEP 2021'!AB67+'JAN-MAR 2022'!AB67+'APR-JUN 2022'!AB67</f>
        <v>1455161.2693158789</v>
      </c>
      <c r="AC67" s="39">
        <f t="shared" si="212"/>
        <v>0.92664832423612764</v>
      </c>
      <c r="AD67" s="36">
        <f t="shared" si="213"/>
        <v>5036378.4045593422</v>
      </c>
      <c r="AE67" s="40">
        <f t="shared" si="214"/>
        <v>0.92287996893656377</v>
      </c>
      <c r="AF67" s="116">
        <f t="shared" si="215"/>
        <v>17415040.868588604</v>
      </c>
      <c r="AG67" s="117">
        <f t="shared" si="216"/>
        <v>4728524.4570943741</v>
      </c>
      <c r="AH67" s="118">
        <f t="shared" si="217"/>
        <v>22143565.325682979</v>
      </c>
      <c r="AI67" s="32"/>
      <c r="AJ67" s="35">
        <f>+'OCT-DEC 2021 '!AJ67+'JUL-SEP 2021'!AJ67+'JAN-MAR 2022'!AJ67+'APR-JUN 2022'!AJ67</f>
        <v>2492919.5170969483</v>
      </c>
      <c r="AK67" s="39">
        <f t="shared" si="218"/>
        <v>10.023036105391821</v>
      </c>
      <c r="AL67" s="36">
        <f>+'OCT-DEC 2021 '!AL67+'JUL-SEP 2021'!AL67+'JAN-MAR 2022'!AL67+'APR-JUN 2022'!AL67</f>
        <v>778983.77588373865</v>
      </c>
      <c r="AM67" s="39">
        <f t="shared" si="219"/>
        <v>9.6627730613113698</v>
      </c>
      <c r="AN67" s="36">
        <f t="shared" si="220"/>
        <v>3271903.2929806868</v>
      </c>
      <c r="AO67" s="40">
        <f t="shared" si="221"/>
        <v>9.9348485831512097</v>
      </c>
      <c r="AP67" s="36">
        <f>+'OCT-DEC 2021 '!AP67+'JUL-SEP 2021'!AP67+'JAN-MAR 2022'!AP67+'APR-JUN 2022'!AP67</f>
        <v>324235.76850829693</v>
      </c>
      <c r="AQ67" s="39">
        <f t="shared" si="222"/>
        <v>0.54596635404470117</v>
      </c>
      <c r="AR67" s="36">
        <f>+'OCT-DEC 2021 '!AR67+'JUL-SEP 2021'!AR67+'JAN-MAR 2022'!AR67+'APR-JUN 2022'!AR67</f>
        <v>547662.17355395202</v>
      </c>
      <c r="AS67" s="39">
        <f t="shared" si="223"/>
        <v>0.95645977780718938</v>
      </c>
      <c r="AT67" s="36">
        <f t="shared" si="224"/>
        <v>871897.94206224894</v>
      </c>
      <c r="AU67" s="40">
        <f t="shared" si="225"/>
        <v>0.74746837638259167</v>
      </c>
      <c r="AV67" s="116">
        <f t="shared" si="226"/>
        <v>2817155.2856052453</v>
      </c>
      <c r="AW67" s="117">
        <f t="shared" si="227"/>
        <v>1326645.9494376907</v>
      </c>
      <c r="AX67" s="118">
        <f t="shared" si="228"/>
        <v>4143801.2350429362</v>
      </c>
      <c r="AY67" s="32"/>
      <c r="AZ67" s="35">
        <f>+'OCT-DEC 2021 '!AZ67+'JUL-SEP 2021'!AZ67+'JAN-MAR 2022'!AZ67+'APR-JUN 2022'!AZ67</f>
        <v>3235139.2324607959</v>
      </c>
      <c r="BA67" s="39">
        <f t="shared" si="229"/>
        <v>7.3563174801337858</v>
      </c>
      <c r="BB67" s="36">
        <f>+'OCT-DEC 2021 '!BB67+'JUL-SEP 2021'!BB67+'JAN-MAR 2022'!BB67+'APR-JUN 2022'!BB67</f>
        <v>725718.3243692033</v>
      </c>
      <c r="BC67" s="39">
        <f t="shared" si="230"/>
        <v>6.3115271333084308</v>
      </c>
      <c r="BD67" s="36">
        <f t="shared" si="231"/>
        <v>3960857.5568299992</v>
      </c>
      <c r="BE67" s="40">
        <v>6.1229586425500742</v>
      </c>
      <c r="BF67" s="38">
        <f>+'OCT-DEC 2021 '!BF67+'JUL-SEP 2021'!BF67+'JAN-MAR 2022'!BF67+'APR-JUN 2022'!BF67</f>
        <v>1938655.9884954994</v>
      </c>
      <c r="BG67" s="39">
        <v>0.65981263687901226</v>
      </c>
      <c r="BH67" s="36">
        <f>+'OCT-DEC 2021 '!BH67+'JUL-SEP 2021'!BH67+'JAN-MAR 2022'!BH67+'APR-JUN 2022'!BH67</f>
        <v>1648303.5657567105</v>
      </c>
      <c r="BI67" s="39">
        <v>1.1995884694442762</v>
      </c>
      <c r="BJ67" s="36">
        <f t="shared" si="232"/>
        <v>3586959.5542522101</v>
      </c>
      <c r="BK67" s="40">
        <v>0.80985031457381706</v>
      </c>
      <c r="BL67" s="116">
        <f t="shared" si="233"/>
        <v>5173795.2209562957</v>
      </c>
      <c r="BM67" s="117">
        <f t="shared" si="234"/>
        <v>2374021.8901259135</v>
      </c>
      <c r="BN67" s="118">
        <f t="shared" si="235"/>
        <v>7547817.1110822093</v>
      </c>
      <c r="BO67" s="32"/>
      <c r="BP67" s="35">
        <f>+'OCT-DEC 2021 '!BP67+'JUL-SEP 2021'!BP67+'JAN-MAR 2022'!BP67+'APR-JUN 2022'!BP67</f>
        <v>3816389.33</v>
      </c>
      <c r="BQ67" s="39">
        <v>14.812577706948602</v>
      </c>
      <c r="BR67" s="36">
        <f>+'OCT-DEC 2021 '!BR67+'JUL-SEP 2021'!BR67+'JAN-MAR 2022'!BR67+'APR-JUN 2022'!BR67</f>
        <v>804169.7</v>
      </c>
      <c r="BS67" s="39">
        <v>15.368405730342248</v>
      </c>
      <c r="BT67" s="36">
        <f t="shared" si="236"/>
        <v>4620559.03</v>
      </c>
      <c r="BU67" s="40">
        <v>14.881109552396476</v>
      </c>
      <c r="BV67" s="38">
        <f>+'OCT-DEC 2021 '!BV67+'JUL-SEP 2021'!BV67+'JAN-MAR 2022'!BV67+'APR-JUN 2022'!BV67</f>
        <v>839494.62</v>
      </c>
      <c r="BW67" s="39">
        <f t="shared" si="237"/>
        <v>0.74584219850279765</v>
      </c>
      <c r="BX67" s="36">
        <f>+'OCT-DEC 2021 '!BX67+'JUL-SEP 2021'!BX67+'JAN-MAR 2022'!BX67+'APR-JUN 2022'!BX67</f>
        <v>986234.45</v>
      </c>
      <c r="BY67" s="39">
        <f t="shared" si="238"/>
        <v>1.34335998528921</v>
      </c>
      <c r="BZ67" s="36">
        <f t="shared" si="239"/>
        <v>1825729.0699999998</v>
      </c>
      <c r="CA67" s="40">
        <f t="shared" si="240"/>
        <v>0.98172202712127243</v>
      </c>
      <c r="CB67" s="116">
        <f t="shared" si="241"/>
        <v>4655883.95</v>
      </c>
      <c r="CC67" s="117">
        <f t="shared" si="242"/>
        <v>1790404.15</v>
      </c>
      <c r="CD67" s="118">
        <f t="shared" si="243"/>
        <v>6446288.0999999996</v>
      </c>
      <c r="CE67" s="32"/>
      <c r="CF67" s="35">
        <f>+'OCT-DEC 2021 '!CF67+'JUL-SEP 2021'!CF67+'JAN-MAR 2022'!CF67+'APR-JUN 2022'!CF67</f>
        <v>4192249.8567509917</v>
      </c>
      <c r="CG67" s="39">
        <f t="shared" si="244"/>
        <v>8.3763411572148563</v>
      </c>
      <c r="CH67" s="36">
        <f>+'OCT-DEC 2021 '!CH67+'JUL-SEP 2021'!CH67+'JAN-MAR 2022'!CH67+'APR-JUN 2022'!CH67</f>
        <v>983318.92076765955</v>
      </c>
      <c r="CI67" s="39">
        <f t="shared" si="245"/>
        <v>10.543505149605519</v>
      </c>
      <c r="CJ67" s="36">
        <f t="shared" si="246"/>
        <v>5175568.7775186514</v>
      </c>
      <c r="CK67" s="40">
        <f t="shared" si="247"/>
        <v>8.7167474147682551</v>
      </c>
      <c r="CL67" s="38">
        <f>+'OCT-DEC 2021 '!CL67+'JUL-SEP 2021'!CL67+'JAN-MAR 2022'!CL67+'APR-JUN 2022'!CL67</f>
        <v>2914659.9486278067</v>
      </c>
      <c r="CM67" s="39">
        <f t="shared" si="248"/>
        <v>1.2360493326581159</v>
      </c>
      <c r="CN67" s="36">
        <f>+'OCT-DEC 2021 '!CN67+'JUL-SEP 2021'!CN67+'JAN-MAR 2022'!CN67+'APR-JUN 2022'!CN67</f>
        <v>2183836.4652391435</v>
      </c>
      <c r="CO67" s="39">
        <f t="shared" si="249"/>
        <v>1.8081244728923658</v>
      </c>
      <c r="CP67" s="36">
        <f t="shared" si="250"/>
        <v>5098496.4138669502</v>
      </c>
      <c r="CQ67" s="40">
        <f t="shared" si="251"/>
        <v>1.4298179764484262</v>
      </c>
      <c r="CR67" s="116">
        <f t="shared" si="252"/>
        <v>7106909.8053787984</v>
      </c>
      <c r="CS67" s="117">
        <f t="shared" si="253"/>
        <v>3167155.3860068033</v>
      </c>
      <c r="CT67" s="118">
        <f t="shared" si="254"/>
        <v>10274065.191385601</v>
      </c>
      <c r="CU67" s="32"/>
      <c r="CV67" s="38">
        <f t="shared" si="255"/>
        <v>34351997.176250257</v>
      </c>
      <c r="CW67" s="39">
        <f t="shared" ref="CW67:CW102" si="268">+CV67/$CV$111</f>
        <v>12.505805551399424</v>
      </c>
      <c r="CX67" s="39">
        <f t="shared" si="256"/>
        <v>7507869.8200694323</v>
      </c>
      <c r="CY67" s="39">
        <f t="shared" si="257"/>
        <v>11.303492008631983</v>
      </c>
      <c r="CZ67" s="36">
        <f t="shared" si="258"/>
        <v>41859866.996319689</v>
      </c>
      <c r="DA67" s="40">
        <f t="shared" si="259"/>
        <v>12.271690999926031</v>
      </c>
      <c r="DB67" s="38">
        <f t="shared" si="260"/>
        <v>10607136.585958101</v>
      </c>
      <c r="DC67" s="39">
        <f t="shared" si="261"/>
        <v>0.91321115378814177</v>
      </c>
      <c r="DD67" s="36">
        <f t="shared" si="262"/>
        <v>7695852.7647519521</v>
      </c>
      <c r="DE67" s="39">
        <f t="shared" si="263"/>
        <v>1.2137194501871795</v>
      </c>
      <c r="DF67" s="36">
        <f t="shared" si="264"/>
        <v>18302989.350710053</v>
      </c>
      <c r="DG67" s="40">
        <f t="shared" si="265"/>
        <v>1.0193286812408746</v>
      </c>
      <c r="DH67" s="152"/>
      <c r="DI67" s="161" t="s">
        <v>67</v>
      </c>
      <c r="DJ67" s="38">
        <f t="shared" ref="DJ67:DJ72" si="269">+CZ67</f>
        <v>41859866.996319689</v>
      </c>
      <c r="DK67" s="36">
        <f t="shared" si="266"/>
        <v>18302989.350710053</v>
      </c>
      <c r="DL67" s="37">
        <f t="shared" si="267"/>
        <v>60162856.347029746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>
        <f>+'JUL-SEP 2021'!D68+'OCT-DEC 2021 '!D68+'JAN-MAR 2022'!D68+'APR-JUN 2022'!D68</f>
        <v>603203.95204359014</v>
      </c>
      <c r="E68" s="39">
        <f t="shared" si="196"/>
        <v>1.4117431169632513</v>
      </c>
      <c r="F68" s="36">
        <f>+'JUL-SEP 2021'!F68+'OCT-DEC 2021 '!F68+'JAN-MAR 2022'!F68+'APR-JUN 2022'!F68</f>
        <v>74104.484250416994</v>
      </c>
      <c r="G68" s="39">
        <f t="shared" si="197"/>
        <v>0.73962476295928814</v>
      </c>
      <c r="H68" s="36">
        <f t="shared" si="198"/>
        <v>677308.43629400712</v>
      </c>
      <c r="I68" s="40">
        <f t="shared" si="199"/>
        <v>1.2840749321172225</v>
      </c>
      <c r="J68" s="36">
        <f>+'JUL-SEP 2021'!J68+'OCT-DEC 2021 '!J68+'JAN-MAR 2022'!J68+'APR-JUN 2022'!J68</f>
        <v>89849.485431926747</v>
      </c>
      <c r="K68" s="39">
        <f t="shared" si="200"/>
        <v>6.9761083754096981E-2</v>
      </c>
      <c r="L68" s="36">
        <f>+'JUL-SEP 2021'!L68+'OCT-DEC 2021 '!L68+'JAN-MAR 2022'!L68+'APR-JUN 2022'!L68</f>
        <v>77918.773599058593</v>
      </c>
      <c r="M68" s="39">
        <f t="shared" si="201"/>
        <v>6.9537117179792329E-2</v>
      </c>
      <c r="N68" s="36">
        <f t="shared" si="202"/>
        <v>167768.25903098535</v>
      </c>
      <c r="O68" s="40">
        <f t="shared" si="203"/>
        <v>6.9656884914016989E-2</v>
      </c>
      <c r="P68" s="116">
        <f t="shared" si="204"/>
        <v>693053.43747551693</v>
      </c>
      <c r="Q68" s="117">
        <f t="shared" si="205"/>
        <v>152023.2578494756</v>
      </c>
      <c r="R68" s="118">
        <f t="shared" si="206"/>
        <v>845076.69532499253</v>
      </c>
      <c r="S68" s="32"/>
      <c r="T68" s="38">
        <f>+'JUL-SEP 2021'!T68+'OCT-DEC 2021 '!T68+'JAN-MAR 2022'!T68+'APR-JUN 2022'!T68</f>
        <v>10145445.232577451</v>
      </c>
      <c r="U68" s="39">
        <f t="shared" si="207"/>
        <v>13.180267793330843</v>
      </c>
      <c r="V68" s="36">
        <f>+'JUL-SEP 2021'!V68+'OCT-DEC 2021 '!V68+'JAN-MAR 2022'!V68+'APR-JUN 2022'!V68</f>
        <v>2677808.8787399181</v>
      </c>
      <c r="W68" s="39">
        <f t="shared" si="208"/>
        <v>13.486348397386736</v>
      </c>
      <c r="X68" s="36">
        <f t="shared" si="209"/>
        <v>12823254.111317368</v>
      </c>
      <c r="Y68" s="40">
        <f t="shared" si="210"/>
        <v>13.243031731130751</v>
      </c>
      <c r="Z68" s="244">
        <f>+'OCT-DEC 2021 '!Z68+'JUL-SEP 2021'!Z68+'JAN-MAR 2022'!Z68+'APR-JUN 2022'!Z68</f>
        <v>5630336.5214585532</v>
      </c>
      <c r="AA68" s="39">
        <f t="shared" si="211"/>
        <v>1.4485446267759827</v>
      </c>
      <c r="AB68" s="36">
        <f>+'OCT-DEC 2021 '!AB68+'JUL-SEP 2021'!AB68+'JAN-MAR 2022'!AB68+'APR-JUN 2022'!AB68</f>
        <v>2355282.1452352018</v>
      </c>
      <c r="AC68" s="39">
        <f t="shared" si="212"/>
        <v>1.4998463050157651</v>
      </c>
      <c r="AD68" s="36">
        <f t="shared" si="213"/>
        <v>7985618.6666937545</v>
      </c>
      <c r="AE68" s="40">
        <f t="shared" si="214"/>
        <v>1.463306946989102</v>
      </c>
      <c r="AF68" s="116">
        <f t="shared" si="215"/>
        <v>15775781.754036004</v>
      </c>
      <c r="AG68" s="117">
        <f t="shared" si="216"/>
        <v>5033091.0239751199</v>
      </c>
      <c r="AH68" s="118">
        <f t="shared" si="217"/>
        <v>20808872.778011125</v>
      </c>
      <c r="AI68" s="32"/>
      <c r="AJ68" s="35">
        <f>+'OCT-DEC 2021 '!AJ68+'JUL-SEP 2021'!AJ68+'JAN-MAR 2022'!AJ68+'APR-JUN 2022'!AJ68</f>
        <v>251841.51360279688</v>
      </c>
      <c r="AK68" s="39">
        <f t="shared" si="218"/>
        <v>1.0125543830700383</v>
      </c>
      <c r="AL68" s="36">
        <f>+'OCT-DEC 2021 '!AL68+'JUL-SEP 2021'!AL68+'JAN-MAR 2022'!AL68+'APR-JUN 2022'!AL68</f>
        <v>82515.964554733378</v>
      </c>
      <c r="AM68" s="39">
        <f t="shared" si="219"/>
        <v>1.0235553860194919</v>
      </c>
      <c r="AN68" s="36">
        <f t="shared" si="220"/>
        <v>334357.47815753025</v>
      </c>
      <c r="AO68" s="40">
        <f t="shared" si="221"/>
        <v>1.0152472798525829</v>
      </c>
      <c r="AP68" s="36">
        <f>+'OCT-DEC 2021 '!AP68+'JUL-SEP 2021'!AP68+'JAN-MAR 2022'!AP68+'APR-JUN 2022'!AP68</f>
        <v>218335.16225616139</v>
      </c>
      <c r="AQ68" s="39">
        <f t="shared" si="222"/>
        <v>0.36764497959362052</v>
      </c>
      <c r="AR68" s="36">
        <f>+'OCT-DEC 2021 '!AR68+'JUL-SEP 2021'!AR68+'JAN-MAR 2022'!AR68+'APR-JUN 2022'!AR68</f>
        <v>356253.74526904349</v>
      </c>
      <c r="AS68" s="39">
        <f t="shared" si="223"/>
        <v>0.62217621463944461</v>
      </c>
      <c r="AT68" s="36">
        <f t="shared" si="224"/>
        <v>574588.90752520482</v>
      </c>
      <c r="AU68" s="40">
        <f t="shared" si="225"/>
        <v>0.49258865869034113</v>
      </c>
      <c r="AV68" s="116">
        <f t="shared" si="226"/>
        <v>470176.67585895828</v>
      </c>
      <c r="AW68" s="117">
        <f t="shared" si="227"/>
        <v>438769.70982377685</v>
      </c>
      <c r="AX68" s="118">
        <f t="shared" si="228"/>
        <v>908946.38568273513</v>
      </c>
      <c r="AY68" s="32"/>
      <c r="AZ68" s="35">
        <f>+'OCT-DEC 2021 '!AZ68+'JUL-SEP 2021'!AZ68+'JAN-MAR 2022'!AZ68+'APR-JUN 2022'!AZ68</f>
        <v>3863188.9217433878</v>
      </c>
      <c r="BA68" s="39">
        <f t="shared" si="229"/>
        <v>8.7844269294287507</v>
      </c>
      <c r="BB68" s="36">
        <f>+'OCT-DEC 2021 '!BB68+'JUL-SEP 2021'!BB68+'JAN-MAR 2022'!BB68+'APR-JUN 2022'!BB68</f>
        <v>858031.56698661158</v>
      </c>
      <c r="BC68" s="39">
        <f t="shared" si="230"/>
        <v>7.4622471755530082</v>
      </c>
      <c r="BD68" s="36">
        <f t="shared" si="231"/>
        <v>4721220.4887299994</v>
      </c>
      <c r="BE68" s="40">
        <v>7.3936958099728596</v>
      </c>
      <c r="BF68" s="38">
        <f>+'OCT-DEC 2021 '!BF68+'JUL-SEP 2021'!BF68+'JAN-MAR 2022'!BF68+'APR-JUN 2022'!BF68</f>
        <v>2955574.3832167303</v>
      </c>
      <c r="BG68" s="39">
        <v>1.0218013612602757</v>
      </c>
      <c r="BH68" s="36">
        <f>+'OCT-DEC 2021 '!BH68+'JUL-SEP 2021'!BH68+'JAN-MAR 2022'!BH68+'APR-JUN 2022'!BH68</f>
        <v>2486401.5624382701</v>
      </c>
      <c r="BI68" s="39">
        <v>1.8577109053688103</v>
      </c>
      <c r="BJ68" s="36">
        <f t="shared" si="232"/>
        <v>5441975.9456550004</v>
      </c>
      <c r="BK68" s="40">
        <v>1.2541532362320089</v>
      </c>
      <c r="BL68" s="116">
        <f t="shared" si="233"/>
        <v>6818763.3049601186</v>
      </c>
      <c r="BM68" s="117">
        <f t="shared" si="234"/>
        <v>3344433.1294248817</v>
      </c>
      <c r="BN68" s="118">
        <f t="shared" si="235"/>
        <v>10163196.434385</v>
      </c>
      <c r="BO68" s="32"/>
      <c r="BP68" s="35">
        <f>+'OCT-DEC 2021 '!BP68+'JUL-SEP 2021'!BP68+'JAN-MAR 2022'!BP68+'APR-JUN 2022'!BP68</f>
        <v>3802305.0400000005</v>
      </c>
      <c r="BQ68" s="39">
        <v>12.468196641660509</v>
      </c>
      <c r="BR68" s="36">
        <f>+'OCT-DEC 2021 '!BR68+'JUL-SEP 2021'!BR68+'JAN-MAR 2022'!BR68+'APR-JUN 2022'!BR68</f>
        <v>829013.70000000007</v>
      </c>
      <c r="BS68" s="39">
        <v>13.478204201022619</v>
      </c>
      <c r="BT68" s="36">
        <f t="shared" si="236"/>
        <v>4631318.74</v>
      </c>
      <c r="BU68" s="40">
        <v>12.592727394062619</v>
      </c>
      <c r="BV68" s="38">
        <f>+'OCT-DEC 2021 '!BV68+'JUL-SEP 2021'!BV68+'JAN-MAR 2022'!BV68+'APR-JUN 2022'!BV68</f>
        <v>1511355.9</v>
      </c>
      <c r="BW68" s="39">
        <f t="shared" si="237"/>
        <v>1.3427519132596399</v>
      </c>
      <c r="BX68" s="36">
        <f>+'OCT-DEC 2021 '!BX68+'JUL-SEP 2021'!BX68+'JAN-MAR 2022'!BX68+'APR-JUN 2022'!BX68</f>
        <v>1667416.16</v>
      </c>
      <c r="BY68" s="39">
        <f t="shared" si="238"/>
        <v>2.2712045276542416</v>
      </c>
      <c r="BZ68" s="36">
        <f t="shared" si="239"/>
        <v>3178772.0599999996</v>
      </c>
      <c r="CA68" s="40">
        <f t="shared" si="240"/>
        <v>1.7092736276032801</v>
      </c>
      <c r="CB68" s="116">
        <f t="shared" si="241"/>
        <v>5313660.9400000004</v>
      </c>
      <c r="CC68" s="117">
        <f t="shared" si="242"/>
        <v>2496429.86</v>
      </c>
      <c r="CD68" s="118">
        <f t="shared" si="243"/>
        <v>7810090.8000000007</v>
      </c>
      <c r="CE68" s="32"/>
      <c r="CF68" s="35">
        <f>+'OCT-DEC 2021 '!CF68+'JUL-SEP 2021'!CF68+'JAN-MAR 2022'!CF68+'APR-JUN 2022'!CF68</f>
        <v>4362390.8381156679</v>
      </c>
      <c r="CG68" s="39">
        <f t="shared" si="244"/>
        <v>8.7162920078157242</v>
      </c>
      <c r="CH68" s="36">
        <f>+'OCT-DEC 2021 '!CH68+'JUL-SEP 2021'!CH68+'JAN-MAR 2022'!CH68+'APR-JUN 2022'!CH68</f>
        <v>1030509.561667314</v>
      </c>
      <c r="CI68" s="39">
        <f t="shared" si="245"/>
        <v>11.049500462855731</v>
      </c>
      <c r="CJ68" s="36">
        <f t="shared" si="246"/>
        <v>5392900.3997829817</v>
      </c>
      <c r="CK68" s="40">
        <f t="shared" si="247"/>
        <v>9.082779620687127</v>
      </c>
      <c r="CL68" s="38">
        <f>+'OCT-DEC 2021 '!CL68+'JUL-SEP 2021'!CL68+'JAN-MAR 2022'!CL68+'APR-JUN 2022'!CL68</f>
        <v>3155513.1328306962</v>
      </c>
      <c r="CM68" s="39">
        <f t="shared" si="248"/>
        <v>1.3381903792466625</v>
      </c>
      <c r="CN68" s="36">
        <f>+'OCT-DEC 2021 '!CN68+'JUL-SEP 2021'!CN68+'JAN-MAR 2022'!CN68+'APR-JUN 2022'!CN68</f>
        <v>2361804.8184740036</v>
      </c>
      <c r="CO68" s="39">
        <f t="shared" si="249"/>
        <v>1.955474762168292</v>
      </c>
      <c r="CP68" s="36">
        <f t="shared" si="250"/>
        <v>5517317.9513047002</v>
      </c>
      <c r="CQ68" s="40">
        <f t="shared" si="251"/>
        <v>1.5472719304266096</v>
      </c>
      <c r="CR68" s="116">
        <f t="shared" si="252"/>
        <v>7517903.9709463641</v>
      </c>
      <c r="CS68" s="117">
        <f t="shared" si="253"/>
        <v>3392314.3801413178</v>
      </c>
      <c r="CT68" s="118">
        <f t="shared" si="254"/>
        <v>10910218.351087682</v>
      </c>
      <c r="CU68" s="32"/>
      <c r="CV68" s="38">
        <f t="shared" si="255"/>
        <v>23028375.498082891</v>
      </c>
      <c r="CW68" s="39">
        <f t="shared" si="268"/>
        <v>8.3834539420240866</v>
      </c>
      <c r="CX68" s="39">
        <f t="shared" si="256"/>
        <v>5551984.1561989943</v>
      </c>
      <c r="CY68" s="39">
        <f t="shared" si="257"/>
        <v>8.3588035016124387</v>
      </c>
      <c r="CZ68" s="36">
        <f t="shared" si="258"/>
        <v>28580359.654281884</v>
      </c>
      <c r="DA68" s="40">
        <f t="shared" si="259"/>
        <v>8.3786540070692563</v>
      </c>
      <c r="DB68" s="38">
        <f t="shared" si="260"/>
        <v>13560964.585194068</v>
      </c>
      <c r="DC68" s="39">
        <f t="shared" si="261"/>
        <v>1.1675181152771594</v>
      </c>
      <c r="DD68" s="36">
        <f t="shared" si="262"/>
        <v>9305077.2050155774</v>
      </c>
      <c r="DE68" s="39">
        <f t="shared" si="263"/>
        <v>1.4675115980580713</v>
      </c>
      <c r="DF68" s="36">
        <f t="shared" si="264"/>
        <v>22866041.790209644</v>
      </c>
      <c r="DG68" s="40">
        <f t="shared" si="265"/>
        <v>1.2734538482539688</v>
      </c>
      <c r="DH68" s="152"/>
      <c r="DI68" s="161" t="s">
        <v>68</v>
      </c>
      <c r="DJ68" s="38">
        <f t="shared" si="269"/>
        <v>28580359.654281884</v>
      </c>
      <c r="DK68" s="36">
        <f t="shared" si="266"/>
        <v>22866041.790209644</v>
      </c>
      <c r="DL68" s="37">
        <f t="shared" si="267"/>
        <v>51446401.444491528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>
        <f>+'JUL-SEP 2021'!D69+'OCT-DEC 2021 '!D69+'JAN-MAR 2022'!D69+'APR-JUN 2022'!D69</f>
        <v>1960082.6067894488</v>
      </c>
      <c r="E69" s="39">
        <f t="shared" si="196"/>
        <v>4.5873922401198497</v>
      </c>
      <c r="F69" s="36">
        <f>+'JUL-SEP 2021'!F69+'OCT-DEC 2021 '!F69+'JAN-MAR 2022'!F69+'APR-JUN 2022'!F69</f>
        <v>259651.6688930068</v>
      </c>
      <c r="G69" s="39">
        <f t="shared" si="197"/>
        <v>2.5915409303438079</v>
      </c>
      <c r="H69" s="36">
        <f t="shared" si="198"/>
        <v>2219734.2756824554</v>
      </c>
      <c r="I69" s="40">
        <f t="shared" si="199"/>
        <v>4.2082823520715102</v>
      </c>
      <c r="J69" s="36">
        <f>+'JUL-SEP 2021'!J69+'OCT-DEC 2021 '!J69+'JAN-MAR 2022'!J69+'APR-JUN 2022'!J69</f>
        <v>290939.92795196443</v>
      </c>
      <c r="K69" s="39">
        <f t="shared" si="200"/>
        <v>0.22589205251091993</v>
      </c>
      <c r="L69" s="36">
        <f>+'JUL-SEP 2021'!L69+'OCT-DEC 2021 '!L69+'JAN-MAR 2022'!L69+'APR-JUN 2022'!L69</f>
        <v>252291.17556261591</v>
      </c>
      <c r="M69" s="39">
        <f t="shared" si="201"/>
        <v>0.225152427690894</v>
      </c>
      <c r="N69" s="36">
        <f t="shared" si="202"/>
        <v>543231.10351458029</v>
      </c>
      <c r="O69" s="40">
        <f t="shared" si="203"/>
        <v>0.22554794737567663</v>
      </c>
      <c r="P69" s="116">
        <f t="shared" si="204"/>
        <v>2251022.5347414133</v>
      </c>
      <c r="Q69" s="117">
        <f t="shared" si="205"/>
        <v>511942.84445562272</v>
      </c>
      <c r="R69" s="118">
        <f t="shared" si="206"/>
        <v>2762965.3791970359</v>
      </c>
      <c r="S69" s="32"/>
      <c r="T69" s="38">
        <f>+'JUL-SEP 2021'!T69+'OCT-DEC 2021 '!T69+'JAN-MAR 2022'!T69+'APR-JUN 2022'!T69</f>
        <v>7528785.2244220423</v>
      </c>
      <c r="U69" s="39">
        <f t="shared" si="207"/>
        <v>9.7808822719498565</v>
      </c>
      <c r="V69" s="36">
        <f>+'JUL-SEP 2021'!V69+'OCT-DEC 2021 '!V69+'JAN-MAR 2022'!V69+'APR-JUN 2022'!V69</f>
        <v>1755450.0989479509</v>
      </c>
      <c r="W69" s="39">
        <f t="shared" si="208"/>
        <v>8.84103858815328</v>
      </c>
      <c r="X69" s="36">
        <f t="shared" si="209"/>
        <v>9284235.3233699929</v>
      </c>
      <c r="Y69" s="40">
        <f t="shared" si="210"/>
        <v>9.5881608458621308</v>
      </c>
      <c r="Z69" s="244">
        <f>+'OCT-DEC 2021 '!Z69+'JUL-SEP 2021'!Z69+'JAN-MAR 2022'!Z69+'APR-JUN 2022'!Z69</f>
        <v>2419772.4669562895</v>
      </c>
      <c r="AA69" s="39">
        <f t="shared" si="211"/>
        <v>0.62254687471539971</v>
      </c>
      <c r="AB69" s="36">
        <f>+'OCT-DEC 2021 '!AB69+'JUL-SEP 2021'!AB69+'JAN-MAR 2022'!AB69+'APR-JUN 2022'!AB69</f>
        <v>1039966.1965705103</v>
      </c>
      <c r="AC69" s="39">
        <f t="shared" si="212"/>
        <v>0.66225163741977755</v>
      </c>
      <c r="AD69" s="36">
        <f t="shared" si="213"/>
        <v>3459738.6635267995</v>
      </c>
      <c r="AE69" s="40">
        <f t="shared" si="214"/>
        <v>0.63397212318950169</v>
      </c>
      <c r="AF69" s="116">
        <f t="shared" si="215"/>
        <v>9948557.6913783327</v>
      </c>
      <c r="AG69" s="117">
        <f t="shared" si="216"/>
        <v>2795416.2955184611</v>
      </c>
      <c r="AH69" s="118">
        <f t="shared" si="217"/>
        <v>12743973.986896794</v>
      </c>
      <c r="AI69" s="32"/>
      <c r="AJ69" s="35">
        <f>+'OCT-DEC 2021 '!AJ69+'JUL-SEP 2021'!AJ69+'JAN-MAR 2022'!AJ69+'APR-JUN 2022'!AJ69</f>
        <v>316019.69863072358</v>
      </c>
      <c r="AK69" s="39">
        <f t="shared" si="218"/>
        <v>1.2705892940656869</v>
      </c>
      <c r="AL69" s="36">
        <f>+'OCT-DEC 2021 '!AL69+'JUL-SEP 2021'!AL69+'JAN-MAR 2022'!AL69+'APR-JUN 2022'!AL69</f>
        <v>106686.81736612853</v>
      </c>
      <c r="AM69" s="39">
        <f t="shared" si="219"/>
        <v>1.3233786591677752</v>
      </c>
      <c r="AN69" s="36">
        <f t="shared" si="220"/>
        <v>422706.51599685207</v>
      </c>
      <c r="AO69" s="40">
        <f t="shared" si="221"/>
        <v>1.2835114169020456</v>
      </c>
      <c r="AP69" s="36">
        <f>+'OCT-DEC 2021 '!AP69+'JUL-SEP 2021'!AP69+'JAN-MAR 2022'!AP69+'APR-JUN 2022'!AP69</f>
        <v>175154.32629630261</v>
      </c>
      <c r="AQ69" s="39">
        <f t="shared" si="222"/>
        <v>0.29493466856881095</v>
      </c>
      <c r="AR69" s="36">
        <f>+'OCT-DEC 2021 '!AR69+'JUL-SEP 2021'!AR69+'JAN-MAR 2022'!AR69+'APR-JUN 2022'!AR69</f>
        <v>290921.16404988</v>
      </c>
      <c r="AS69" s="39">
        <f t="shared" si="223"/>
        <v>0.50807670378415382</v>
      </c>
      <c r="AT69" s="36">
        <f t="shared" si="224"/>
        <v>466075.4903461826</v>
      </c>
      <c r="AU69" s="40">
        <f t="shared" si="225"/>
        <v>0.39956131702385544</v>
      </c>
      <c r="AV69" s="116">
        <f t="shared" si="226"/>
        <v>491174.02492702618</v>
      </c>
      <c r="AW69" s="117">
        <f t="shared" si="227"/>
        <v>397607.98141600855</v>
      </c>
      <c r="AX69" s="118">
        <f t="shared" si="228"/>
        <v>888782.00634303479</v>
      </c>
      <c r="AY69" s="32"/>
      <c r="AZ69" s="35">
        <f>+'OCT-DEC 2021 '!AZ69+'JUL-SEP 2021'!AZ69+'JAN-MAR 2022'!AZ69+'APR-JUN 2022'!AZ69</f>
        <v>3246131.9489737484</v>
      </c>
      <c r="BA69" s="39">
        <f t="shared" si="229"/>
        <v>7.3813135952397424</v>
      </c>
      <c r="BB69" s="36">
        <f>+'OCT-DEC 2021 '!BB69+'JUL-SEP 2021'!BB69+'JAN-MAR 2022'!BB69+'APR-JUN 2022'!BB69</f>
        <v>728565.21904625138</v>
      </c>
      <c r="BC69" s="39">
        <f t="shared" si="230"/>
        <v>6.3362863992612075</v>
      </c>
      <c r="BD69" s="36">
        <f t="shared" si="231"/>
        <v>3974697.1680199997</v>
      </c>
      <c r="BE69" s="40">
        <v>6.1488771797056092</v>
      </c>
      <c r="BF69" s="38">
        <f>+'OCT-DEC 2021 '!BF69+'JUL-SEP 2021'!BF69+'JAN-MAR 2022'!BF69+'APR-JUN 2022'!BF69</f>
        <v>2025540.0192172853</v>
      </c>
      <c r="BG69" s="39">
        <v>0.6939620364086635</v>
      </c>
      <c r="BH69" s="36">
        <f>+'OCT-DEC 2021 '!BH69+'JUL-SEP 2021'!BH69+'JAN-MAR 2022'!BH69+'APR-JUN 2022'!BH69</f>
        <v>1722402.2970777149</v>
      </c>
      <c r="BI69" s="39">
        <v>1.2616746187911354</v>
      </c>
      <c r="BJ69" s="36">
        <f t="shared" si="232"/>
        <v>3747942.3162950003</v>
      </c>
      <c r="BK69" s="40">
        <v>0.85176509523399124</v>
      </c>
      <c r="BL69" s="116">
        <f t="shared" si="233"/>
        <v>5271671.9681910332</v>
      </c>
      <c r="BM69" s="117">
        <f t="shared" si="234"/>
        <v>2450967.5161239663</v>
      </c>
      <c r="BN69" s="118">
        <f t="shared" si="235"/>
        <v>7722639.4843149995</v>
      </c>
      <c r="BO69" s="32"/>
      <c r="BP69" s="35">
        <f>+'OCT-DEC 2021 '!BP69+'JUL-SEP 2021'!BP69+'JAN-MAR 2022'!BP69+'APR-JUN 2022'!BP69</f>
        <v>3836438.1100000003</v>
      </c>
      <c r="BQ69" s="39">
        <v>9.213006504191446</v>
      </c>
      <c r="BR69" s="36">
        <f>+'OCT-DEC 2021 '!BR69+'JUL-SEP 2021'!BR69+'JAN-MAR 2022'!BR69+'APR-JUN 2022'!BR69</f>
        <v>777283.42</v>
      </c>
      <c r="BS69" s="39">
        <v>9.1961207333364037</v>
      </c>
      <c r="BT69" s="36">
        <f t="shared" si="236"/>
        <v>4613721.53</v>
      </c>
      <c r="BU69" s="40">
        <v>9.2109245418041592</v>
      </c>
      <c r="BV69" s="38">
        <f>+'OCT-DEC 2021 '!BV69+'JUL-SEP 2021'!BV69+'JAN-MAR 2022'!BV69+'APR-JUN 2022'!BV69</f>
        <v>866155.90999999992</v>
      </c>
      <c r="BW69" s="39">
        <f t="shared" si="237"/>
        <v>0.76952920575070671</v>
      </c>
      <c r="BX69" s="36">
        <f>+'OCT-DEC 2021 '!BX69+'JUL-SEP 2021'!BX69+'JAN-MAR 2022'!BX69+'APR-JUN 2022'!BX69</f>
        <v>1732154.7500000002</v>
      </c>
      <c r="BY69" s="39">
        <f t="shared" si="238"/>
        <v>2.3593856202028185</v>
      </c>
      <c r="BZ69" s="36">
        <f t="shared" si="239"/>
        <v>2598310.66</v>
      </c>
      <c r="CA69" s="40">
        <f t="shared" si="240"/>
        <v>1.3971507876719143</v>
      </c>
      <c r="CB69" s="116">
        <f t="shared" si="241"/>
        <v>4702594.0200000005</v>
      </c>
      <c r="CC69" s="117">
        <f t="shared" si="242"/>
        <v>2509438.1700000004</v>
      </c>
      <c r="CD69" s="118">
        <f t="shared" si="243"/>
        <v>7212032.1900000013</v>
      </c>
      <c r="CE69" s="32"/>
      <c r="CF69" s="35">
        <f>+'OCT-DEC 2021 '!CF69+'JUL-SEP 2021'!CF69+'JAN-MAR 2022'!CF69+'APR-JUN 2022'!CF69</f>
        <v>4199215.6306863762</v>
      </c>
      <c r="CG69" s="39">
        <f t="shared" si="244"/>
        <v>8.3902591489616647</v>
      </c>
      <c r="CH69" s="36">
        <f>+'OCT-DEC 2021 '!CH69+'JUL-SEP 2021'!CH69+'JAN-MAR 2022'!CH69+'APR-JUN 2022'!CH69</f>
        <v>984624.2025322743</v>
      </c>
      <c r="CI69" s="39">
        <f t="shared" si="245"/>
        <v>10.55750085813532</v>
      </c>
      <c r="CJ69" s="36">
        <f t="shared" si="246"/>
        <v>5183839.8332186509</v>
      </c>
      <c r="CK69" s="40">
        <f t="shared" si="247"/>
        <v>8.7306776138419391</v>
      </c>
      <c r="CL69" s="38">
        <f>+'OCT-DEC 2021 '!CL69+'JUL-SEP 2021'!CL69+'JAN-MAR 2022'!CL69+'APR-JUN 2022'!CL69</f>
        <v>2934380.1425776053</v>
      </c>
      <c r="CM69" s="39">
        <f t="shared" si="248"/>
        <v>1.2444122748198636</v>
      </c>
      <c r="CN69" s="36">
        <f>+'OCT-DEC 2021 '!CN69+'JUL-SEP 2021'!CN69+'JAN-MAR 2022'!CN69+'APR-JUN 2022'!CN69</f>
        <v>2200998.4797393447</v>
      </c>
      <c r="CO69" s="39">
        <f t="shared" si="249"/>
        <v>1.8223338969567953</v>
      </c>
      <c r="CP69" s="36">
        <f t="shared" si="250"/>
        <v>5135378.62231695</v>
      </c>
      <c r="CQ69" s="40">
        <f t="shared" si="251"/>
        <v>1.4401611914616796</v>
      </c>
      <c r="CR69" s="116">
        <f t="shared" si="252"/>
        <v>7133595.7732639816</v>
      </c>
      <c r="CS69" s="117">
        <f t="shared" si="253"/>
        <v>3185622.6822716189</v>
      </c>
      <c r="CT69" s="118">
        <f t="shared" si="254"/>
        <v>10319218.4555356</v>
      </c>
      <c r="CU69" s="32"/>
      <c r="CV69" s="38">
        <f t="shared" si="255"/>
        <v>21086673.219502341</v>
      </c>
      <c r="CW69" s="39">
        <f t="shared" si="268"/>
        <v>7.6765794330966797</v>
      </c>
      <c r="CX69" s="39">
        <f t="shared" si="256"/>
        <v>4612261.4267856115</v>
      </c>
      <c r="CY69" s="39">
        <f t="shared" si="257"/>
        <v>6.9440016181461406</v>
      </c>
      <c r="CZ69" s="36">
        <f t="shared" si="258"/>
        <v>25698934.646287952</v>
      </c>
      <c r="DA69" s="40">
        <f t="shared" si="259"/>
        <v>7.5339318453703248</v>
      </c>
      <c r="DB69" s="38">
        <f t="shared" si="260"/>
        <v>8711942.7929994464</v>
      </c>
      <c r="DC69" s="39">
        <f t="shared" si="261"/>
        <v>0.75004627924405021</v>
      </c>
      <c r="DD69" s="36">
        <f t="shared" si="262"/>
        <v>7238734.0630000662</v>
      </c>
      <c r="DE69" s="39">
        <f t="shared" si="263"/>
        <v>1.1416268730134451</v>
      </c>
      <c r="DF69" s="36">
        <f t="shared" si="264"/>
        <v>15950676.855999513</v>
      </c>
      <c r="DG69" s="40">
        <f t="shared" si="265"/>
        <v>0.88832387393016576</v>
      </c>
      <c r="DH69" s="152"/>
      <c r="DI69" s="161" t="s">
        <v>69</v>
      </c>
      <c r="DJ69" s="38">
        <f t="shared" si="269"/>
        <v>25698934.646287952</v>
      </c>
      <c r="DK69" s="36">
        <f t="shared" si="266"/>
        <v>15950676.855999513</v>
      </c>
      <c r="DL69" s="37">
        <f t="shared" si="267"/>
        <v>41649611.502287462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>
        <f>+'JUL-SEP 2021'!D70+'OCT-DEC 2021 '!D70+'JAN-MAR 2022'!D70+'APR-JUN 2022'!D70</f>
        <v>42387.091310765376</v>
      </c>
      <c r="E70" s="39">
        <f t="shared" si="196"/>
        <v>9.9203070874014393E-2</v>
      </c>
      <c r="F70" s="36">
        <f>+'JUL-SEP 2021'!F70+'OCT-DEC 2021 '!F70+'JAN-MAR 2022'!F70+'APR-JUN 2022'!F70</f>
        <v>39968.933667268575</v>
      </c>
      <c r="G70" s="39">
        <f t="shared" si="197"/>
        <v>0.39892340373750973</v>
      </c>
      <c r="H70" s="36">
        <f t="shared" si="198"/>
        <v>82356.024978033951</v>
      </c>
      <c r="I70" s="40">
        <f t="shared" si="199"/>
        <v>0.15613463750982798</v>
      </c>
      <c r="J70" s="36">
        <f>+'JUL-SEP 2021'!J70+'OCT-DEC 2021 '!J70+'JAN-MAR 2022'!J70+'APR-JUN 2022'!J70</f>
        <v>40926.645190898482</v>
      </c>
      <c r="K70" s="39">
        <f t="shared" si="200"/>
        <v>3.177633248773136E-2</v>
      </c>
      <c r="L70" s="36">
        <f>+'JUL-SEP 2021'!L70+'OCT-DEC 2021 '!L70+'JAN-MAR 2022'!L70+'APR-JUN 2022'!L70</f>
        <v>35492.830994872995</v>
      </c>
      <c r="M70" s="39">
        <f t="shared" si="201"/>
        <v>3.1674897254323153E-2</v>
      </c>
      <c r="N70" s="36">
        <f t="shared" si="202"/>
        <v>76419.476185771477</v>
      </c>
      <c r="O70" s="40">
        <f t="shared" si="203"/>
        <v>3.1729140473935581E-2</v>
      </c>
      <c r="P70" s="116">
        <f t="shared" si="204"/>
        <v>83313.736501663865</v>
      </c>
      <c r="Q70" s="117">
        <f t="shared" si="205"/>
        <v>75461.764662141562</v>
      </c>
      <c r="R70" s="118">
        <f t="shared" si="206"/>
        <v>158775.50116380543</v>
      </c>
      <c r="S70" s="32"/>
      <c r="T70" s="38">
        <f>+'JUL-SEP 2021'!T70+'OCT-DEC 2021 '!T70+'JAN-MAR 2022'!T70+'APR-JUN 2022'!T70</f>
        <v>492920.22893778188</v>
      </c>
      <c r="U70" s="39">
        <f t="shared" si="207"/>
        <v>0.64036821146974887</v>
      </c>
      <c r="V70" s="36">
        <f>+'JUL-SEP 2021'!V70+'OCT-DEC 2021 '!V70+'JAN-MAR 2022'!V70+'APR-JUN 2022'!V70</f>
        <v>242709.97111798672</v>
      </c>
      <c r="W70" s="39">
        <f t="shared" si="208"/>
        <v>1.2223692497267118</v>
      </c>
      <c r="X70" s="36">
        <f t="shared" si="209"/>
        <v>735630.2000557686</v>
      </c>
      <c r="Y70" s="40">
        <f t="shared" si="210"/>
        <v>0.75971153633449962</v>
      </c>
      <c r="Z70" s="244">
        <f>+'OCT-DEC 2021 '!Z70+'JUL-SEP 2021'!Z70+'JAN-MAR 2022'!Z70+'APR-JUN 2022'!Z70</f>
        <v>4334328.8723489167</v>
      </c>
      <c r="AA70" s="39">
        <f t="shared" si="211"/>
        <v>1.1151143052981449</v>
      </c>
      <c r="AB70" s="36">
        <f>+'OCT-DEC 2021 '!AB70+'JUL-SEP 2021'!AB70+'JAN-MAR 2022'!AB70+'APR-JUN 2022'!AB70</f>
        <v>1745918.4812083789</v>
      </c>
      <c r="AC70" s="39">
        <f t="shared" si="212"/>
        <v>1.1118028420487287</v>
      </c>
      <c r="AD70" s="36">
        <f t="shared" si="213"/>
        <v>6080247.3535572961</v>
      </c>
      <c r="AE70" s="40">
        <f t="shared" si="214"/>
        <v>1.114161414816992</v>
      </c>
      <c r="AF70" s="116">
        <f t="shared" si="215"/>
        <v>4827249.1012866981</v>
      </c>
      <c r="AG70" s="117">
        <f t="shared" si="216"/>
        <v>1988628.4523263657</v>
      </c>
      <c r="AH70" s="118">
        <f t="shared" si="217"/>
        <v>6815877.5536130639</v>
      </c>
      <c r="AI70" s="32"/>
      <c r="AJ70" s="35">
        <f>+'OCT-DEC 2021 '!AJ70+'JUL-SEP 2021'!AJ70+'JAN-MAR 2022'!AJ70+'APR-JUN 2022'!AJ70</f>
        <v>1001169.94517739</v>
      </c>
      <c r="AK70" s="39">
        <f t="shared" si="218"/>
        <v>4.0253054458139106</v>
      </c>
      <c r="AL70" s="36">
        <f>+'OCT-DEC 2021 '!AL70+'JUL-SEP 2021'!AL70+'JAN-MAR 2022'!AL70+'APR-JUN 2022'!AL70</f>
        <v>289510.04550451267</v>
      </c>
      <c r="AM70" s="39">
        <f t="shared" si="219"/>
        <v>3.5911786038244125</v>
      </c>
      <c r="AN70" s="36">
        <f t="shared" si="220"/>
        <v>1290679.9906819027</v>
      </c>
      <c r="AO70" s="40">
        <f t="shared" si="221"/>
        <v>3.9190370645234736</v>
      </c>
      <c r="AP70" s="36">
        <f>+'OCT-DEC 2021 '!AP70+'JUL-SEP 2021'!AP70+'JAN-MAR 2022'!AP70+'APR-JUN 2022'!AP70</f>
        <v>370729.90558567434</v>
      </c>
      <c r="AQ70" s="39">
        <f t="shared" si="222"/>
        <v>0.62425578713647545</v>
      </c>
      <c r="AR70" s="36">
        <f>+'OCT-DEC 2021 '!AR70+'JUL-SEP 2021'!AR70+'JAN-MAR 2022'!AR70+'APR-JUN 2022'!AR70</f>
        <v>588237.11970630707</v>
      </c>
      <c r="AS70" s="39">
        <f t="shared" si="223"/>
        <v>1.027321535028034</v>
      </c>
      <c r="AT70" s="36">
        <f t="shared" si="224"/>
        <v>958967.02529198141</v>
      </c>
      <c r="AU70" s="40">
        <f t="shared" si="225"/>
        <v>0.82211172984769532</v>
      </c>
      <c r="AV70" s="116">
        <f t="shared" si="226"/>
        <v>1371899.8507630643</v>
      </c>
      <c r="AW70" s="117">
        <f t="shared" si="227"/>
        <v>877747.1652108198</v>
      </c>
      <c r="AX70" s="118">
        <f t="shared" si="228"/>
        <v>2249647.0159738841</v>
      </c>
      <c r="AY70" s="32"/>
      <c r="AZ70" s="35">
        <f>+'OCT-DEC 2021 '!AZ70+'JUL-SEP 2021'!AZ70+'JAN-MAR 2022'!AZ70+'APR-JUN 2022'!AZ70</f>
        <v>2933727.3040873678</v>
      </c>
      <c r="BA70" s="39">
        <f t="shared" si="229"/>
        <v>6.6709430099513343</v>
      </c>
      <c r="BB70" s="36">
        <f>+'OCT-DEC 2021 '!BB70+'JUL-SEP 2021'!BB70+'JAN-MAR 2022'!BB70+'APR-JUN 2022'!BB70</f>
        <v>668124.23791263101</v>
      </c>
      <c r="BC70" s="39">
        <f t="shared" si="230"/>
        <v>5.810634945275658</v>
      </c>
      <c r="BD70" s="36">
        <f t="shared" si="231"/>
        <v>3601851.541999999</v>
      </c>
      <c r="BE70" s="40">
        <v>7.2364404936901963</v>
      </c>
      <c r="BF70" s="38">
        <f>+'OCT-DEC 2021 '!BF70+'JUL-SEP 2021'!BF70+'JAN-MAR 2022'!BF70+'APR-JUN 2022'!BF70</f>
        <v>1638737.1017631278</v>
      </c>
      <c r="BG70" s="39">
        <v>0.38144788525477585</v>
      </c>
      <c r="BH70" s="36">
        <f>+'OCT-DEC 2021 '!BH70+'JUL-SEP 2021'!BH70+'JAN-MAR 2022'!BH70+'APR-JUN 2022'!BH70</f>
        <v>1393821.3047368722</v>
      </c>
      <c r="BI70" s="39">
        <v>0.69350063831747655</v>
      </c>
      <c r="BJ70" s="36">
        <f t="shared" si="232"/>
        <v>3032558.4065</v>
      </c>
      <c r="BK70" s="40">
        <v>0.46818698612427812</v>
      </c>
      <c r="BL70" s="116">
        <f t="shared" si="233"/>
        <v>4572464.4058504961</v>
      </c>
      <c r="BM70" s="117">
        <f t="shared" si="234"/>
        <v>2061945.5426495033</v>
      </c>
      <c r="BN70" s="118">
        <f t="shared" si="235"/>
        <v>6634409.9484999999</v>
      </c>
      <c r="BO70" s="32"/>
      <c r="BP70" s="35">
        <f>+'OCT-DEC 2021 '!BP70+'JUL-SEP 2021'!BP70+'JAN-MAR 2022'!BP70+'APR-JUN 2022'!BP70</f>
        <v>1443637.29</v>
      </c>
      <c r="BQ70" s="39">
        <v>1.0361508661458132</v>
      </c>
      <c r="BR70" s="36">
        <f>+'OCT-DEC 2021 '!BR70+'JUL-SEP 2021'!BR70+'JAN-MAR 2022'!BR70+'APR-JUN 2022'!BR70</f>
        <v>282583.91999999987</v>
      </c>
      <c r="BS70" s="39">
        <v>1.080898475286747</v>
      </c>
      <c r="BT70" s="36">
        <f t="shared" si="236"/>
        <v>1726221.21</v>
      </c>
      <c r="BU70" s="40">
        <v>1.0416681054801755</v>
      </c>
      <c r="BV70" s="38">
        <f>+'OCT-DEC 2021 '!BV70+'JUL-SEP 2021'!BV70+'JAN-MAR 2022'!BV70+'APR-JUN 2022'!BV70</f>
        <v>729500.00999999978</v>
      </c>
      <c r="BW70" s="39">
        <f t="shared" si="237"/>
        <v>0.64811837777615866</v>
      </c>
      <c r="BX70" s="36">
        <f>+'OCT-DEC 2021 '!BX70+'JUL-SEP 2021'!BX70+'JAN-MAR 2022'!BX70+'APR-JUN 2022'!BX70</f>
        <v>851495.57999999984</v>
      </c>
      <c r="BY70" s="39">
        <f t="shared" si="238"/>
        <v>1.1598307986733045</v>
      </c>
      <c r="BZ70" s="36">
        <f t="shared" si="239"/>
        <v>1580995.5899999996</v>
      </c>
      <c r="CA70" s="40">
        <f t="shared" si="240"/>
        <v>0.85012514780442849</v>
      </c>
      <c r="CB70" s="116">
        <f t="shared" si="241"/>
        <v>2173137.2999999998</v>
      </c>
      <c r="CC70" s="117">
        <f t="shared" si="242"/>
        <v>1134079.4999999998</v>
      </c>
      <c r="CD70" s="118">
        <f t="shared" si="243"/>
        <v>3307216.8</v>
      </c>
      <c r="CE70" s="32"/>
      <c r="CF70" s="35">
        <f>+'OCT-DEC 2021 '!CF70+'JUL-SEP 2021'!CF70+'JAN-MAR 2022'!CF70+'APR-JUN 2022'!CF70</f>
        <v>5140792.8887240579</v>
      </c>
      <c r="CG70" s="39">
        <f t="shared" si="244"/>
        <v>10.271581257303502</v>
      </c>
      <c r="CH70" s="36">
        <f>+'OCT-DEC 2021 '!CH70+'JUL-SEP 2021'!CH70+'JAN-MAR 2022'!CH70+'APR-JUN 2022'!CH70</f>
        <v>1223218.4771452928</v>
      </c>
      <c r="CI70" s="39">
        <f t="shared" si="245"/>
        <v>13.115795944214669</v>
      </c>
      <c r="CJ70" s="36">
        <f t="shared" si="246"/>
        <v>6364011.3658693507</v>
      </c>
      <c r="CK70" s="40">
        <f t="shared" si="247"/>
        <v>10.718334931990485</v>
      </c>
      <c r="CL70" s="38">
        <f>+'OCT-DEC 2021 '!CL70+'JUL-SEP 2021'!CL70+'JAN-MAR 2022'!CL70+'APR-JUN 2022'!CL70</f>
        <v>2668009.337962247</v>
      </c>
      <c r="CM70" s="39">
        <f t="shared" si="248"/>
        <v>1.1314497127757304</v>
      </c>
      <c r="CN70" s="36">
        <f>+'OCT-DEC 2021 '!CN70+'JUL-SEP 2021'!CN70+'JAN-MAR 2022'!CN70+'APR-JUN 2022'!CN70</f>
        <v>1965411.9540891028</v>
      </c>
      <c r="CO70" s="39">
        <f t="shared" si="249"/>
        <v>1.6272781914164809</v>
      </c>
      <c r="CP70" s="36">
        <f t="shared" si="250"/>
        <v>4633421.2920513498</v>
      </c>
      <c r="CQ70" s="40">
        <f t="shared" si="251"/>
        <v>1.299392706801813</v>
      </c>
      <c r="CR70" s="116">
        <f t="shared" si="252"/>
        <v>7808802.2266863044</v>
      </c>
      <c r="CS70" s="117">
        <f t="shared" si="253"/>
        <v>3188630.4312343956</v>
      </c>
      <c r="CT70" s="118">
        <f t="shared" si="254"/>
        <v>10997432.6579207</v>
      </c>
      <c r="CU70" s="32"/>
      <c r="CV70" s="38">
        <f t="shared" si="255"/>
        <v>11054634.748237364</v>
      </c>
      <c r="CW70" s="39">
        <f t="shared" si="268"/>
        <v>4.0244272230779909</v>
      </c>
      <c r="CX70" s="39">
        <f t="shared" si="256"/>
        <v>2746115.5853476916</v>
      </c>
      <c r="CY70" s="39">
        <f t="shared" si="257"/>
        <v>4.1344211231236176</v>
      </c>
      <c r="CZ70" s="36">
        <f t="shared" si="258"/>
        <v>13800750.333585056</v>
      </c>
      <c r="DA70" s="40">
        <f t="shared" si="259"/>
        <v>4.0458452406399639</v>
      </c>
      <c r="DB70" s="38">
        <f t="shared" si="260"/>
        <v>9782231.8728508651</v>
      </c>
      <c r="DC70" s="39">
        <f t="shared" si="261"/>
        <v>0.84219178124426586</v>
      </c>
      <c r="DD70" s="36">
        <f t="shared" si="262"/>
        <v>6580377.2707355339</v>
      </c>
      <c r="DE70" s="39">
        <f t="shared" si="263"/>
        <v>1.0377968663384074</v>
      </c>
      <c r="DF70" s="36">
        <f t="shared" si="264"/>
        <v>16362609.143586399</v>
      </c>
      <c r="DG70" s="40">
        <f t="shared" si="265"/>
        <v>0.91126517534387108</v>
      </c>
      <c r="DH70" s="152"/>
      <c r="DI70" s="161" t="s">
        <v>70</v>
      </c>
      <c r="DJ70" s="38">
        <f t="shared" si="269"/>
        <v>13800750.333585056</v>
      </c>
      <c r="DK70" s="36">
        <f t="shared" si="266"/>
        <v>16362609.143586399</v>
      </c>
      <c r="DL70" s="37">
        <f t="shared" si="267"/>
        <v>30163359.477171455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>
        <f>+'JUL-SEP 2021'!D71+'OCT-DEC 2021 '!D71+'JAN-MAR 2022'!D71+'APR-JUN 2022'!D71</f>
        <v>0</v>
      </c>
      <c r="E71" s="39">
        <f t="shared" si="196"/>
        <v>0</v>
      </c>
      <c r="F71" s="36">
        <f>+'JUL-SEP 2021'!F71+'OCT-DEC 2021 '!F71+'JAN-MAR 2022'!F71+'APR-JUN 2022'!F71</f>
        <v>0</v>
      </c>
      <c r="G71" s="39">
        <f t="shared" si="197"/>
        <v>0</v>
      </c>
      <c r="H71" s="36">
        <f t="shared" si="198"/>
        <v>0</v>
      </c>
      <c r="I71" s="40">
        <f t="shared" si="199"/>
        <v>0</v>
      </c>
      <c r="J71" s="36">
        <f>+'JUL-SEP 2021'!J71+'OCT-DEC 2021 '!J71+'JAN-MAR 2022'!J71+'APR-JUN 2022'!J71</f>
        <v>0</v>
      </c>
      <c r="K71" s="39">
        <f t="shared" si="200"/>
        <v>0</v>
      </c>
      <c r="L71" s="36">
        <f>+'JUL-SEP 2021'!L71+'OCT-DEC 2021 '!L71+'JAN-MAR 2022'!L71+'APR-JUN 2022'!L71</f>
        <v>0</v>
      </c>
      <c r="M71" s="39">
        <f t="shared" si="201"/>
        <v>0</v>
      </c>
      <c r="N71" s="36">
        <f t="shared" si="202"/>
        <v>0</v>
      </c>
      <c r="O71" s="40">
        <f t="shared" si="203"/>
        <v>0</v>
      </c>
      <c r="P71" s="116">
        <f t="shared" si="204"/>
        <v>0</v>
      </c>
      <c r="Q71" s="117">
        <f t="shared" si="205"/>
        <v>0</v>
      </c>
      <c r="R71" s="118">
        <f t="shared" si="206"/>
        <v>0</v>
      </c>
      <c r="S71" s="32"/>
      <c r="T71" s="38">
        <f>+'JUL-SEP 2021'!T71+'OCT-DEC 2021 '!T71+'JAN-MAR 2022'!T71+'APR-JUN 2022'!T71</f>
        <v>0</v>
      </c>
      <c r="U71" s="39">
        <f t="shared" si="207"/>
        <v>0</v>
      </c>
      <c r="V71" s="36">
        <f>+'JUL-SEP 2021'!V71+'OCT-DEC 2021 '!V71+'JAN-MAR 2022'!V71+'APR-JUN 2022'!V71</f>
        <v>0</v>
      </c>
      <c r="W71" s="39">
        <f t="shared" si="208"/>
        <v>0</v>
      </c>
      <c r="X71" s="36">
        <f t="shared" si="209"/>
        <v>0</v>
      </c>
      <c r="Y71" s="40">
        <f t="shared" si="210"/>
        <v>0</v>
      </c>
      <c r="Z71" s="244">
        <f>+'OCT-DEC 2021 '!Z71+'JUL-SEP 2021'!Z71+'JAN-MAR 2022'!Z71+'APR-JUN 2022'!Z71</f>
        <v>0</v>
      </c>
      <c r="AA71" s="39">
        <f t="shared" si="211"/>
        <v>0</v>
      </c>
      <c r="AB71" s="36">
        <f>+'OCT-DEC 2021 '!AB71+'JUL-SEP 2021'!AB71+'JAN-MAR 2022'!AB71+'APR-JUN 2022'!AB71</f>
        <v>0</v>
      </c>
      <c r="AC71" s="39">
        <f t="shared" si="212"/>
        <v>0</v>
      </c>
      <c r="AD71" s="36">
        <f t="shared" si="213"/>
        <v>0</v>
      </c>
      <c r="AE71" s="40">
        <f t="shared" si="214"/>
        <v>0</v>
      </c>
      <c r="AF71" s="116">
        <f t="shared" si="215"/>
        <v>0</v>
      </c>
      <c r="AG71" s="117">
        <f t="shared" si="216"/>
        <v>0</v>
      </c>
      <c r="AH71" s="118">
        <f t="shared" si="217"/>
        <v>0</v>
      </c>
      <c r="AI71" s="32"/>
      <c r="AJ71" s="35">
        <f>+'OCT-DEC 2021 '!AJ71+'JUL-SEP 2021'!AJ71+'JAN-MAR 2022'!AJ71+'APR-JUN 2022'!AJ71</f>
        <v>0</v>
      </c>
      <c r="AK71" s="39">
        <f t="shared" si="218"/>
        <v>0</v>
      </c>
      <c r="AL71" s="36">
        <f>+'OCT-DEC 2021 '!AL71+'JUL-SEP 2021'!AL71+'JAN-MAR 2022'!AL71+'APR-JUN 2022'!AL71</f>
        <v>0</v>
      </c>
      <c r="AM71" s="39">
        <f t="shared" si="219"/>
        <v>0</v>
      </c>
      <c r="AN71" s="36">
        <f t="shared" si="220"/>
        <v>0</v>
      </c>
      <c r="AO71" s="40">
        <f t="shared" si="221"/>
        <v>0</v>
      </c>
      <c r="AP71" s="36">
        <f>+'OCT-DEC 2021 '!AP71+'JUL-SEP 2021'!AP71+'JAN-MAR 2022'!AP71+'APR-JUN 2022'!AP71</f>
        <v>0</v>
      </c>
      <c r="AQ71" s="39">
        <f t="shared" si="222"/>
        <v>0</v>
      </c>
      <c r="AR71" s="36">
        <f>+'OCT-DEC 2021 '!AR71+'JUL-SEP 2021'!AR71+'JAN-MAR 2022'!AR71+'APR-JUN 2022'!AR71</f>
        <v>0</v>
      </c>
      <c r="AS71" s="39">
        <f t="shared" si="223"/>
        <v>0</v>
      </c>
      <c r="AT71" s="36">
        <f t="shared" si="224"/>
        <v>0</v>
      </c>
      <c r="AU71" s="40">
        <f t="shared" si="225"/>
        <v>0</v>
      </c>
      <c r="AV71" s="116">
        <f t="shared" si="226"/>
        <v>0</v>
      </c>
      <c r="AW71" s="117">
        <f t="shared" si="227"/>
        <v>0</v>
      </c>
      <c r="AX71" s="118">
        <f t="shared" si="228"/>
        <v>0</v>
      </c>
      <c r="AY71" s="32"/>
      <c r="AZ71" s="35">
        <f>+'OCT-DEC 2021 '!AZ71+'JUL-SEP 2021'!AZ71+'JAN-MAR 2022'!AZ71+'APR-JUN 2022'!AZ71</f>
        <v>0</v>
      </c>
      <c r="BA71" s="39">
        <f t="shared" si="229"/>
        <v>0</v>
      </c>
      <c r="BB71" s="36">
        <f>+'OCT-DEC 2021 '!BB71+'JUL-SEP 2021'!BB71+'JAN-MAR 2022'!BB71+'APR-JUN 2022'!BB71</f>
        <v>0</v>
      </c>
      <c r="BC71" s="39">
        <f t="shared" si="230"/>
        <v>0</v>
      </c>
      <c r="BD71" s="36">
        <f t="shared" si="231"/>
        <v>0</v>
      </c>
      <c r="BE71" s="40">
        <v>0</v>
      </c>
      <c r="BF71" s="38">
        <f>+'OCT-DEC 2021 '!BF71+'JUL-SEP 2021'!BF71+'JAN-MAR 2022'!BF71+'APR-JUN 2022'!BF71</f>
        <v>0</v>
      </c>
      <c r="BG71" s="39">
        <v>0</v>
      </c>
      <c r="BH71" s="36">
        <f>+'OCT-DEC 2021 '!BH71+'JUL-SEP 2021'!BH71+'JAN-MAR 2022'!BH71+'APR-JUN 2022'!BH71</f>
        <v>0</v>
      </c>
      <c r="BI71" s="39">
        <v>0</v>
      </c>
      <c r="BJ71" s="36">
        <f t="shared" si="232"/>
        <v>0</v>
      </c>
      <c r="BK71" s="40">
        <v>0</v>
      </c>
      <c r="BL71" s="116">
        <f t="shared" si="233"/>
        <v>0</v>
      </c>
      <c r="BM71" s="117">
        <f t="shared" si="234"/>
        <v>0</v>
      </c>
      <c r="BN71" s="118">
        <f t="shared" si="235"/>
        <v>0</v>
      </c>
      <c r="BO71" s="32"/>
      <c r="BP71" s="35">
        <f>+'OCT-DEC 2021 '!BP71+'JUL-SEP 2021'!BP71+'JAN-MAR 2022'!BP71+'APR-JUN 2022'!BP71</f>
        <v>0</v>
      </c>
      <c r="BQ71" s="39">
        <v>0</v>
      </c>
      <c r="BR71" s="36">
        <f>+'OCT-DEC 2021 '!BR71+'JUL-SEP 2021'!BR71+'JAN-MAR 2022'!BR71+'APR-JUN 2022'!BR71</f>
        <v>0</v>
      </c>
      <c r="BS71" s="39">
        <v>0</v>
      </c>
      <c r="BT71" s="36">
        <f t="shared" si="236"/>
        <v>0</v>
      </c>
      <c r="BU71" s="40">
        <v>0</v>
      </c>
      <c r="BV71" s="38">
        <f>+'OCT-DEC 2021 '!BV71+'JUL-SEP 2021'!BV71+'JAN-MAR 2022'!BV71+'APR-JUN 2022'!BV71</f>
        <v>0</v>
      </c>
      <c r="BW71" s="39">
        <f t="shared" si="237"/>
        <v>0</v>
      </c>
      <c r="BX71" s="36">
        <f>+'OCT-DEC 2021 '!BX71+'JUL-SEP 2021'!BX71+'JAN-MAR 2022'!BX71+'APR-JUN 2022'!BX71</f>
        <v>0</v>
      </c>
      <c r="BY71" s="39">
        <f t="shared" si="238"/>
        <v>0</v>
      </c>
      <c r="BZ71" s="36">
        <f t="shared" si="239"/>
        <v>0</v>
      </c>
      <c r="CA71" s="40">
        <f t="shared" si="240"/>
        <v>0</v>
      </c>
      <c r="CB71" s="116">
        <f t="shared" si="241"/>
        <v>0</v>
      </c>
      <c r="CC71" s="117">
        <f t="shared" si="242"/>
        <v>0</v>
      </c>
      <c r="CD71" s="118">
        <f t="shared" si="243"/>
        <v>0</v>
      </c>
      <c r="CE71" s="32"/>
      <c r="CF71" s="35">
        <f>+'OCT-DEC 2021 '!CF71+'JUL-SEP 2021'!CF71+'JAN-MAR 2022'!CF71+'APR-JUN 2022'!CF71</f>
        <v>0</v>
      </c>
      <c r="CG71" s="39">
        <f t="shared" si="244"/>
        <v>0</v>
      </c>
      <c r="CH71" s="36">
        <f>+'OCT-DEC 2021 '!CH71+'JUL-SEP 2021'!CH71+'JAN-MAR 2022'!CH71+'APR-JUN 2022'!CH71</f>
        <v>0</v>
      </c>
      <c r="CI71" s="39">
        <f t="shared" si="245"/>
        <v>0</v>
      </c>
      <c r="CJ71" s="36">
        <f t="shared" si="246"/>
        <v>0</v>
      </c>
      <c r="CK71" s="40">
        <f t="shared" si="247"/>
        <v>0</v>
      </c>
      <c r="CL71" s="38">
        <f>+'OCT-DEC 2021 '!CL71+'JUL-SEP 2021'!CL71+'JAN-MAR 2022'!CL71+'APR-JUN 2022'!CL71</f>
        <v>0</v>
      </c>
      <c r="CM71" s="39">
        <f t="shared" si="248"/>
        <v>0</v>
      </c>
      <c r="CN71" s="36">
        <f>+'OCT-DEC 2021 '!CN71+'JUL-SEP 2021'!CN71+'JAN-MAR 2022'!CN71+'APR-JUN 2022'!CN71</f>
        <v>0</v>
      </c>
      <c r="CO71" s="39">
        <f t="shared" si="249"/>
        <v>0</v>
      </c>
      <c r="CP71" s="36">
        <f t="shared" si="250"/>
        <v>0</v>
      </c>
      <c r="CQ71" s="40">
        <f t="shared" si="251"/>
        <v>0</v>
      </c>
      <c r="CR71" s="116">
        <f t="shared" si="252"/>
        <v>0</v>
      </c>
      <c r="CS71" s="117">
        <f t="shared" si="253"/>
        <v>0</v>
      </c>
      <c r="CT71" s="118">
        <f t="shared" si="254"/>
        <v>0</v>
      </c>
      <c r="CU71" s="32"/>
      <c r="CV71" s="38">
        <f t="shared" si="255"/>
        <v>0</v>
      </c>
      <c r="CW71" s="39">
        <f t="shared" si="268"/>
        <v>0</v>
      </c>
      <c r="CX71" s="39">
        <f t="shared" si="256"/>
        <v>0</v>
      </c>
      <c r="CY71" s="39">
        <f t="shared" si="257"/>
        <v>0</v>
      </c>
      <c r="CZ71" s="36">
        <f t="shared" si="258"/>
        <v>0</v>
      </c>
      <c r="DA71" s="40">
        <f t="shared" si="259"/>
        <v>0</v>
      </c>
      <c r="DB71" s="38">
        <f t="shared" si="260"/>
        <v>0</v>
      </c>
      <c r="DC71" s="39">
        <f t="shared" si="261"/>
        <v>0</v>
      </c>
      <c r="DD71" s="36">
        <f t="shared" si="262"/>
        <v>0</v>
      </c>
      <c r="DE71" s="39">
        <f t="shared" si="263"/>
        <v>0</v>
      </c>
      <c r="DF71" s="36">
        <f t="shared" si="264"/>
        <v>0</v>
      </c>
      <c r="DG71" s="40">
        <f t="shared" si="265"/>
        <v>0</v>
      </c>
      <c r="DH71" s="152"/>
      <c r="DI71" s="161" t="s">
        <v>71</v>
      </c>
      <c r="DJ71" s="38">
        <f t="shared" si="269"/>
        <v>0</v>
      </c>
      <c r="DK71" s="36">
        <f t="shared" si="266"/>
        <v>0</v>
      </c>
      <c r="DL71" s="37">
        <f t="shared" si="267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>
        <f>+'JUL-SEP 2021'!D72+'OCT-DEC 2021 '!D72+'JAN-MAR 2022'!D72+'APR-JUN 2022'!D72</f>
        <v>0</v>
      </c>
      <c r="E72" s="39">
        <f t="shared" si="196"/>
        <v>0</v>
      </c>
      <c r="F72" s="36">
        <f>+'JUL-SEP 2021'!F72+'OCT-DEC 2021 '!F72+'JAN-MAR 2022'!F72+'APR-JUN 2022'!F72</f>
        <v>0</v>
      </c>
      <c r="G72" s="39">
        <f t="shared" si="197"/>
        <v>0</v>
      </c>
      <c r="H72" s="36">
        <f t="shared" si="198"/>
        <v>0</v>
      </c>
      <c r="I72" s="40">
        <f t="shared" si="199"/>
        <v>0</v>
      </c>
      <c r="J72" s="36">
        <f>+'JUL-SEP 2021'!J72+'OCT-DEC 2021 '!J72+'JAN-MAR 2022'!J72+'APR-JUN 2022'!J72</f>
        <v>0</v>
      </c>
      <c r="K72" s="39">
        <f t="shared" si="200"/>
        <v>0</v>
      </c>
      <c r="L72" s="36">
        <f>+'JUL-SEP 2021'!L72+'OCT-DEC 2021 '!L72+'JAN-MAR 2022'!L72+'APR-JUN 2022'!L72</f>
        <v>0</v>
      </c>
      <c r="M72" s="39">
        <f t="shared" si="201"/>
        <v>0</v>
      </c>
      <c r="N72" s="36">
        <f t="shared" si="202"/>
        <v>0</v>
      </c>
      <c r="O72" s="40">
        <f t="shared" si="203"/>
        <v>0</v>
      </c>
      <c r="P72" s="116">
        <f t="shared" si="204"/>
        <v>0</v>
      </c>
      <c r="Q72" s="117">
        <f t="shared" si="205"/>
        <v>0</v>
      </c>
      <c r="R72" s="118">
        <f t="shared" si="206"/>
        <v>0</v>
      </c>
      <c r="S72" s="32"/>
      <c r="T72" s="38">
        <f>+'JUL-SEP 2021'!T72+'OCT-DEC 2021 '!T72+'JAN-MAR 2022'!T72+'APR-JUN 2022'!T72</f>
        <v>0</v>
      </c>
      <c r="U72" s="39">
        <f t="shared" si="207"/>
        <v>0</v>
      </c>
      <c r="V72" s="36">
        <f>+'JUL-SEP 2021'!V72+'OCT-DEC 2021 '!V72+'JAN-MAR 2022'!V72+'APR-JUN 2022'!V72</f>
        <v>0</v>
      </c>
      <c r="W72" s="39">
        <f t="shared" si="208"/>
        <v>0</v>
      </c>
      <c r="X72" s="36">
        <f t="shared" si="209"/>
        <v>0</v>
      </c>
      <c r="Y72" s="40">
        <f t="shared" si="210"/>
        <v>0</v>
      </c>
      <c r="Z72" s="244">
        <f>+'OCT-DEC 2021 '!Z72+'JUL-SEP 2021'!Z72+'JAN-MAR 2022'!Z72+'APR-JUN 2022'!Z72</f>
        <v>0</v>
      </c>
      <c r="AA72" s="39">
        <f t="shared" si="211"/>
        <v>0</v>
      </c>
      <c r="AB72" s="36">
        <f>+'OCT-DEC 2021 '!AB72+'JUL-SEP 2021'!AB72+'JAN-MAR 2022'!AB72+'APR-JUN 2022'!AB72</f>
        <v>0</v>
      </c>
      <c r="AC72" s="39">
        <f t="shared" si="212"/>
        <v>0</v>
      </c>
      <c r="AD72" s="36">
        <f t="shared" si="213"/>
        <v>0</v>
      </c>
      <c r="AE72" s="40">
        <f t="shared" si="214"/>
        <v>0</v>
      </c>
      <c r="AF72" s="116">
        <f t="shared" si="215"/>
        <v>0</v>
      </c>
      <c r="AG72" s="117">
        <f t="shared" si="216"/>
        <v>0</v>
      </c>
      <c r="AH72" s="118">
        <f t="shared" si="217"/>
        <v>0</v>
      </c>
      <c r="AI72" s="32"/>
      <c r="AJ72" s="35">
        <f>+'OCT-DEC 2021 '!AJ72+'JUL-SEP 2021'!AJ72+'JAN-MAR 2022'!AJ72+'APR-JUN 2022'!AJ72</f>
        <v>0</v>
      </c>
      <c r="AK72" s="39">
        <f t="shared" si="218"/>
        <v>0</v>
      </c>
      <c r="AL72" s="36">
        <f>+'OCT-DEC 2021 '!AL72+'JUL-SEP 2021'!AL72+'JAN-MAR 2022'!AL72+'APR-JUN 2022'!AL72</f>
        <v>0</v>
      </c>
      <c r="AM72" s="39">
        <f t="shared" si="219"/>
        <v>0</v>
      </c>
      <c r="AN72" s="36">
        <f t="shared" si="220"/>
        <v>0</v>
      </c>
      <c r="AO72" s="40">
        <f t="shared" si="221"/>
        <v>0</v>
      </c>
      <c r="AP72" s="36">
        <f>+'OCT-DEC 2021 '!AP72+'JUL-SEP 2021'!AP72+'JAN-MAR 2022'!AP72+'APR-JUN 2022'!AP72</f>
        <v>0</v>
      </c>
      <c r="AQ72" s="39">
        <f t="shared" si="222"/>
        <v>0</v>
      </c>
      <c r="AR72" s="36">
        <f>+'OCT-DEC 2021 '!AR72+'JUL-SEP 2021'!AR72+'JAN-MAR 2022'!AR72+'APR-JUN 2022'!AR72</f>
        <v>0</v>
      </c>
      <c r="AS72" s="39">
        <f t="shared" si="223"/>
        <v>0</v>
      </c>
      <c r="AT72" s="36">
        <f t="shared" si="224"/>
        <v>0</v>
      </c>
      <c r="AU72" s="40">
        <f t="shared" si="225"/>
        <v>0</v>
      </c>
      <c r="AV72" s="116">
        <f t="shared" si="226"/>
        <v>0</v>
      </c>
      <c r="AW72" s="117">
        <f t="shared" si="227"/>
        <v>0</v>
      </c>
      <c r="AX72" s="118">
        <f t="shared" si="228"/>
        <v>0</v>
      </c>
      <c r="AY72" s="32"/>
      <c r="AZ72" s="35">
        <f>+'OCT-DEC 2021 '!AZ72+'JUL-SEP 2021'!AZ72+'JAN-MAR 2022'!AZ72+'APR-JUN 2022'!AZ72</f>
        <v>4953738.0345585588</v>
      </c>
      <c r="BA72" s="39">
        <f t="shared" si="229"/>
        <v>11.26420443669987</v>
      </c>
      <c r="BB72" s="36">
        <f>+'OCT-DEC 2021 '!BB72+'JUL-SEP 2021'!BB72+'JAN-MAR 2022'!BB72+'APR-JUN 2022'!BB72</f>
        <v>1052167.4154414416</v>
      </c>
      <c r="BC72" s="39">
        <f t="shared" si="230"/>
        <v>9.1506345759063645</v>
      </c>
      <c r="BD72" s="36">
        <f t="shared" si="231"/>
        <v>6005905.4500000002</v>
      </c>
      <c r="BE72" s="40">
        <v>11.440481248885627</v>
      </c>
      <c r="BF72" s="38">
        <f>+'OCT-DEC 2021 '!BF72+'JUL-SEP 2021'!BF72+'JAN-MAR 2022'!BF72+'APR-JUN 2022'!BF72</f>
        <v>0</v>
      </c>
      <c r="BG72" s="39">
        <v>0</v>
      </c>
      <c r="BH72" s="36">
        <f>+'OCT-DEC 2021 '!BH72+'JUL-SEP 2021'!BH72+'JAN-MAR 2022'!BH72+'APR-JUN 2022'!BH72</f>
        <v>0</v>
      </c>
      <c r="BI72" s="39">
        <v>0</v>
      </c>
      <c r="BJ72" s="36">
        <f t="shared" si="232"/>
        <v>0</v>
      </c>
      <c r="BK72" s="40">
        <v>0</v>
      </c>
      <c r="BL72" s="116">
        <f t="shared" si="233"/>
        <v>4953738.0345585588</v>
      </c>
      <c r="BM72" s="117">
        <f t="shared" si="234"/>
        <v>1052167.4154414416</v>
      </c>
      <c r="BN72" s="118">
        <f t="shared" si="235"/>
        <v>6005905.4500000002</v>
      </c>
      <c r="BO72" s="32"/>
      <c r="BP72" s="35">
        <f>+'OCT-DEC 2021 '!BP72+'JUL-SEP 2021'!BP72+'JAN-MAR 2022'!BP72+'APR-JUN 2022'!BP72</f>
        <v>0</v>
      </c>
      <c r="BQ72" s="39">
        <v>0</v>
      </c>
      <c r="BR72" s="36">
        <f>+'OCT-DEC 2021 '!BR72+'JUL-SEP 2021'!BR72+'JAN-MAR 2022'!BR72+'APR-JUN 2022'!BR72</f>
        <v>0</v>
      </c>
      <c r="BS72" s="39">
        <v>0</v>
      </c>
      <c r="BT72" s="36">
        <f t="shared" si="236"/>
        <v>0</v>
      </c>
      <c r="BU72" s="40">
        <v>0</v>
      </c>
      <c r="BV72" s="38">
        <f>+'OCT-DEC 2021 '!BV72+'JUL-SEP 2021'!BV72+'JAN-MAR 2022'!BV72+'APR-JUN 2022'!BV72</f>
        <v>0</v>
      </c>
      <c r="BW72" s="39">
        <f t="shared" si="237"/>
        <v>0</v>
      </c>
      <c r="BX72" s="36">
        <f>+'OCT-DEC 2021 '!BX72+'JUL-SEP 2021'!BX72+'JAN-MAR 2022'!BX72+'APR-JUN 2022'!BX72</f>
        <v>0</v>
      </c>
      <c r="BY72" s="39">
        <f t="shared" si="238"/>
        <v>0</v>
      </c>
      <c r="BZ72" s="36">
        <f t="shared" si="239"/>
        <v>0</v>
      </c>
      <c r="CA72" s="40">
        <f t="shared" si="240"/>
        <v>0</v>
      </c>
      <c r="CB72" s="116">
        <f t="shared" si="241"/>
        <v>0</v>
      </c>
      <c r="CC72" s="117">
        <f t="shared" si="242"/>
        <v>0</v>
      </c>
      <c r="CD72" s="118">
        <f t="shared" si="243"/>
        <v>0</v>
      </c>
      <c r="CE72" s="32"/>
      <c r="CF72" s="35">
        <f>+'OCT-DEC 2021 '!CF72+'JUL-SEP 2021'!CF72+'JAN-MAR 2022'!CF72+'APR-JUN 2022'!CF72</f>
        <v>0</v>
      </c>
      <c r="CG72" s="39">
        <f t="shared" si="244"/>
        <v>0</v>
      </c>
      <c r="CH72" s="36">
        <f>+'OCT-DEC 2021 '!CH72+'JUL-SEP 2021'!CH72+'JAN-MAR 2022'!CH72+'APR-JUN 2022'!CH72</f>
        <v>0</v>
      </c>
      <c r="CI72" s="39">
        <f t="shared" si="245"/>
        <v>0</v>
      </c>
      <c r="CJ72" s="36">
        <f t="shared" si="246"/>
        <v>0</v>
      </c>
      <c r="CK72" s="40">
        <f t="shared" si="247"/>
        <v>0</v>
      </c>
      <c r="CL72" s="38">
        <f>+'OCT-DEC 2021 '!CL72+'JUL-SEP 2021'!CL72+'JAN-MAR 2022'!CL72+'APR-JUN 2022'!CL72</f>
        <v>0</v>
      </c>
      <c r="CM72" s="39">
        <f t="shared" si="248"/>
        <v>0</v>
      </c>
      <c r="CN72" s="36">
        <f>+'OCT-DEC 2021 '!CN72+'JUL-SEP 2021'!CN72+'JAN-MAR 2022'!CN72+'APR-JUN 2022'!CN72</f>
        <v>0</v>
      </c>
      <c r="CO72" s="39">
        <f t="shared" si="249"/>
        <v>0</v>
      </c>
      <c r="CP72" s="36">
        <f t="shared" si="250"/>
        <v>0</v>
      </c>
      <c r="CQ72" s="40">
        <f t="shared" si="251"/>
        <v>0</v>
      </c>
      <c r="CR72" s="116">
        <f t="shared" si="252"/>
        <v>0</v>
      </c>
      <c r="CS72" s="117">
        <f t="shared" si="253"/>
        <v>0</v>
      </c>
      <c r="CT72" s="118">
        <f t="shared" si="254"/>
        <v>0</v>
      </c>
      <c r="CU72" s="32"/>
      <c r="CV72" s="38">
        <f t="shared" si="255"/>
        <v>4953738.0345585588</v>
      </c>
      <c r="CW72" s="39">
        <f t="shared" si="268"/>
        <v>1.8034027045039247</v>
      </c>
      <c r="CX72" s="39">
        <f t="shared" si="256"/>
        <v>1052167.4154414416</v>
      </c>
      <c r="CY72" s="39">
        <f t="shared" si="257"/>
        <v>1.5840932591017296</v>
      </c>
      <c r="CZ72" s="36">
        <f t="shared" si="258"/>
        <v>6005905.4500000002</v>
      </c>
      <c r="DA72" s="40">
        <f t="shared" si="259"/>
        <v>1.7606987586379963</v>
      </c>
      <c r="DB72" s="38">
        <f t="shared" si="260"/>
        <v>0</v>
      </c>
      <c r="DC72" s="39">
        <f t="shared" si="261"/>
        <v>0</v>
      </c>
      <c r="DD72" s="36">
        <f t="shared" si="262"/>
        <v>0</v>
      </c>
      <c r="DE72" s="39">
        <f t="shared" si="263"/>
        <v>0</v>
      </c>
      <c r="DF72" s="36">
        <f t="shared" si="264"/>
        <v>0</v>
      </c>
      <c r="DG72" s="40">
        <f t="shared" si="265"/>
        <v>0</v>
      </c>
      <c r="DH72" s="152"/>
      <c r="DI72" s="161" t="s">
        <v>72</v>
      </c>
      <c r="DJ72" s="38">
        <f t="shared" si="269"/>
        <v>6005905.4500000002</v>
      </c>
      <c r="DK72" s="36">
        <f t="shared" si="266"/>
        <v>0</v>
      </c>
      <c r="DL72" s="37">
        <f t="shared" si="267"/>
        <v>6005905.4500000002</v>
      </c>
      <c r="DM72"/>
    </row>
    <row r="73" spans="1:119" s="19" customFormat="1" ht="15.6" x14ac:dyDescent="0.3">
      <c r="A73" s="26">
        <v>59</v>
      </c>
      <c r="B73" s="26" t="s">
        <v>175</v>
      </c>
      <c r="C73" s="41"/>
      <c r="D73" s="42">
        <f>SUM(D66:D72)</f>
        <v>18590562.453646347</v>
      </c>
      <c r="E73" s="46">
        <f t="shared" si="196"/>
        <v>43.509493754964815</v>
      </c>
      <c r="F73" s="43">
        <f>SUM(F66:F72)</f>
        <v>2553732.3862468302</v>
      </c>
      <c r="G73" s="46">
        <f t="shared" si="197"/>
        <v>25.488386161039106</v>
      </c>
      <c r="H73" s="43">
        <f>SUM(H66:H72)</f>
        <v>21144294.839893181</v>
      </c>
      <c r="I73" s="47">
        <f t="shared" si="199"/>
        <v>40.086403042256933</v>
      </c>
      <c r="J73" s="42">
        <f>SUM(J66:J72)</f>
        <v>2834031.0256223599</v>
      </c>
      <c r="K73" s="46">
        <f t="shared" si="200"/>
        <v>2.2004029827186868</v>
      </c>
      <c r="L73" s="43">
        <f>SUM(L66:L72)</f>
        <v>2456844.3311923752</v>
      </c>
      <c r="M73" s="46">
        <f t="shared" si="201"/>
        <v>2.1925636693118689</v>
      </c>
      <c r="N73" s="43">
        <f>SUM(N66:N72)</f>
        <v>5290875.3568147346</v>
      </c>
      <c r="O73" s="47">
        <f t="shared" si="203"/>
        <v>2.1967557984611696</v>
      </c>
      <c r="P73" s="122">
        <f>SUM(P66:P72)</f>
        <v>21424593.479268707</v>
      </c>
      <c r="Q73" s="123">
        <f>SUM(Q66:Q72)</f>
        <v>5010576.7174392063</v>
      </c>
      <c r="R73" s="124">
        <f t="shared" si="206"/>
        <v>26435170.196707912</v>
      </c>
      <c r="S73" s="32"/>
      <c r="T73" s="45">
        <f>SUM(T66:T72)</f>
        <v>45188611.913380802</v>
      </c>
      <c r="U73" s="201">
        <f t="shared" si="207"/>
        <v>58.705950559446052</v>
      </c>
      <c r="V73" s="43">
        <f>SUM(V66:V72)</f>
        <v>11318592.777617054</v>
      </c>
      <c r="W73" s="201">
        <f t="shared" si="208"/>
        <v>57.004249548578265</v>
      </c>
      <c r="X73" s="43">
        <f>SUM(X66:X72)</f>
        <v>56507204.690997846</v>
      </c>
      <c r="Y73" s="47">
        <f t="shared" si="210"/>
        <v>58.357005036649568</v>
      </c>
      <c r="Z73" s="245">
        <f>SUM(Z66:Z72)</f>
        <v>24427809.394773256</v>
      </c>
      <c r="AA73" s="201">
        <f t="shared" si="211"/>
        <v>6.2846637865866244</v>
      </c>
      <c r="AB73" s="43">
        <f>SUM(AB66:AB72)</f>
        <v>10142947.265650744</v>
      </c>
      <c r="AC73" s="46">
        <f t="shared" si="212"/>
        <v>6.4590401660081573</v>
      </c>
      <c r="AD73" s="43">
        <f>SUM(AD66:AD72)</f>
        <v>34570756.660424009</v>
      </c>
      <c r="AE73" s="47">
        <f t="shared" si="214"/>
        <v>6.3348414813316856</v>
      </c>
      <c r="AF73" s="122">
        <f>SUM(AF66:AF72)</f>
        <v>69616421.308154047</v>
      </c>
      <c r="AG73" s="123">
        <f>SUM(AG66:AG72)</f>
        <v>21461540.043267798</v>
      </c>
      <c r="AH73" s="124">
        <f t="shared" si="217"/>
        <v>91077961.351421848</v>
      </c>
      <c r="AI73" s="32"/>
      <c r="AJ73" s="42">
        <f>SUM(AJ66:AJ72)</f>
        <v>12694234.478952389</v>
      </c>
      <c r="AK73" s="46">
        <f t="shared" si="218"/>
        <v>51.038458979621133</v>
      </c>
      <c r="AL73" s="43">
        <f>SUM(AL66:AL72)</f>
        <v>4035073.4154073447</v>
      </c>
      <c r="AM73" s="46">
        <f t="shared" si="219"/>
        <v>50.052388645165969</v>
      </c>
      <c r="AN73" s="43">
        <f>SUM(AN66:AN72)</f>
        <v>16729307.894359736</v>
      </c>
      <c r="AO73" s="47">
        <f t="shared" si="221"/>
        <v>50.797082293948236</v>
      </c>
      <c r="AP73" s="45">
        <f>SUM(AP66:AP72)</f>
        <v>1750618.4270283885</v>
      </c>
      <c r="AQ73" s="39">
        <f t="shared" si="222"/>
        <v>2.9477893951225234</v>
      </c>
      <c r="AR73" s="43">
        <f>SUM(AR66:AR72)</f>
        <v>2890888.3541610334</v>
      </c>
      <c r="AS73" s="46">
        <f t="shared" si="223"/>
        <v>5.0487664958548804</v>
      </c>
      <c r="AT73" s="43">
        <f>SUM(AT66:AT72)</f>
        <v>4641506.7811894221</v>
      </c>
      <c r="AU73" s="47">
        <f t="shared" si="225"/>
        <v>3.9791119698006479</v>
      </c>
      <c r="AV73" s="122">
        <f>SUM(AV66:AV72)</f>
        <v>14444852.905980777</v>
      </c>
      <c r="AW73" s="123">
        <f>SUM(AW66:AW72)</f>
        <v>6925961.7695683781</v>
      </c>
      <c r="AX73" s="124">
        <f t="shared" si="228"/>
        <v>21370814.675549157</v>
      </c>
      <c r="AY73" s="32"/>
      <c r="AZ73" s="42">
        <f>SUM(AZ66:AZ72)</f>
        <v>23779717.1606085</v>
      </c>
      <c r="BA73" s="46">
        <f t="shared" si="229"/>
        <v>54.072216511114725</v>
      </c>
      <c r="BB73" s="43">
        <f>SUM(BB66:BB72)</f>
        <v>5260504.7860914953</v>
      </c>
      <c r="BC73" s="46">
        <f t="shared" si="230"/>
        <v>45.75028296436426</v>
      </c>
      <c r="BD73" s="43">
        <f>SUM(BD66:BD72)</f>
        <v>29040221.946699996</v>
      </c>
      <c r="BE73" s="47">
        <v>49.787464151990015</v>
      </c>
      <c r="BF73" s="45">
        <f>SUM(BF66:BF72)</f>
        <v>13346761.563558584</v>
      </c>
      <c r="BG73" s="46">
        <v>4.3774178890557192</v>
      </c>
      <c r="BH73" s="43">
        <f>SUM(BH66:BH72)</f>
        <v>11257024.193920597</v>
      </c>
      <c r="BI73" s="46">
        <v>7.9584714389355078</v>
      </c>
      <c r="BJ73" s="43">
        <f>SUM(BJ66:BJ72)</f>
        <v>24603785.75747918</v>
      </c>
      <c r="BK73" s="47">
        <v>5.3728180642937176</v>
      </c>
      <c r="BL73" s="122">
        <f>SUM(BL66:BL72)</f>
        <v>37126478.724167086</v>
      </c>
      <c r="BM73" s="123">
        <f>SUM(BM66:BM72)</f>
        <v>16517528.980012093</v>
      </c>
      <c r="BN73" s="124">
        <f t="shared" si="235"/>
        <v>53644007.704179183</v>
      </c>
      <c r="BO73" s="32"/>
      <c r="BP73" s="42">
        <f>SUM(BP66:BP72)</f>
        <v>19351817.680000003</v>
      </c>
      <c r="BQ73" s="46">
        <v>61.609082999701997</v>
      </c>
      <c r="BR73" s="43">
        <f>SUM(BR66:BR72)</f>
        <v>4034641.8099999996</v>
      </c>
      <c r="BS73" s="46">
        <v>64.115625316688934</v>
      </c>
      <c r="BT73" s="43">
        <f>SUM(BT66:BT72)</f>
        <v>23386459.490000002</v>
      </c>
      <c r="BU73" s="47">
        <v>61.918131776385657</v>
      </c>
      <c r="BV73" s="45">
        <f>SUM(BV66:BV72)</f>
        <v>5727357.0699999994</v>
      </c>
      <c r="BW73" s="46">
        <f t="shared" si="237"/>
        <v>5.0884240195599366</v>
      </c>
      <c r="BX73" s="43">
        <f>SUM(BX66:BX72)</f>
        <v>7119821.5</v>
      </c>
      <c r="BY73" s="46">
        <f t="shared" si="238"/>
        <v>9.6979813527116203</v>
      </c>
      <c r="BZ73" s="43">
        <f>SUM(BZ66:BZ72)</f>
        <v>12847178.57</v>
      </c>
      <c r="CA73" s="47">
        <f t="shared" si="240"/>
        <v>6.9081214709088083</v>
      </c>
      <c r="CB73" s="122">
        <f>SUM(CB66:CB72)</f>
        <v>25079174.750000004</v>
      </c>
      <c r="CC73" s="123">
        <f>SUM(CC66:CC72)</f>
        <v>11154463.309999999</v>
      </c>
      <c r="CD73" s="124">
        <f t="shared" si="243"/>
        <v>36233638.060000002</v>
      </c>
      <c r="CE73" s="32"/>
      <c r="CF73" s="42">
        <f>SUM(CF66:CF72)</f>
        <v>23968145.311487444</v>
      </c>
      <c r="CG73" s="46">
        <f t="shared" si="244"/>
        <v>47.889646107666017</v>
      </c>
      <c r="CH73" s="43">
        <f>SUM(CH66:CH72)</f>
        <v>5662965.231657614</v>
      </c>
      <c r="CI73" s="46">
        <f t="shared" si="245"/>
        <v>60.720384629034172</v>
      </c>
      <c r="CJ73" s="43">
        <f>SUM(CJ66:CJ72)</f>
        <v>29631110.543145053</v>
      </c>
      <c r="CK73" s="47">
        <f t="shared" si="247"/>
        <v>49.905028283191669</v>
      </c>
      <c r="CL73" s="45">
        <f>SUM(CL66:CL72)</f>
        <v>15826472.768296447</v>
      </c>
      <c r="CM73" s="46">
        <f t="shared" si="248"/>
        <v>6.7116924266909441</v>
      </c>
      <c r="CN73" s="43">
        <f>SUM(CN66:CN72)</f>
        <v>11804244.542864205</v>
      </c>
      <c r="CO73" s="46">
        <f t="shared" si="249"/>
        <v>9.7734165454654036</v>
      </c>
      <c r="CP73" s="43">
        <f>SUM(CP66:CP72)</f>
        <v>27630717.31116065</v>
      </c>
      <c r="CQ73" s="47">
        <f t="shared" si="251"/>
        <v>7.7487347458381848</v>
      </c>
      <c r="CR73" s="122">
        <f>SUM(CR66:CR72)</f>
        <v>39794618.079783887</v>
      </c>
      <c r="CS73" s="123">
        <f>SUM(CS66:CS72)</f>
        <v>17467209.774521817</v>
      </c>
      <c r="CT73" s="124">
        <f t="shared" si="254"/>
        <v>57261827.854305699</v>
      </c>
      <c r="CU73" s="32"/>
      <c r="CV73" s="45">
        <f>SUM(CV66:CV72)</f>
        <v>143573088.99807552</v>
      </c>
      <c r="CW73" s="46">
        <f t="shared" si="268"/>
        <v>52.267619964321575</v>
      </c>
      <c r="CX73" s="46">
        <f>SUM(CX66:CX72)</f>
        <v>32865510.407020334</v>
      </c>
      <c r="CY73" s="46">
        <f t="shared" si="257"/>
        <v>49.480750618812685</v>
      </c>
      <c r="CZ73" s="43">
        <f t="shared" si="258"/>
        <v>176438599.40509585</v>
      </c>
      <c r="DA73" s="47">
        <f t="shared" si="259"/>
        <v>51.724960629937819</v>
      </c>
      <c r="DB73" s="45">
        <f>SUM(DB66:DB72)</f>
        <v>63913050.249279037</v>
      </c>
      <c r="DC73" s="46">
        <f t="shared" si="261"/>
        <v>5.5025321760756425</v>
      </c>
      <c r="DD73" s="43">
        <f>SUM(DD66:DD72)</f>
        <v>45671770.187788956</v>
      </c>
      <c r="DE73" s="46">
        <f t="shared" si="263"/>
        <v>7.2029335144362134</v>
      </c>
      <c r="DF73" s="43">
        <f>SUM(DF66:DF72)</f>
        <v>109584820.437068</v>
      </c>
      <c r="DG73" s="47">
        <f t="shared" si="265"/>
        <v>6.1029894275604288</v>
      </c>
      <c r="DH73" s="153"/>
      <c r="DI73" s="161" t="s">
        <v>175</v>
      </c>
      <c r="DJ73" s="45">
        <f t="shared" ref="DJ73:DK73" si="270">SUM(DJ66:DJ72)</f>
        <v>176438599.40509582</v>
      </c>
      <c r="DK73" s="43">
        <f t="shared" si="270"/>
        <v>109584820.437068</v>
      </c>
      <c r="DL73" s="44">
        <f>SUM(DL66:DL72)</f>
        <v>286023419.84216386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5"/>
      <c r="K74" s="39"/>
      <c r="L74" s="39"/>
      <c r="M74" s="39"/>
      <c r="N74" s="39"/>
      <c r="O74" s="40"/>
      <c r="P74" s="125"/>
      <c r="Q74" s="126"/>
      <c r="R74" s="127"/>
      <c r="S74" s="32"/>
      <c r="T74" s="38"/>
      <c r="U74" s="39"/>
      <c r="V74" s="39"/>
      <c r="W74" s="39"/>
      <c r="X74" s="39"/>
      <c r="Y74" s="40"/>
      <c r="Z74" s="244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>
        <f>+'JUL-SEP 2021'!D75+'OCT-DEC 2021 '!D75+'JAN-MAR 2022'!D75+'APR-JUN 2022'!D75</f>
        <v>3666932.8335433551</v>
      </c>
      <c r="E75" s="39">
        <f t="shared" ref="E75:E96" si="271">+D75/$D$111</f>
        <v>8.5821174920738699</v>
      </c>
      <c r="F75" s="36">
        <f>+'JUL-SEP 2021'!F75+'OCT-DEC 2021 '!F75+'JAN-MAR 2022'!F75+'APR-JUN 2022'!F75</f>
        <v>784500.68369964464</v>
      </c>
      <c r="G75" s="39">
        <f t="shared" ref="G75:G96" si="272">+F75/$F$111</f>
        <v>7.8299732882829431</v>
      </c>
      <c r="H75" s="36">
        <f t="shared" ref="H75:H94" si="273">+D75+F75</f>
        <v>4451433.5172429997</v>
      </c>
      <c r="I75" s="40">
        <f t="shared" ref="I75:I96" si="274">+H75/$H$111</f>
        <v>8.4392484799893062</v>
      </c>
      <c r="J75" s="36">
        <f>+'JUL-SEP 2021'!J75+'OCT-DEC 2021 '!J75+'JAN-MAR 2022'!J75+'APR-JUN 2022'!J75</f>
        <v>3256333.8233131678</v>
      </c>
      <c r="K75" s="39">
        <f t="shared" ref="K75:K96" si="275">+J75/$J$111</f>
        <v>2.5282880084111059</v>
      </c>
      <c r="L75" s="36">
        <f>+'JUL-SEP 2021'!L75+'OCT-DEC 2021 '!L75+'JAN-MAR 2022'!L75+'APR-JUN 2022'!L75</f>
        <v>4849520.3169078324</v>
      </c>
      <c r="M75" s="39">
        <f t="shared" ref="M75:M96" si="276">+L75/$L$111</f>
        <v>4.3278615276701151</v>
      </c>
      <c r="N75" s="36">
        <f t="shared" ref="N75:N94" si="277">+J75+L75</f>
        <v>8105854.1402209997</v>
      </c>
      <c r="O75" s="40">
        <f t="shared" ref="O75:O96" si="278">+N75/$N$111</f>
        <v>3.3655266630078118</v>
      </c>
      <c r="P75" s="116">
        <f t="shared" ref="P75:P94" si="279">+D75+J75</f>
        <v>6923266.6568565229</v>
      </c>
      <c r="Q75" s="117">
        <f t="shared" ref="Q75:Q94" si="280">+F75+L75</f>
        <v>5634021.0006074775</v>
      </c>
      <c r="R75" s="118">
        <f t="shared" ref="R75:R94" si="281">+P75+Q75</f>
        <v>12557287.657464001</v>
      </c>
      <c r="S75" s="32"/>
      <c r="T75" s="38">
        <f>+'JUL-SEP 2021'!T75+'OCT-DEC 2021 '!T75+'JAN-MAR 2022'!T75+'APR-JUN 2022'!T75</f>
        <v>1976065.7436031098</v>
      </c>
      <c r="U75" s="39">
        <f t="shared" ref="U75:U96" si="282">+T75/$T$111</f>
        <v>2.5671693139976353</v>
      </c>
      <c r="V75" s="36">
        <f>+'JUL-SEP 2021'!V75+'OCT-DEC 2021 '!V75+'JAN-MAR 2022'!V75+'APR-JUN 2022'!V75</f>
        <v>602329.10580947774</v>
      </c>
      <c r="W75" s="39">
        <f t="shared" ref="W75:W96" si="283">+V75/$V$111</f>
        <v>3.0335324657880496</v>
      </c>
      <c r="X75" s="36">
        <f t="shared" ref="X75:X94" si="284">+T75+V75</f>
        <v>2578394.8494125875</v>
      </c>
      <c r="Y75" s="40">
        <f t="shared" ref="Y75:Y96" si="285">+X75/$X$111</f>
        <v>2.6628002931033783</v>
      </c>
      <c r="Z75" s="244">
        <f>+'OCT-DEC 2021 '!Z75+'JUL-SEP 2021'!Z75+'JAN-MAR 2022'!Z75+'APR-JUN 2022'!Z75</f>
        <v>805975.77475973661</v>
      </c>
      <c r="AA75" s="39">
        <f t="shared" ref="AA75:AA96" si="286">+Z75/$Z$111</f>
        <v>0.20735738856642702</v>
      </c>
      <c r="AB75" s="36">
        <f>+'OCT-DEC 2021 '!AB75+'JUL-SEP 2021'!AB75+'JAN-MAR 2022'!AB75+'APR-JUN 2022'!AB75</f>
        <v>1570452.420681017</v>
      </c>
      <c r="AC75" s="39">
        <f t="shared" ref="AC75:AC95" si="287">+AB75/$AB$111</f>
        <v>1.0000658584053717</v>
      </c>
      <c r="AD75" s="36">
        <f t="shared" ref="AD75:AD94" si="288">+Z75+AB75</f>
        <v>2376428.1954407534</v>
      </c>
      <c r="AE75" s="40">
        <f t="shared" ref="AE75:AE96" si="289">+AD75/$AD$111</f>
        <v>0.43546330379045994</v>
      </c>
      <c r="AF75" s="116">
        <f t="shared" ref="AF75:AF94" si="290">+T75+Z75</f>
        <v>2782041.5183628462</v>
      </c>
      <c r="AG75" s="117">
        <f t="shared" ref="AG75:AG94" si="291">+V75+AB75</f>
        <v>2172781.5264904946</v>
      </c>
      <c r="AH75" s="118">
        <f t="shared" ref="AH75:AH94" si="292">+AF75+AG75</f>
        <v>4954823.0448533408</v>
      </c>
      <c r="AI75" s="32"/>
      <c r="AJ75" s="35">
        <f>+'OCT-DEC 2021 '!AJ75+'JUL-SEP 2021'!AJ75+'JAN-MAR 2022'!AJ75+'APR-JUN 2022'!AJ75</f>
        <v>877784.20430161897</v>
      </c>
      <c r="AK75" s="39">
        <f t="shared" ref="AK75:AK96" si="293">+AJ75/$AJ$111</f>
        <v>3.5292205432701924</v>
      </c>
      <c r="AL75" s="36">
        <f>+'OCT-DEC 2021 '!AL75+'JUL-SEP 2021'!AL75+'JAN-MAR 2022'!AL75+'APR-JUN 2022'!AL75</f>
        <v>285447.28287748364</v>
      </c>
      <c r="AM75" s="39">
        <f t="shared" ref="AM75:AM96" si="294">+AL75/$AL$111</f>
        <v>3.5407827490167536</v>
      </c>
      <c r="AN75" s="36">
        <f>+AJ75+AL75</f>
        <v>1163231.4871791026</v>
      </c>
      <c r="AO75" s="40">
        <f t="shared" ref="AO75:AO96" si="295">+AN75/$AN$111</f>
        <v>3.532050814909705</v>
      </c>
      <c r="AP75" s="36">
        <f>+'OCT-DEC 2021 '!AP75+'JUL-SEP 2021'!AP75+'JAN-MAR 2022'!AP75+'APR-JUN 2022'!AP75</f>
        <v>283594.41707586526</v>
      </c>
      <c r="AQ75" s="39">
        <f t="shared" ref="AQ75:AQ96" si="296">+AP75/$AP$111</f>
        <v>0.4775321693552772</v>
      </c>
      <c r="AR75" s="36">
        <f>+'OCT-DEC 2021 '!AR75+'JUL-SEP 2021'!AR75+'JAN-MAR 2022'!AR75+'APR-JUN 2022'!AR75</f>
        <v>476663.59431682626</v>
      </c>
      <c r="AS75" s="39">
        <f t="shared" ref="AS75:AS96" si="297">+AR75/$AR$111</f>
        <v>0.8324649346338957</v>
      </c>
      <c r="AT75" s="36">
        <f>+AP75+AR75</f>
        <v>760258.01139269152</v>
      </c>
      <c r="AU75" s="40">
        <f t="shared" ref="AU75:AU96" si="298">+AT75/$AT$111</f>
        <v>0.65176070958885413</v>
      </c>
      <c r="AV75" s="116">
        <f t="shared" ref="AV75:AV94" si="299">+AJ75+AP75</f>
        <v>1161378.6213774842</v>
      </c>
      <c r="AW75" s="117">
        <f t="shared" ref="AW75:AW94" si="300">+AL75+AR75</f>
        <v>762110.87719430984</v>
      </c>
      <c r="AX75" s="118">
        <f t="shared" ref="AX75:AX94" si="301">+AV75+AW75</f>
        <v>1923489.498571794</v>
      </c>
      <c r="AY75" s="32"/>
      <c r="AZ75" s="35">
        <f>+'OCT-DEC 2021 '!AZ75+'JUL-SEP 2021'!AZ75+'JAN-MAR 2022'!AZ75+'APR-JUN 2022'!AZ75</f>
        <v>9670189.223014731</v>
      </c>
      <c r="BA75" s="39">
        <f t="shared" ref="BA75:BA102" si="302">+AZ75/$AZ$111</f>
        <v>21.988847127100168</v>
      </c>
      <c r="BB75" s="36">
        <f>+'OCT-DEC 2021 '!BB75+'JUL-SEP 2021'!BB75+'JAN-MAR 2022'!BB75+'APR-JUN 2022'!BB75</f>
        <v>2047189.030307692</v>
      </c>
      <c r="BC75" s="39">
        <f t="shared" ref="BC75:BC102" si="303">+BB75/$BB$111</f>
        <v>17.804275678210622</v>
      </c>
      <c r="BD75" s="36">
        <f>+AZ75+BB75</f>
        <v>11717378.253322423</v>
      </c>
      <c r="BE75" s="40">
        <v>20.699012407353116</v>
      </c>
      <c r="BF75" s="38">
        <f>+'OCT-DEC 2021 '!BF75+'JUL-SEP 2021'!BF75+'JAN-MAR 2022'!BF75+'APR-JUN 2022'!BF75</f>
        <v>1883678.9727917549</v>
      </c>
      <c r="BG75" s="39">
        <v>0.97547624969955071</v>
      </c>
      <c r="BH75" s="36">
        <f>+'OCT-DEC 2021 '!BH75+'JUL-SEP 2021'!BH75+'JAN-MAR 2022'!BH75+'APR-JUN 2022'!BH75</f>
        <v>1566948.5310243871</v>
      </c>
      <c r="BI75" s="39">
        <v>1.7734884055742892</v>
      </c>
      <c r="BJ75" s="36">
        <f>+BF75+BH75</f>
        <v>3450627.5038161417</v>
      </c>
      <c r="BK75" s="40">
        <v>1.1972940551960456</v>
      </c>
      <c r="BL75" s="116">
        <f t="shared" ref="BL75:BL94" si="304">+AZ75+BF75</f>
        <v>11553868.195806487</v>
      </c>
      <c r="BM75" s="117">
        <f t="shared" ref="BM75:BM94" si="305">+BB75+BH75</f>
        <v>3614137.5613320791</v>
      </c>
      <c r="BN75" s="118">
        <f t="shared" ref="BN75:BN94" si="306">+BL75+BM75</f>
        <v>15168005.757138565</v>
      </c>
      <c r="BO75" s="32"/>
      <c r="BP75" s="35">
        <f>+'OCT-DEC 2021 '!BP75+'JUL-SEP 2021'!BP75+'JAN-MAR 2022'!BP75+'APR-JUN 2022'!BP75</f>
        <v>0</v>
      </c>
      <c r="BQ75" s="39">
        <v>0</v>
      </c>
      <c r="BR75" s="36">
        <f>+'OCT-DEC 2021 '!BR75+'JUL-SEP 2021'!BR75+'JAN-MAR 2022'!BR75+'APR-JUN 2022'!BR75</f>
        <v>0</v>
      </c>
      <c r="BS75" s="39">
        <v>0</v>
      </c>
      <c r="BT75" s="36">
        <f>+BP75+BR75</f>
        <v>0</v>
      </c>
      <c r="BU75" s="40">
        <v>0</v>
      </c>
      <c r="BV75" s="38">
        <f>+'OCT-DEC 2021 '!BV75+'JUL-SEP 2021'!BV75+'JAN-MAR 2022'!BV75+'APR-JUN 2022'!BV75</f>
        <v>0</v>
      </c>
      <c r="BW75" s="39">
        <f t="shared" ref="BW75:BW96" si="307">+BV75/$BV$111</f>
        <v>0</v>
      </c>
      <c r="BX75" s="36">
        <f>+'OCT-DEC 2021 '!BX75+'JUL-SEP 2021'!BX75+'JAN-MAR 2022'!BX75+'APR-JUN 2022'!BX75</f>
        <v>0</v>
      </c>
      <c r="BY75" s="39">
        <f t="shared" ref="BY75:BY96" si="308">+BX75/$BX$111</f>
        <v>0</v>
      </c>
      <c r="BZ75" s="36">
        <f>+BV75+BX75</f>
        <v>0</v>
      </c>
      <c r="CA75" s="40">
        <f t="shared" ref="CA75:CA96" si="309">+BZ75/$BZ$111</f>
        <v>0</v>
      </c>
      <c r="CB75" s="116">
        <f t="shared" ref="CB75:CB94" si="310">+BP75+BV75</f>
        <v>0</v>
      </c>
      <c r="CC75" s="117">
        <f t="shared" ref="CC75:CC94" si="311">+BR75+BX75</f>
        <v>0</v>
      </c>
      <c r="CD75" s="118">
        <f t="shared" ref="CD75:CD94" si="312">+CB75+CC75</f>
        <v>0</v>
      </c>
      <c r="CE75" s="32"/>
      <c r="CF75" s="35">
        <f>+'OCT-DEC 2021 '!CF75+'JUL-SEP 2021'!CF75+'JAN-MAR 2022'!CF75+'APR-JUN 2022'!CF75</f>
        <v>4407048.1594002889</v>
      </c>
      <c r="CG75" s="39">
        <f t="shared" ref="CG75:CG96" si="313">+CF75/$CF$111</f>
        <v>8.8055197425713132</v>
      </c>
      <c r="CH75" s="36">
        <f>+'OCT-DEC 2021 '!CH75+'JUL-SEP 2021'!CH75+'JAN-MAR 2022'!CH75+'APR-JUN 2022'!CH75</f>
        <v>907328.21086576616</v>
      </c>
      <c r="CI75" s="39">
        <f t="shared" ref="CI75:CI96" si="314">+CH75/$CH$111</f>
        <v>9.7287049619438157</v>
      </c>
      <c r="CJ75" s="36">
        <f>+CF75+CH75</f>
        <v>5314376.3702660548</v>
      </c>
      <c r="CK75" s="40">
        <f t="shared" ref="CK75:CK96" si="315">+CJ75/$CJ$111</f>
        <v>8.9505286236059867</v>
      </c>
      <c r="CL75" s="38">
        <f>+'OCT-DEC 2021 '!CL75+'JUL-SEP 2021'!CL75+'JAN-MAR 2022'!CL75+'APR-JUN 2022'!CL75</f>
        <v>733376.76481242536</v>
      </c>
      <c r="CM75" s="39">
        <f t="shared" ref="CM75:CM96" si="316">+CL75/$CL$111</f>
        <v>0.31101050438495675</v>
      </c>
      <c r="CN75" s="36">
        <f>+'OCT-DEC 2021 '!CN75+'JUL-SEP 2021'!CN75+'JAN-MAR 2022'!CN75+'APR-JUN 2022'!CN75</f>
        <v>757168.52975941857</v>
      </c>
      <c r="CO75" s="39">
        <f t="shared" ref="CO75:CO96" si="317">+CN75/$CN$111</f>
        <v>0.626903603156025</v>
      </c>
      <c r="CP75" s="36">
        <f>+CL75+CN75</f>
        <v>1490545.2945718439</v>
      </c>
      <c r="CQ75" s="40">
        <f t="shared" ref="CQ75:CQ96" si="318">+CP75/$CP$111</f>
        <v>0.41800724839051595</v>
      </c>
      <c r="CR75" s="116">
        <f t="shared" ref="CR75:CR94" si="319">+CF75+CL75</f>
        <v>5140424.9242127147</v>
      </c>
      <c r="CS75" s="117">
        <f t="shared" ref="CS75:CS94" si="320">+CH75+CN75</f>
        <v>1664496.7406251847</v>
      </c>
      <c r="CT75" s="118">
        <f t="shared" ref="CT75:CT94" si="321">+CR75+CS75</f>
        <v>6804921.6648378996</v>
      </c>
      <c r="CU75" s="32"/>
      <c r="CV75" s="38">
        <f t="shared" ref="CV75:CV94" si="322">+D75+T75+AJ75+AZ75+BP75+CF75</f>
        <v>20598020.163863104</v>
      </c>
      <c r="CW75" s="39">
        <f t="shared" si="268"/>
        <v>7.4986858432547949</v>
      </c>
      <c r="CX75" s="39">
        <f t="shared" ref="CX75:CX94" si="323">+F75+V75+AL75+BB75+BR75+CH75</f>
        <v>4626794.313560064</v>
      </c>
      <c r="CY75" s="39">
        <f t="shared" ref="CY75:CY96" si="324">+CX75/$CX$111</f>
        <v>6.9658816418351837</v>
      </c>
      <c r="CZ75" s="36">
        <f t="shared" ref="CZ75:CZ96" si="325">+CV75+CX75</f>
        <v>25224814.477423169</v>
      </c>
      <c r="DA75" s="40">
        <f t="shared" ref="DA75:DA96" si="326">+CZ75/$CZ$111</f>
        <v>7.3949381832630632</v>
      </c>
      <c r="DB75" s="38">
        <f t="shared" ref="DB75:DB94" si="327">+J75+Z75+AP75+BF75+BV75+CL75</f>
        <v>6962959.7527529495</v>
      </c>
      <c r="DC75" s="39">
        <f t="shared" ref="DC75:DC96" si="328">+DB75/$DB$111</f>
        <v>0.59946927788311899</v>
      </c>
      <c r="DD75" s="36">
        <f t="shared" ref="DD75:DD94" si="329">+L75+AB75+AR75+BH75+BX75+CN75</f>
        <v>9220753.3926894814</v>
      </c>
      <c r="DE75" s="39">
        <f t="shared" ref="DE75:DE96" si="330">+DD75/$DD$111</f>
        <v>1.4542128182785421</v>
      </c>
      <c r="DF75" s="36">
        <f t="shared" ref="DF75:DF94" si="331">+DB75+DD75</f>
        <v>16183713.14544243</v>
      </c>
      <c r="DG75" s="40">
        <f t="shared" ref="DG75:DG96" si="332">+DF75/$DF$111</f>
        <v>0.90130211311544406</v>
      </c>
      <c r="DH75" s="152"/>
      <c r="DI75" s="161" t="s">
        <v>74</v>
      </c>
      <c r="DJ75" s="38">
        <f t="shared" ref="DJ75:DJ94" si="333">+CZ75</f>
        <v>25224814.477423169</v>
      </c>
      <c r="DK75" s="36">
        <f t="shared" ref="DK75:DK94" si="334">+DF75</f>
        <v>16183713.14544243</v>
      </c>
      <c r="DL75" s="37">
        <f t="shared" ref="DL75:DL94" si="335">+DJ75+DK75</f>
        <v>41408527.622865602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>
        <f>+'JUL-SEP 2021'!D76+'OCT-DEC 2021 '!D76+'JAN-MAR 2022'!D76+'APR-JUN 2022'!D76</f>
        <v>879811.37512078474</v>
      </c>
      <c r="E76" s="39">
        <f t="shared" si="271"/>
        <v>2.059117233640047</v>
      </c>
      <c r="F76" s="36">
        <f>+'JUL-SEP 2021'!F76+'OCT-DEC 2021 '!F76+'JAN-MAR 2022'!F76+'APR-JUN 2022'!F76</f>
        <v>223074.05017221539</v>
      </c>
      <c r="G76" s="39">
        <f t="shared" si="272"/>
        <v>2.2264656876019582</v>
      </c>
      <c r="H76" s="36">
        <f t="shared" si="273"/>
        <v>1102885.4252930002</v>
      </c>
      <c r="I76" s="40">
        <f t="shared" si="274"/>
        <v>2.0909048990516963</v>
      </c>
      <c r="J76" s="36">
        <f>+'JUL-SEP 2021'!J76+'OCT-DEC 2021 '!J76+'JAN-MAR 2022'!J76+'APR-JUN 2022'!J76</f>
        <v>742067.09626174346</v>
      </c>
      <c r="K76" s="39">
        <f t="shared" si="275"/>
        <v>0.57615694296542086</v>
      </c>
      <c r="L76" s="36">
        <f>+'JUL-SEP 2021'!L76+'OCT-DEC 2021 '!L76+'JAN-MAR 2022'!L76+'APR-JUN 2022'!L76</f>
        <v>1264029.0627042567</v>
      </c>
      <c r="M76" s="39">
        <f t="shared" si="276"/>
        <v>1.1280585280283586</v>
      </c>
      <c r="N76" s="36">
        <f t="shared" si="277"/>
        <v>2006096.1589660002</v>
      </c>
      <c r="O76" s="40">
        <f t="shared" si="278"/>
        <v>0.83292519144361943</v>
      </c>
      <c r="P76" s="116">
        <f t="shared" si="279"/>
        <v>1621878.4713825281</v>
      </c>
      <c r="Q76" s="117">
        <f t="shared" si="280"/>
        <v>1487103.1128764721</v>
      </c>
      <c r="R76" s="118">
        <f t="shared" si="281"/>
        <v>3108981.5842590001</v>
      </c>
      <c r="S76" s="32"/>
      <c r="T76" s="38">
        <f>+'JUL-SEP 2021'!T76+'OCT-DEC 2021 '!T76+'JAN-MAR 2022'!T76+'APR-JUN 2022'!T76</f>
        <v>1229823.6591794272</v>
      </c>
      <c r="U76" s="39">
        <f t="shared" si="282"/>
        <v>1.5977026926831965</v>
      </c>
      <c r="V76" s="36">
        <f>+'JUL-SEP 2021'!V76+'OCT-DEC 2021 '!V76+'JAN-MAR 2022'!V76+'APR-JUN 2022'!V76</f>
        <v>292758.31070383906</v>
      </c>
      <c r="W76" s="39">
        <f t="shared" si="283"/>
        <v>1.4744295628149049</v>
      </c>
      <c r="X76" s="36">
        <f t="shared" si="284"/>
        <v>1522581.9698832664</v>
      </c>
      <c r="Y76" s="40">
        <f t="shared" si="285"/>
        <v>1.5724246876318198</v>
      </c>
      <c r="Z76" s="244">
        <f>+'OCT-DEC 2021 '!Z76+'JUL-SEP 2021'!Z76+'JAN-MAR 2022'!Z76+'APR-JUN 2022'!Z76</f>
        <v>6156215.6927844808</v>
      </c>
      <c r="AA76" s="39">
        <f t="shared" si="286"/>
        <v>1.5838401717321913</v>
      </c>
      <c r="AB76" s="36">
        <f>+'OCT-DEC 2021 '!AB76+'JUL-SEP 2021'!AB76+'JAN-MAR 2022'!AB76+'APR-JUN 2022'!AB76</f>
        <v>2413710.9517170815</v>
      </c>
      <c r="AC76" s="39">
        <f t="shared" si="287"/>
        <v>1.5370538343496136</v>
      </c>
      <c r="AD76" s="36">
        <f t="shared" si="288"/>
        <v>8569926.6445015632</v>
      </c>
      <c r="AE76" s="40">
        <f t="shared" si="289"/>
        <v>1.5703771639371549</v>
      </c>
      <c r="AF76" s="116">
        <f t="shared" si="290"/>
        <v>7386039.3519639075</v>
      </c>
      <c r="AG76" s="117">
        <f t="shared" si="291"/>
        <v>2706469.2624209207</v>
      </c>
      <c r="AH76" s="118">
        <f t="shared" si="292"/>
        <v>10092508.614384828</v>
      </c>
      <c r="AI76" s="32"/>
      <c r="AJ76" s="35">
        <f>+'OCT-DEC 2021 '!AJ76+'JUL-SEP 2021'!AJ76+'JAN-MAR 2022'!AJ76+'APR-JUN 2022'!AJ76</f>
        <v>846542.30781674862</v>
      </c>
      <c r="AK76" s="39">
        <f t="shared" si="293"/>
        <v>3.4036093254506032</v>
      </c>
      <c r="AL76" s="36">
        <f>+'OCT-DEC 2021 '!AL76+'JUL-SEP 2021'!AL76+'JAN-MAR 2022'!AL76+'APR-JUN 2022'!AL76</f>
        <v>264667.43184057472</v>
      </c>
      <c r="AM76" s="39">
        <f t="shared" si="294"/>
        <v>3.283022586310266</v>
      </c>
      <c r="AN76" s="36">
        <f t="shared" ref="AN76:AN94" si="336">+AJ76+AL76</f>
        <v>1111209.7396573233</v>
      </c>
      <c r="AO76" s="40">
        <f t="shared" si="295"/>
        <v>3.3740913221066733</v>
      </c>
      <c r="AP76" s="36">
        <f>+'OCT-DEC 2021 '!AP76+'JUL-SEP 2021'!AP76+'JAN-MAR 2022'!AP76+'APR-JUN 2022'!AP76</f>
        <v>288446.36570612341</v>
      </c>
      <c r="AQ76" s="39">
        <f t="shared" si="296"/>
        <v>0.4857021523150889</v>
      </c>
      <c r="AR76" s="36">
        <f>+'OCT-DEC 2021 '!AR76+'JUL-SEP 2021'!AR76+'JAN-MAR 2022'!AR76+'APR-JUN 2022'!AR76</f>
        <v>476190.92396382033</v>
      </c>
      <c r="AS76" s="39">
        <f t="shared" si="297"/>
        <v>0.83163944366036668</v>
      </c>
      <c r="AT76" s="36">
        <f t="shared" ref="AT76:AT94" si="337">+AP76+AR76</f>
        <v>764637.28966994374</v>
      </c>
      <c r="AU76" s="40">
        <f t="shared" si="298"/>
        <v>0.65551501598838868</v>
      </c>
      <c r="AV76" s="116">
        <f t="shared" si="299"/>
        <v>1134988.6735228719</v>
      </c>
      <c r="AW76" s="117">
        <f t="shared" si="300"/>
        <v>740858.35580439505</v>
      </c>
      <c r="AX76" s="118">
        <f t="shared" si="301"/>
        <v>1875847.0293272668</v>
      </c>
      <c r="AY76" s="32"/>
      <c r="AZ76" s="35">
        <f>+'OCT-DEC 2021 '!AZ76+'JUL-SEP 2021'!AZ76+'JAN-MAR 2022'!AZ76+'APR-JUN 2022'!AZ76</f>
        <v>1693179.7472434761</v>
      </c>
      <c r="BA76" s="39">
        <f t="shared" si="302"/>
        <v>3.8500870833251311</v>
      </c>
      <c r="BB76" s="36">
        <f>+'OCT-DEC 2021 '!BB76+'JUL-SEP 2021'!BB76+'JAN-MAR 2022'!BB76+'APR-JUN 2022'!BB76</f>
        <v>377647.84411477362</v>
      </c>
      <c r="BC76" s="39">
        <f t="shared" si="303"/>
        <v>3.2843798136661384</v>
      </c>
      <c r="BD76" s="36">
        <f t="shared" ref="BD76:BD94" si="338">+AZ76+BB76</f>
        <v>2070827.5913582498</v>
      </c>
      <c r="BE76" s="40">
        <v>2.5705820939890156</v>
      </c>
      <c r="BF76" s="38">
        <f>+'OCT-DEC 2021 '!BF76+'JUL-SEP 2021'!BF76+'JAN-MAR 2022'!BF76+'APR-JUN 2022'!BF76</f>
        <v>2636041.3046053369</v>
      </c>
      <c r="BG76" s="39">
        <v>0.66064389936234991</v>
      </c>
      <c r="BH76" s="36">
        <f>+'OCT-DEC 2021 '!BH76+'JUL-SEP 2021'!BH76+'JAN-MAR 2022'!BH76+'APR-JUN 2022'!BH76</f>
        <v>2212977.778954552</v>
      </c>
      <c r="BI76" s="39">
        <v>1.2010997664918899</v>
      </c>
      <c r="BJ76" s="36">
        <f t="shared" ref="BJ76:BJ94" si="339">+BF76+BH76</f>
        <v>4849019.0835598893</v>
      </c>
      <c r="BK76" s="40">
        <v>0.81087060146436329</v>
      </c>
      <c r="BL76" s="116">
        <f t="shared" si="304"/>
        <v>4329221.051848813</v>
      </c>
      <c r="BM76" s="117">
        <f t="shared" si="305"/>
        <v>2590625.6230693255</v>
      </c>
      <c r="BN76" s="118">
        <f t="shared" si="306"/>
        <v>6919846.6749181384</v>
      </c>
      <c r="BO76" s="32"/>
      <c r="BP76" s="35">
        <f>+'OCT-DEC 2021 '!BP76+'JUL-SEP 2021'!BP76+'JAN-MAR 2022'!BP76+'APR-JUN 2022'!BP76</f>
        <v>0</v>
      </c>
      <c r="BQ76" s="39">
        <v>0</v>
      </c>
      <c r="BR76" s="36">
        <f>+'OCT-DEC 2021 '!BR76+'JUL-SEP 2021'!BR76+'JAN-MAR 2022'!BR76+'APR-JUN 2022'!BR76</f>
        <v>0</v>
      </c>
      <c r="BS76" s="39">
        <v>0</v>
      </c>
      <c r="BT76" s="36">
        <f t="shared" ref="BT76:BT94" si="340">+BP76+BR76</f>
        <v>0</v>
      </c>
      <c r="BU76" s="40">
        <v>0</v>
      </c>
      <c r="BV76" s="38">
        <f>+'OCT-DEC 2021 '!BV76+'JUL-SEP 2021'!BV76+'JAN-MAR 2022'!BV76+'APR-JUN 2022'!BV76</f>
        <v>0</v>
      </c>
      <c r="BW76" s="39">
        <f t="shared" si="307"/>
        <v>0</v>
      </c>
      <c r="BX76" s="36">
        <f>+'OCT-DEC 2021 '!BX76+'JUL-SEP 2021'!BX76+'JAN-MAR 2022'!BX76+'APR-JUN 2022'!BX76</f>
        <v>0</v>
      </c>
      <c r="BY76" s="39">
        <f t="shared" si="308"/>
        <v>0</v>
      </c>
      <c r="BZ76" s="36">
        <f t="shared" ref="BZ76:BZ94" si="341">+BV76+BX76</f>
        <v>0</v>
      </c>
      <c r="CA76" s="40">
        <f t="shared" si="309"/>
        <v>0</v>
      </c>
      <c r="CB76" s="116">
        <f t="shared" si="310"/>
        <v>0</v>
      </c>
      <c r="CC76" s="117">
        <f t="shared" si="311"/>
        <v>0</v>
      </c>
      <c r="CD76" s="118">
        <f t="shared" si="312"/>
        <v>0</v>
      </c>
      <c r="CE76" s="32"/>
      <c r="CF76" s="35">
        <f>+'OCT-DEC 2021 '!CF76+'JUL-SEP 2021'!CF76+'JAN-MAR 2022'!CF76+'APR-JUN 2022'!CF76</f>
        <v>1857487.0738903924</v>
      </c>
      <c r="CG76" s="39">
        <f t="shared" si="313"/>
        <v>3.7113592838383265</v>
      </c>
      <c r="CH76" s="36">
        <f>+'OCT-DEC 2021 '!CH76+'JUL-SEP 2021'!CH76+'JAN-MAR 2022'!CH76+'APR-JUN 2022'!CH76</f>
        <v>478415.56785984035</v>
      </c>
      <c r="CI76" s="39">
        <f t="shared" si="314"/>
        <v>5.1297467147726357</v>
      </c>
      <c r="CJ76" s="36">
        <f t="shared" ref="CJ76:CJ94" si="342">+CF76+CH76</f>
        <v>2335902.6417502328</v>
      </c>
      <c r="CK76" s="40">
        <f t="shared" si="315"/>
        <v>3.9341518176846026</v>
      </c>
      <c r="CL76" s="38">
        <f>+'OCT-DEC 2021 '!CL76+'JUL-SEP 2021'!CL76+'JAN-MAR 2022'!CL76+'APR-JUN 2022'!CL76</f>
        <v>1895257.2756825767</v>
      </c>
      <c r="CM76" s="39">
        <f t="shared" si="316"/>
        <v>0.80374092762545957</v>
      </c>
      <c r="CN76" s="36">
        <f>+'OCT-DEC 2021 '!CN76+'JUL-SEP 2021'!CN76+'JAN-MAR 2022'!CN76+'APR-JUN 2022'!CN76</f>
        <v>1477189.8825561129</v>
      </c>
      <c r="CO76" s="39">
        <f t="shared" si="317"/>
        <v>1.2230509107586602</v>
      </c>
      <c r="CP76" s="36">
        <f t="shared" ref="CP76:CP94" si="343">+CL76+CN76</f>
        <v>3372447.1582386894</v>
      </c>
      <c r="CQ76" s="40">
        <f t="shared" si="318"/>
        <v>0.94576619851240762</v>
      </c>
      <c r="CR76" s="116">
        <f t="shared" si="319"/>
        <v>3752744.3495729691</v>
      </c>
      <c r="CS76" s="117">
        <f t="shared" si="320"/>
        <v>1955605.4504159533</v>
      </c>
      <c r="CT76" s="118">
        <f t="shared" si="321"/>
        <v>5708349.7999889227</v>
      </c>
      <c r="CU76" s="32"/>
      <c r="CV76" s="38">
        <f t="shared" si="322"/>
        <v>6506844.1632508291</v>
      </c>
      <c r="CW76" s="39">
        <f t="shared" si="268"/>
        <v>2.3688092264729157</v>
      </c>
      <c r="CX76" s="39">
        <f t="shared" si="323"/>
        <v>1636563.2046912431</v>
      </c>
      <c r="CY76" s="39">
        <f t="shared" si="324"/>
        <v>2.4639317874690505</v>
      </c>
      <c r="CZ76" s="36">
        <f t="shared" si="325"/>
        <v>8143407.3679420725</v>
      </c>
      <c r="DA76" s="40">
        <f t="shared" si="326"/>
        <v>2.3873314961725081</v>
      </c>
      <c r="DB76" s="38">
        <f t="shared" si="327"/>
        <v>11718027.73504026</v>
      </c>
      <c r="DC76" s="39">
        <f t="shared" si="328"/>
        <v>1.0088522516249827</v>
      </c>
      <c r="DD76" s="36">
        <f t="shared" si="329"/>
        <v>7844098.5998958237</v>
      </c>
      <c r="DE76" s="39">
        <f t="shared" si="330"/>
        <v>1.2370994262630548</v>
      </c>
      <c r="DF76" s="36">
        <f t="shared" si="331"/>
        <v>19562126.334936082</v>
      </c>
      <c r="DG76" s="40">
        <f t="shared" si="332"/>
        <v>1.0894524417392077</v>
      </c>
      <c r="DH76" s="152"/>
      <c r="DI76" s="161" t="s">
        <v>75</v>
      </c>
      <c r="DJ76" s="38">
        <f t="shared" si="333"/>
        <v>8143407.3679420725</v>
      </c>
      <c r="DK76" s="36">
        <f t="shared" si="334"/>
        <v>19562126.334936082</v>
      </c>
      <c r="DL76" s="37">
        <f t="shared" si="335"/>
        <v>27705533.702878155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>
        <f>+'JUL-SEP 2021'!D77+'OCT-DEC 2021 '!D77+'JAN-MAR 2022'!D77+'APR-JUN 2022'!D77</f>
        <v>102284.58075432797</v>
      </c>
      <c r="E77" s="39">
        <f t="shared" si="271"/>
        <v>0.23938761071140893</v>
      </c>
      <c r="F77" s="36">
        <f>+'JUL-SEP 2021'!F77+'OCT-DEC 2021 '!F77+'JAN-MAR 2022'!F77+'APR-JUN 2022'!F77</f>
        <v>21403.600872672032</v>
      </c>
      <c r="G77" s="39">
        <f t="shared" si="272"/>
        <v>0.21362584710028776</v>
      </c>
      <c r="H77" s="36">
        <f t="shared" si="273"/>
        <v>123688.181627</v>
      </c>
      <c r="I77" s="40">
        <f t="shared" si="274"/>
        <v>0.23449419040965519</v>
      </c>
      <c r="J77" s="36">
        <f>+'JUL-SEP 2021'!J77+'OCT-DEC 2021 '!J77+'JAN-MAR 2022'!J77+'APR-JUN 2022'!J77</f>
        <v>89053.841309140087</v>
      </c>
      <c r="K77" s="39">
        <f t="shared" si="275"/>
        <v>6.914332844897364E-2</v>
      </c>
      <c r="L77" s="36">
        <f>+'JUL-SEP 2021'!L77+'OCT-DEC 2021 '!L77+'JAN-MAR 2022'!L77+'APR-JUN 2022'!L77</f>
        <v>136159.48365885994</v>
      </c>
      <c r="M77" s="39">
        <f t="shared" si="276"/>
        <v>0.12151292343287799</v>
      </c>
      <c r="N77" s="36">
        <f t="shared" si="277"/>
        <v>225213.32496800003</v>
      </c>
      <c r="O77" s="40">
        <f t="shared" si="278"/>
        <v>9.3507906376388589E-2</v>
      </c>
      <c r="P77" s="116">
        <f t="shared" si="279"/>
        <v>191338.42206346805</v>
      </c>
      <c r="Q77" s="117">
        <f t="shared" si="280"/>
        <v>157563.08453153196</v>
      </c>
      <c r="R77" s="118">
        <f t="shared" si="281"/>
        <v>348901.50659500004</v>
      </c>
      <c r="S77" s="32"/>
      <c r="T77" s="38">
        <f>+'JUL-SEP 2021'!T77+'OCT-DEC 2021 '!T77+'JAN-MAR 2022'!T77+'APR-JUN 2022'!T77</f>
        <v>983398.76917511213</v>
      </c>
      <c r="U77" s="39">
        <f t="shared" si="282"/>
        <v>1.2775643481609003</v>
      </c>
      <c r="V77" s="36">
        <f>+'JUL-SEP 2021'!V77+'OCT-DEC 2021 '!V77+'JAN-MAR 2022'!V77+'APR-JUN 2022'!V77</f>
        <v>234145.340495771</v>
      </c>
      <c r="W77" s="39">
        <f t="shared" si="283"/>
        <v>1.1792348821535932</v>
      </c>
      <c r="X77" s="36">
        <f t="shared" si="284"/>
        <v>1217544.109670883</v>
      </c>
      <c r="Y77" s="40">
        <f t="shared" si="285"/>
        <v>1.2574012133310506</v>
      </c>
      <c r="Z77" s="244">
        <f>+'OCT-DEC 2021 '!Z77+'JUL-SEP 2021'!Z77+'JAN-MAR 2022'!Z77+'APR-JUN 2022'!Z77</f>
        <v>4569165.7820505705</v>
      </c>
      <c r="AA77" s="39">
        <f t="shared" si="286"/>
        <v>1.1755319628254581</v>
      </c>
      <c r="AB77" s="36">
        <f>+'OCT-DEC 2021 '!AB77+'JUL-SEP 2021'!AB77+'JAN-MAR 2022'!AB77+'APR-JUN 2022'!AB77</f>
        <v>1788605.0871841754</v>
      </c>
      <c r="AC77" s="39">
        <f t="shared" si="287"/>
        <v>1.1389857204889966</v>
      </c>
      <c r="AD77" s="36">
        <f t="shared" si="288"/>
        <v>6357770.8692347463</v>
      </c>
      <c r="AE77" s="40">
        <f t="shared" si="289"/>
        <v>1.1650155947363781</v>
      </c>
      <c r="AF77" s="116">
        <f t="shared" si="290"/>
        <v>5552564.5512256827</v>
      </c>
      <c r="AG77" s="117">
        <f t="shared" si="291"/>
        <v>2022750.4276799464</v>
      </c>
      <c r="AH77" s="118">
        <f t="shared" si="292"/>
        <v>7575314.9789056294</v>
      </c>
      <c r="AI77" s="32"/>
      <c r="AJ77" s="35">
        <f>+'OCT-DEC 2021 '!AJ77+'JUL-SEP 2021'!AJ77+'JAN-MAR 2022'!AJ77+'APR-JUN 2022'!AJ77</f>
        <v>807098.42851545347</v>
      </c>
      <c r="AK77" s="39">
        <f t="shared" si="293"/>
        <v>3.2450212027044718</v>
      </c>
      <c r="AL77" s="36">
        <f>+'OCT-DEC 2021 '!AL77+'JUL-SEP 2021'!AL77+'JAN-MAR 2022'!AL77+'APR-JUN 2022'!AL77</f>
        <v>232747.50030600571</v>
      </c>
      <c r="AM77" s="39">
        <f t="shared" si="294"/>
        <v>2.887077171142634</v>
      </c>
      <c r="AN77" s="36">
        <f t="shared" si="336"/>
        <v>1039845.9288214592</v>
      </c>
      <c r="AO77" s="40">
        <f t="shared" si="295"/>
        <v>3.1574013433741199</v>
      </c>
      <c r="AP77" s="36">
        <f>+'OCT-DEC 2021 '!AP77+'JUL-SEP 2021'!AP77+'JAN-MAR 2022'!AP77+'APR-JUN 2022'!AP77</f>
        <v>267873.95276745129</v>
      </c>
      <c r="AQ77" s="39">
        <f t="shared" si="296"/>
        <v>0.45106117073029056</v>
      </c>
      <c r="AR77" s="36">
        <f>+'OCT-DEC 2021 '!AR77+'JUL-SEP 2021'!AR77+'JAN-MAR 2022'!AR77+'APR-JUN 2022'!AR77</f>
        <v>431051.30147069268</v>
      </c>
      <c r="AS77" s="39">
        <f t="shared" si="297"/>
        <v>0.75280574766141517</v>
      </c>
      <c r="AT77" s="36">
        <f t="shared" si="337"/>
        <v>698925.25423814403</v>
      </c>
      <c r="AU77" s="40">
        <f t="shared" si="298"/>
        <v>0.59918082128111871</v>
      </c>
      <c r="AV77" s="116">
        <f t="shared" si="299"/>
        <v>1074972.3812829047</v>
      </c>
      <c r="AW77" s="117">
        <f t="shared" si="300"/>
        <v>663798.80177669832</v>
      </c>
      <c r="AX77" s="118">
        <f t="shared" si="301"/>
        <v>1738771.183059603</v>
      </c>
      <c r="AY77" s="32"/>
      <c r="AZ77" s="35">
        <f>+'OCT-DEC 2021 '!AZ77+'JUL-SEP 2021'!AZ77+'JAN-MAR 2022'!AZ77+'APR-JUN 2022'!AZ77</f>
        <v>-42449.715529009467</v>
      </c>
      <c r="BA77" s="39">
        <f t="shared" si="302"/>
        <v>-9.6525547104576795E-2</v>
      </c>
      <c r="BB77" s="36">
        <f>+'OCT-DEC 2021 '!BB77+'JUL-SEP 2021'!BB77+'JAN-MAR 2022'!BB77+'APR-JUN 2022'!BB77</f>
        <v>11533.657019569742</v>
      </c>
      <c r="BC77" s="39">
        <f t="shared" si="303"/>
        <v>0.10030749780028128</v>
      </c>
      <c r="BD77" s="36">
        <f t="shared" si="338"/>
        <v>-30916.058509439725</v>
      </c>
      <c r="BE77" s="40">
        <v>3.7649134285262273</v>
      </c>
      <c r="BF77" s="38">
        <f>+'OCT-DEC 2021 '!BF77+'JUL-SEP 2021'!BF77+'JAN-MAR 2022'!BF77+'APR-JUN 2022'!BF77</f>
        <v>1748631.9976449478</v>
      </c>
      <c r="BG77" s="39">
        <v>0.812988482682512</v>
      </c>
      <c r="BH77" s="36">
        <f>+'OCT-DEC 2021 '!BH77+'JUL-SEP 2021'!BH77+'JAN-MAR 2022'!BH77+'APR-JUN 2022'!BH77</f>
        <v>1471285.3305334244</v>
      </c>
      <c r="BI77" s="39">
        <v>1.4780735546836277</v>
      </c>
      <c r="BJ77" s="36">
        <f t="shared" si="339"/>
        <v>3219917.3281783722</v>
      </c>
      <c r="BK77" s="40">
        <v>0.99785748505761207</v>
      </c>
      <c r="BL77" s="116">
        <f t="shared" si="304"/>
        <v>1706182.2821159384</v>
      </c>
      <c r="BM77" s="117">
        <f t="shared" si="305"/>
        <v>1482818.9875529942</v>
      </c>
      <c r="BN77" s="118">
        <f t="shared" si="306"/>
        <v>3189001.2696689325</v>
      </c>
      <c r="BO77" s="32"/>
      <c r="BP77" s="35">
        <f>+'OCT-DEC 2021 '!BP77+'JUL-SEP 2021'!BP77+'JAN-MAR 2022'!BP77+'APR-JUN 2022'!BP77</f>
        <v>0</v>
      </c>
      <c r="BQ77" s="39">
        <v>0</v>
      </c>
      <c r="BR77" s="36">
        <f>+'OCT-DEC 2021 '!BR77+'JUL-SEP 2021'!BR77+'JAN-MAR 2022'!BR77+'APR-JUN 2022'!BR77</f>
        <v>0</v>
      </c>
      <c r="BS77" s="39">
        <v>0</v>
      </c>
      <c r="BT77" s="36">
        <f t="shared" si="340"/>
        <v>0</v>
      </c>
      <c r="BU77" s="40">
        <v>0</v>
      </c>
      <c r="BV77" s="38">
        <f>+'OCT-DEC 2021 '!BV77+'JUL-SEP 2021'!BV77+'JAN-MAR 2022'!BV77+'APR-JUN 2022'!BV77</f>
        <v>54.130000000000024</v>
      </c>
      <c r="BW77" s="39">
        <f t="shared" si="307"/>
        <v>4.8091360257861402E-5</v>
      </c>
      <c r="BX77" s="36">
        <f>+'OCT-DEC 2021 '!BX77+'JUL-SEP 2021'!BX77+'JAN-MAR 2022'!BX77+'APR-JUN 2022'!BX77</f>
        <v>0</v>
      </c>
      <c r="BY77" s="39">
        <f t="shared" si="308"/>
        <v>0</v>
      </c>
      <c r="BZ77" s="36">
        <f t="shared" si="341"/>
        <v>54.130000000000024</v>
      </c>
      <c r="CA77" s="40">
        <f t="shared" si="309"/>
        <v>2.910651651511169E-5</v>
      </c>
      <c r="CB77" s="116">
        <f t="shared" si="310"/>
        <v>54.130000000000024</v>
      </c>
      <c r="CC77" s="117">
        <f t="shared" si="311"/>
        <v>0</v>
      </c>
      <c r="CD77" s="118">
        <f t="shared" si="312"/>
        <v>54.130000000000024</v>
      </c>
      <c r="CE77" s="32"/>
      <c r="CF77" s="35">
        <f>+'OCT-DEC 2021 '!CF77+'JUL-SEP 2021'!CF77+'JAN-MAR 2022'!CF77+'APR-JUN 2022'!CF77</f>
        <v>1887780.3643767077</v>
      </c>
      <c r="CG77" s="39">
        <f t="shared" si="313"/>
        <v>3.7718869109021966</v>
      </c>
      <c r="CH77" s="36">
        <f>+'OCT-DEC 2021 '!CH77+'JUL-SEP 2021'!CH77+'JAN-MAR 2022'!CH77+'APR-JUN 2022'!CH77</f>
        <v>340309.10891405313</v>
      </c>
      <c r="CI77" s="39">
        <f t="shared" si="314"/>
        <v>3.648918744990544</v>
      </c>
      <c r="CJ77" s="36">
        <f t="shared" si="342"/>
        <v>2228089.473290761</v>
      </c>
      <c r="CK77" s="40">
        <f t="shared" si="315"/>
        <v>3.7525717444897029</v>
      </c>
      <c r="CL77" s="38">
        <f>+'OCT-DEC 2021 '!CL77+'JUL-SEP 2021'!CL77+'JAN-MAR 2022'!CL77+'APR-JUN 2022'!CL77</f>
        <v>666798.24667427363</v>
      </c>
      <c r="CM77" s="39">
        <f t="shared" si="316"/>
        <v>0.28277587860887882</v>
      </c>
      <c r="CN77" s="36">
        <f>+'OCT-DEC 2021 '!CN77+'JUL-SEP 2021'!CN77+'JAN-MAR 2022'!CN77+'APR-JUN 2022'!CN77</f>
        <v>351860.19751328195</v>
      </c>
      <c r="CO77" s="39">
        <f t="shared" si="317"/>
        <v>0.29132540109446248</v>
      </c>
      <c r="CP77" s="36">
        <f t="shared" si="343"/>
        <v>1018658.4441875556</v>
      </c>
      <c r="CQ77" s="40">
        <f t="shared" si="318"/>
        <v>0.28567170340631359</v>
      </c>
      <c r="CR77" s="116">
        <f t="shared" si="319"/>
        <v>2554578.6110509811</v>
      </c>
      <c r="CS77" s="117">
        <f t="shared" si="320"/>
        <v>692169.30642733513</v>
      </c>
      <c r="CT77" s="118">
        <f t="shared" si="321"/>
        <v>3246747.9174783165</v>
      </c>
      <c r="CU77" s="32"/>
      <c r="CV77" s="38">
        <f t="shared" si="322"/>
        <v>3738112.4272925919</v>
      </c>
      <c r="CW77" s="39">
        <f t="shared" si="268"/>
        <v>1.3608555830142779</v>
      </c>
      <c r="CX77" s="39">
        <f t="shared" si="323"/>
        <v>840139.20760807162</v>
      </c>
      <c r="CY77" s="39">
        <f t="shared" si="324"/>
        <v>1.2648736654904362</v>
      </c>
      <c r="CZ77" s="36">
        <f t="shared" si="325"/>
        <v>4578251.634900663</v>
      </c>
      <c r="DA77" s="40">
        <f t="shared" si="326"/>
        <v>1.3421659793698508</v>
      </c>
      <c r="DB77" s="38">
        <f t="shared" si="327"/>
        <v>7341577.950446384</v>
      </c>
      <c r="DC77" s="39">
        <f t="shared" si="328"/>
        <v>0.6320660450086153</v>
      </c>
      <c r="DD77" s="36">
        <f t="shared" si="329"/>
        <v>4178961.4003604343</v>
      </c>
      <c r="DE77" s="39">
        <f t="shared" si="330"/>
        <v>0.65906753783411187</v>
      </c>
      <c r="DF77" s="36">
        <f t="shared" si="331"/>
        <v>11520539.350806817</v>
      </c>
      <c r="DG77" s="40">
        <f t="shared" si="332"/>
        <v>0.64160099525960468</v>
      </c>
      <c r="DH77" s="152"/>
      <c r="DI77" s="161" t="s">
        <v>76</v>
      </c>
      <c r="DJ77" s="38">
        <f t="shared" si="333"/>
        <v>4578251.634900663</v>
      </c>
      <c r="DK77" s="36">
        <f t="shared" si="334"/>
        <v>11520539.350806817</v>
      </c>
      <c r="DL77" s="37">
        <f t="shared" si="335"/>
        <v>16098790.98570748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>
        <f>+'JUL-SEP 2021'!D78+'OCT-DEC 2021 '!D78+'JAN-MAR 2022'!D78+'APR-JUN 2022'!D78</f>
        <v>180702.85987604584</v>
      </c>
      <c r="E78" s="39">
        <f t="shared" si="271"/>
        <v>0.42291834756935992</v>
      </c>
      <c r="F78" s="36">
        <f>+'JUL-SEP 2021'!F78+'OCT-DEC 2021 '!F78+'JAN-MAR 2022'!F78+'APR-JUN 2022'!F78</f>
        <v>41906.114113954158</v>
      </c>
      <c r="G78" s="39">
        <f t="shared" si="272"/>
        <v>0.41825808561516048</v>
      </c>
      <c r="H78" s="36">
        <f t="shared" si="273"/>
        <v>222608.97399</v>
      </c>
      <c r="I78" s="40">
        <f t="shared" si="274"/>
        <v>0.42203313564045591</v>
      </c>
      <c r="J78" s="36">
        <f>+'JUL-SEP 2021'!J78+'OCT-DEC 2021 '!J78+'JAN-MAR 2022'!J78+'APR-JUN 2022'!J78</f>
        <v>157305.64427578275</v>
      </c>
      <c r="K78" s="39">
        <f t="shared" si="275"/>
        <v>0.12213550442232891</v>
      </c>
      <c r="L78" s="36">
        <f>+'JUL-SEP 2021'!L78+'OCT-DEC 2021 '!L78+'JAN-MAR 2022'!L78+'APR-JUN 2022'!L78</f>
        <v>247922.5713252172</v>
      </c>
      <c r="M78" s="39">
        <f t="shared" si="276"/>
        <v>0.22125375050776389</v>
      </c>
      <c r="N78" s="36">
        <f t="shared" si="277"/>
        <v>405228.21560099995</v>
      </c>
      <c r="O78" s="40">
        <f t="shared" si="278"/>
        <v>0.1682495565076946</v>
      </c>
      <c r="P78" s="116">
        <f t="shared" si="279"/>
        <v>338008.50415182859</v>
      </c>
      <c r="Q78" s="117">
        <f t="shared" si="280"/>
        <v>289828.68543917139</v>
      </c>
      <c r="R78" s="118">
        <f t="shared" si="281"/>
        <v>627837.18959099997</v>
      </c>
      <c r="S78" s="32"/>
      <c r="T78" s="38">
        <f>+'JUL-SEP 2021'!T78+'OCT-DEC 2021 '!T78+'JAN-MAR 2022'!T78+'APR-JUN 2022'!T78</f>
        <v>4897184.2215976398</v>
      </c>
      <c r="U78" s="39">
        <f t="shared" si="282"/>
        <v>6.3620864332962732</v>
      </c>
      <c r="V78" s="36">
        <f>+'JUL-SEP 2021'!V78+'OCT-DEC 2021 '!V78+'JAN-MAR 2022'!V78+'APR-JUN 2022'!V78</f>
        <v>1062823.9003525155</v>
      </c>
      <c r="W78" s="39">
        <f t="shared" si="283"/>
        <v>5.3527395173804777</v>
      </c>
      <c r="X78" s="36">
        <f t="shared" si="284"/>
        <v>5960008.1219501551</v>
      </c>
      <c r="Y78" s="40">
        <f t="shared" si="285"/>
        <v>6.1551128903484189</v>
      </c>
      <c r="Z78" s="244">
        <f>+'OCT-DEC 2021 '!Z78+'JUL-SEP 2021'!Z78+'JAN-MAR 2022'!Z78+'APR-JUN 2022'!Z78</f>
        <v>4329331.2122935383</v>
      </c>
      <c r="AA78" s="39">
        <f t="shared" si="286"/>
        <v>1.1138285324865054</v>
      </c>
      <c r="AB78" s="36">
        <f>+'OCT-DEC 2021 '!AB78+'JUL-SEP 2021'!AB78+'JAN-MAR 2022'!AB78+'APR-JUN 2022'!AB78</f>
        <v>2386373.9232743979</v>
      </c>
      <c r="AC78" s="39">
        <f t="shared" si="287"/>
        <v>1.5196455840544987</v>
      </c>
      <c r="AD78" s="36">
        <f t="shared" si="288"/>
        <v>6715705.1355679361</v>
      </c>
      <c r="AE78" s="40">
        <f t="shared" si="289"/>
        <v>1.2306044639714346</v>
      </c>
      <c r="AF78" s="116">
        <f t="shared" si="290"/>
        <v>9226515.4338911772</v>
      </c>
      <c r="AG78" s="117">
        <f t="shared" si="291"/>
        <v>3449197.8236269131</v>
      </c>
      <c r="AH78" s="118">
        <f t="shared" si="292"/>
        <v>12675713.25751809</v>
      </c>
      <c r="AI78" s="32"/>
      <c r="AJ78" s="35">
        <f>+'OCT-DEC 2021 '!AJ78+'JUL-SEP 2021'!AJ78+'JAN-MAR 2022'!AJ78+'APR-JUN 2022'!AJ78</f>
        <v>0</v>
      </c>
      <c r="AK78" s="39">
        <f t="shared" si="293"/>
        <v>0</v>
      </c>
      <c r="AL78" s="36">
        <f>+'OCT-DEC 2021 '!AL78+'JUL-SEP 2021'!AL78+'JAN-MAR 2022'!AL78+'APR-JUN 2022'!AL78</f>
        <v>0</v>
      </c>
      <c r="AM78" s="39">
        <f t="shared" si="294"/>
        <v>0</v>
      </c>
      <c r="AN78" s="36">
        <f t="shared" si="336"/>
        <v>0</v>
      </c>
      <c r="AO78" s="40">
        <f t="shared" si="295"/>
        <v>0</v>
      </c>
      <c r="AP78" s="36">
        <f>+'OCT-DEC 2021 '!AP78+'JUL-SEP 2021'!AP78+'JAN-MAR 2022'!AP78+'APR-JUN 2022'!AP78</f>
        <v>0</v>
      </c>
      <c r="AQ78" s="39">
        <f t="shared" si="296"/>
        <v>0</v>
      </c>
      <c r="AR78" s="36">
        <f>+'OCT-DEC 2021 '!AR78+'JUL-SEP 2021'!AR78+'JAN-MAR 2022'!AR78+'APR-JUN 2022'!AR78</f>
        <v>0</v>
      </c>
      <c r="AS78" s="39">
        <f t="shared" si="297"/>
        <v>0</v>
      </c>
      <c r="AT78" s="36">
        <f t="shared" si="337"/>
        <v>0</v>
      </c>
      <c r="AU78" s="40">
        <f t="shared" si="298"/>
        <v>0</v>
      </c>
      <c r="AV78" s="116">
        <f t="shared" si="299"/>
        <v>0</v>
      </c>
      <c r="AW78" s="117">
        <f t="shared" si="300"/>
        <v>0</v>
      </c>
      <c r="AX78" s="118">
        <f t="shared" si="301"/>
        <v>0</v>
      </c>
      <c r="AY78" s="32"/>
      <c r="AZ78" s="35">
        <f>+'OCT-DEC 2021 '!AZ78+'JUL-SEP 2021'!AZ78+'JAN-MAR 2022'!AZ78+'APR-JUN 2022'!AZ78</f>
        <v>1598812.8509093653</v>
      </c>
      <c r="BA78" s="39">
        <f t="shared" si="302"/>
        <v>3.6355081118597958</v>
      </c>
      <c r="BB78" s="36">
        <f>+'OCT-DEC 2021 '!BB78+'JUL-SEP 2021'!BB78+'JAN-MAR 2022'!BB78+'APR-JUN 2022'!BB78</f>
        <v>367124.61760322365</v>
      </c>
      <c r="BC78" s="39">
        <f t="shared" si="303"/>
        <v>3.1928599671536109</v>
      </c>
      <c r="BD78" s="36">
        <f t="shared" si="338"/>
        <v>1965937.4685125891</v>
      </c>
      <c r="BE78" s="40">
        <v>1.8574215889200789</v>
      </c>
      <c r="BF78" s="38">
        <f>+'OCT-DEC 2021 '!BF78+'JUL-SEP 2021'!BF78+'JAN-MAR 2022'!BF78+'APR-JUN 2022'!BF78</f>
        <v>1678218.7437337262</v>
      </c>
      <c r="BG78" s="39">
        <v>0.47025039227474036</v>
      </c>
      <c r="BH78" s="36">
        <f>+'OCT-DEC 2021 '!BH78+'JUL-SEP 2021'!BH78+'JAN-MAR 2022'!BH78+'APR-JUN 2022'!BH78</f>
        <v>1431088.7962765889</v>
      </c>
      <c r="BI78" s="39">
        <v>0.85495020373164621</v>
      </c>
      <c r="BJ78" s="36">
        <f t="shared" si="339"/>
        <v>3109307.5400103154</v>
      </c>
      <c r="BK78" s="40">
        <v>0.57718268312280196</v>
      </c>
      <c r="BL78" s="116">
        <f t="shared" si="304"/>
        <v>3277031.5946430918</v>
      </c>
      <c r="BM78" s="117">
        <f t="shared" si="305"/>
        <v>1798213.4138798127</v>
      </c>
      <c r="BN78" s="118">
        <f t="shared" si="306"/>
        <v>5075245.0085229045</v>
      </c>
      <c r="BO78" s="32"/>
      <c r="BP78" s="35">
        <f>+'OCT-DEC 2021 '!BP78+'JUL-SEP 2021'!BP78+'JAN-MAR 2022'!BP78+'APR-JUN 2022'!BP78</f>
        <v>50688.52</v>
      </c>
      <c r="BQ78" s="39">
        <v>0.12313529236470114</v>
      </c>
      <c r="BR78" s="36">
        <f>+'OCT-DEC 2021 '!BR78+'JUL-SEP 2021'!BR78+'JAN-MAR 2022'!BR78+'APR-JUN 2022'!BR78</f>
        <v>649.45000000000027</v>
      </c>
      <c r="BS78" s="39">
        <v>7.4865723893316152E-2</v>
      </c>
      <c r="BT78" s="36">
        <f t="shared" si="340"/>
        <v>51337.969999999994</v>
      </c>
      <c r="BU78" s="40">
        <v>0.11718380653259196</v>
      </c>
      <c r="BV78" s="38">
        <f>+'OCT-DEC 2021 '!BV78+'JUL-SEP 2021'!BV78+'JAN-MAR 2022'!BV78+'APR-JUN 2022'!BV78</f>
        <v>153480.27999999997</v>
      </c>
      <c r="BW78" s="39">
        <f t="shared" si="307"/>
        <v>0.13635831217360864</v>
      </c>
      <c r="BX78" s="36">
        <f>+'OCT-DEC 2021 '!BX78+'JUL-SEP 2021'!BX78+'JAN-MAR 2022'!BX78+'APR-JUN 2022'!BX78</f>
        <v>60631.14</v>
      </c>
      <c r="BY78" s="39">
        <f t="shared" si="308"/>
        <v>8.2586293085247661E-2</v>
      </c>
      <c r="BZ78" s="36">
        <f t="shared" si="341"/>
        <v>214111.41999999998</v>
      </c>
      <c r="CA78" s="40">
        <f t="shared" si="309"/>
        <v>0.11513093630711273</v>
      </c>
      <c r="CB78" s="116">
        <f t="shared" si="310"/>
        <v>204168.79999999996</v>
      </c>
      <c r="CC78" s="117">
        <f t="shared" si="311"/>
        <v>61280.59</v>
      </c>
      <c r="CD78" s="118">
        <f t="shared" si="312"/>
        <v>265449.38999999996</v>
      </c>
      <c r="CE78" s="32"/>
      <c r="CF78" s="35">
        <f>+'OCT-DEC 2021 '!CF78+'JUL-SEP 2021'!CF78+'JAN-MAR 2022'!CF78+'APR-JUN 2022'!CF78</f>
        <v>2324242.3983650417</v>
      </c>
      <c r="CG78" s="39">
        <f t="shared" si="313"/>
        <v>4.6439615781529628</v>
      </c>
      <c r="CH78" s="36">
        <f>+'OCT-DEC 2021 '!CH78+'JUL-SEP 2021'!CH78+'JAN-MAR 2022'!CH78+'APR-JUN 2022'!CH78</f>
        <v>610944.54275020829</v>
      </c>
      <c r="CI78" s="39">
        <f t="shared" si="314"/>
        <v>6.5507708603648638</v>
      </c>
      <c r="CJ78" s="36">
        <f t="shared" si="342"/>
        <v>2935186.9411152499</v>
      </c>
      <c r="CK78" s="40">
        <f t="shared" si="315"/>
        <v>4.9434727429309469</v>
      </c>
      <c r="CL78" s="38">
        <f>+'OCT-DEC 2021 '!CL78+'JUL-SEP 2021'!CL78+'JAN-MAR 2022'!CL78+'APR-JUN 2022'!CL78</f>
        <v>1882063.9322434044</v>
      </c>
      <c r="CM78" s="39">
        <f t="shared" si="316"/>
        <v>0.79814589299330774</v>
      </c>
      <c r="CN78" s="36">
        <f>+'OCT-DEC 2021 '!CN78+'JUL-SEP 2021'!CN78+'JAN-MAR 2022'!CN78+'APR-JUN 2022'!CN78</f>
        <v>1392810.7839563419</v>
      </c>
      <c r="CO78" s="39">
        <f t="shared" si="317"/>
        <v>1.1531885764642573</v>
      </c>
      <c r="CP78" s="36">
        <f t="shared" si="343"/>
        <v>3274874.7161997464</v>
      </c>
      <c r="CQ78" s="40">
        <f t="shared" si="318"/>
        <v>0.91840306626545543</v>
      </c>
      <c r="CR78" s="116">
        <f t="shared" si="319"/>
        <v>4206306.3306084462</v>
      </c>
      <c r="CS78" s="117">
        <f t="shared" si="320"/>
        <v>2003755.3267065501</v>
      </c>
      <c r="CT78" s="118">
        <f t="shared" si="321"/>
        <v>6210061.6573149962</v>
      </c>
      <c r="CU78" s="32"/>
      <c r="CV78" s="38">
        <f t="shared" si="322"/>
        <v>9051630.8507480919</v>
      </c>
      <c r="CW78" s="39">
        <f t="shared" si="268"/>
        <v>3.2952359294196958</v>
      </c>
      <c r="CX78" s="39">
        <f t="shared" si="323"/>
        <v>2083448.6248199018</v>
      </c>
      <c r="CY78" s="39">
        <f t="shared" si="324"/>
        <v>3.1367412389189857</v>
      </c>
      <c r="CZ78" s="36">
        <f t="shared" si="325"/>
        <v>11135079.475567993</v>
      </c>
      <c r="DA78" s="40">
        <f t="shared" si="326"/>
        <v>3.2643738355834415</v>
      </c>
      <c r="DB78" s="38">
        <f t="shared" si="327"/>
        <v>8200399.8125464525</v>
      </c>
      <c r="DC78" s="39">
        <f t="shared" si="328"/>
        <v>0.70600548165404653</v>
      </c>
      <c r="DD78" s="36">
        <f t="shared" si="329"/>
        <v>5518827.2148325462</v>
      </c>
      <c r="DE78" s="39">
        <f t="shared" si="330"/>
        <v>0.87037890895519188</v>
      </c>
      <c r="DF78" s="36">
        <f t="shared" si="331"/>
        <v>13719227.027378999</v>
      </c>
      <c r="DG78" s="40">
        <f t="shared" si="332"/>
        <v>0.76405014096344237</v>
      </c>
      <c r="DH78" s="152"/>
      <c r="DI78" s="161" t="s">
        <v>77</v>
      </c>
      <c r="DJ78" s="38">
        <f t="shared" si="333"/>
        <v>11135079.475567993</v>
      </c>
      <c r="DK78" s="36">
        <f t="shared" si="334"/>
        <v>13719227.027378999</v>
      </c>
      <c r="DL78" s="37">
        <f t="shared" si="335"/>
        <v>24854306.502946991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>
        <f>+'JUL-SEP 2021'!D79+'OCT-DEC 2021 '!D79+'JAN-MAR 2022'!D79+'APR-JUN 2022'!D79</f>
        <v>1789411.3749939832</v>
      </c>
      <c r="E79" s="39">
        <f t="shared" si="271"/>
        <v>4.1879519912047085</v>
      </c>
      <c r="F79" s="36">
        <f>+'JUL-SEP 2021'!F79+'OCT-DEC 2021 '!F79+'JAN-MAR 2022'!F79+'APR-JUN 2022'!F79</f>
        <v>395791.5807000167</v>
      </c>
      <c r="G79" s="39">
        <f t="shared" si="272"/>
        <v>3.9503311711515559</v>
      </c>
      <c r="H79" s="36">
        <f t="shared" si="273"/>
        <v>2185202.9556939998</v>
      </c>
      <c r="I79" s="40">
        <f t="shared" si="274"/>
        <v>4.1428161626752704</v>
      </c>
      <c r="J79" s="36">
        <f>+'JUL-SEP 2021'!J79+'OCT-DEC 2021 '!J79+'JAN-MAR 2022'!J79+'APR-JUN 2022'!J79</f>
        <v>1876200.5927230839</v>
      </c>
      <c r="K79" s="39">
        <f t="shared" si="275"/>
        <v>1.4567227186582532</v>
      </c>
      <c r="L79" s="36">
        <f>+'JUL-SEP 2021'!L79+'OCT-DEC 2021 '!L79+'JAN-MAR 2022'!L79+'APR-JUN 2022'!L79</f>
        <v>2999365.0919779157</v>
      </c>
      <c r="M79" s="39">
        <f t="shared" si="276"/>
        <v>2.6767259317896501</v>
      </c>
      <c r="N79" s="36">
        <f t="shared" si="277"/>
        <v>4875565.6847009994</v>
      </c>
      <c r="O79" s="40">
        <f t="shared" si="278"/>
        <v>2.0243204510289616</v>
      </c>
      <c r="P79" s="116">
        <f t="shared" si="279"/>
        <v>3665611.9677170673</v>
      </c>
      <c r="Q79" s="117">
        <f t="shared" si="280"/>
        <v>3395156.6726779323</v>
      </c>
      <c r="R79" s="118">
        <f t="shared" si="281"/>
        <v>7060768.6403949996</v>
      </c>
      <c r="S79" s="32"/>
      <c r="T79" s="38">
        <f>+'JUL-SEP 2021'!T79+'OCT-DEC 2021 '!T79+'JAN-MAR 2022'!T79+'APR-JUN 2022'!T79</f>
        <v>3913635.9219698263</v>
      </c>
      <c r="U79" s="39">
        <f t="shared" si="282"/>
        <v>5.0843278254094884</v>
      </c>
      <c r="V79" s="36">
        <f>+'JUL-SEP 2021'!V79+'OCT-DEC 2021 '!V79+'JAN-MAR 2022'!V79+'APR-JUN 2022'!V79</f>
        <v>963841.92779677408</v>
      </c>
      <c r="W79" s="39">
        <f t="shared" si="283"/>
        <v>4.8542329295707232</v>
      </c>
      <c r="X79" s="36">
        <f t="shared" si="284"/>
        <v>4877477.8497666009</v>
      </c>
      <c r="Y79" s="40">
        <f t="shared" si="285"/>
        <v>5.0371452808799333</v>
      </c>
      <c r="Z79" s="244">
        <f>+'OCT-DEC 2021 '!Z79+'JUL-SEP 2021'!Z79+'JAN-MAR 2022'!Z79+'APR-JUN 2022'!Z79</f>
        <v>13016513.295504535</v>
      </c>
      <c r="AA79" s="39">
        <f t="shared" si="286"/>
        <v>3.3488229916098864</v>
      </c>
      <c r="AB79" s="36">
        <f>+'OCT-DEC 2021 '!AB79+'JUL-SEP 2021'!AB79+'JAN-MAR 2022'!AB79+'APR-JUN 2022'!AB79</f>
        <v>5192064.377215079</v>
      </c>
      <c r="AC79" s="39">
        <f t="shared" si="287"/>
        <v>3.3063124039401934</v>
      </c>
      <c r="AD79" s="36">
        <f t="shared" si="288"/>
        <v>18208577.672719613</v>
      </c>
      <c r="AE79" s="40">
        <f t="shared" si="289"/>
        <v>3.336590352656152</v>
      </c>
      <c r="AF79" s="116">
        <f t="shared" si="290"/>
        <v>16930149.21747436</v>
      </c>
      <c r="AG79" s="117">
        <f t="shared" si="291"/>
        <v>6155906.3050118536</v>
      </c>
      <c r="AH79" s="118">
        <f t="shared" si="292"/>
        <v>23086055.522486214</v>
      </c>
      <c r="AI79" s="32"/>
      <c r="AJ79" s="35">
        <f>+'OCT-DEC 2021 '!AJ79+'JUL-SEP 2021'!AJ79+'JAN-MAR 2022'!AJ79+'APR-JUN 2022'!AJ79</f>
        <v>1704808.1443074143</v>
      </c>
      <c r="AK79" s="39">
        <f t="shared" si="293"/>
        <v>6.8543542886044664</v>
      </c>
      <c r="AL79" s="36">
        <f>+'OCT-DEC 2021 '!AL79+'JUL-SEP 2021'!AL79+'JAN-MAR 2022'!AL79+'APR-JUN 2022'!AL79</f>
        <v>364446.2583415379</v>
      </c>
      <c r="AM79" s="39">
        <f t="shared" si="294"/>
        <v>4.5207122361479328</v>
      </c>
      <c r="AN79" s="36">
        <f t="shared" si="336"/>
        <v>2069254.4026489523</v>
      </c>
      <c r="AO79" s="40">
        <f t="shared" si="295"/>
        <v>6.283110266259845</v>
      </c>
      <c r="AP79" s="36">
        <f>+'OCT-DEC 2021 '!AP79+'JUL-SEP 2021'!AP79+'JAN-MAR 2022'!AP79+'APR-JUN 2022'!AP79</f>
        <v>417726.47204205405</v>
      </c>
      <c r="AQ79" s="39">
        <f t="shared" si="296"/>
        <v>0.70339123896788724</v>
      </c>
      <c r="AR79" s="36">
        <f>+'OCT-DEC 2021 '!AR79+'JUL-SEP 2021'!AR79+'JAN-MAR 2022'!AR79+'APR-JUN 2022'!AR79</f>
        <v>653026.55831150082</v>
      </c>
      <c r="AS79" s="39">
        <f t="shared" si="297"/>
        <v>1.1404724792505336</v>
      </c>
      <c r="AT79" s="36">
        <f t="shared" si="337"/>
        <v>1070753.030353555</v>
      </c>
      <c r="AU79" s="40">
        <f t="shared" si="298"/>
        <v>0.91794462458769122</v>
      </c>
      <c r="AV79" s="116">
        <f t="shared" si="299"/>
        <v>2122534.6163494685</v>
      </c>
      <c r="AW79" s="117">
        <f t="shared" si="300"/>
        <v>1017472.8166530387</v>
      </c>
      <c r="AX79" s="118">
        <f t="shared" si="301"/>
        <v>3140007.4330025073</v>
      </c>
      <c r="AY79" s="32"/>
      <c r="AZ79" s="35">
        <f>+'OCT-DEC 2021 '!AZ79+'JUL-SEP 2021'!AZ79+'JAN-MAR 2022'!AZ79+'APR-JUN 2022'!AZ79</f>
        <v>5970763.5967786722</v>
      </c>
      <c r="BA79" s="39">
        <f t="shared" si="302"/>
        <v>13.576798233601739</v>
      </c>
      <c r="BB79" s="36">
        <f>+'OCT-DEC 2021 '!BB79+'JUL-SEP 2021'!BB79+'JAN-MAR 2022'!BB79+'APR-JUN 2022'!BB79</f>
        <v>1322629.2222877012</v>
      </c>
      <c r="BC79" s="39">
        <f t="shared" si="303"/>
        <v>11.502824089541074</v>
      </c>
      <c r="BD79" s="36">
        <f t="shared" si="338"/>
        <v>7293392.8190663736</v>
      </c>
      <c r="BE79" s="40">
        <v>6.374235708084151</v>
      </c>
      <c r="BF79" s="38">
        <f>+'OCT-DEC 2021 '!BF79+'JUL-SEP 2021'!BF79+'JAN-MAR 2022'!BF79+'APR-JUN 2022'!BF79</f>
        <v>4055750.6063642148</v>
      </c>
      <c r="BG79" s="39">
        <v>0.8656214583255043</v>
      </c>
      <c r="BH79" s="36">
        <f>+'OCT-DEC 2021 '!BH79+'JUL-SEP 2021'!BH79+'JAN-MAR 2022'!BH79+'APR-JUN 2022'!BH79</f>
        <v>3461369.8754859371</v>
      </c>
      <c r="BI79" s="39">
        <v>1.5737642207377431</v>
      </c>
      <c r="BJ79" s="36">
        <f t="shared" si="339"/>
        <v>7517120.4818501519</v>
      </c>
      <c r="BK79" s="40">
        <v>1.0624589029435343</v>
      </c>
      <c r="BL79" s="116">
        <f t="shared" si="304"/>
        <v>10026514.203142887</v>
      </c>
      <c r="BM79" s="117">
        <f t="shared" si="305"/>
        <v>4783999.0977736386</v>
      </c>
      <c r="BN79" s="118">
        <f t="shared" si="306"/>
        <v>14810513.300916526</v>
      </c>
      <c r="BO79" s="32"/>
      <c r="BP79" s="35">
        <f>+'OCT-DEC 2021 '!BP79+'JUL-SEP 2021'!BP79+'JAN-MAR 2022'!BP79+'APR-JUN 2022'!BP79</f>
        <v>84258.189999999988</v>
      </c>
      <c r="BQ79" s="39">
        <v>8.9881350332335658E-2</v>
      </c>
      <c r="BR79" s="36">
        <f>+'OCT-DEC 2021 '!BR79+'JUL-SEP 2021'!BR79+'JAN-MAR 2022'!BR79+'APR-JUN 2022'!BR79</f>
        <v>4328.96</v>
      </c>
      <c r="BS79" s="39">
        <v>0</v>
      </c>
      <c r="BT79" s="36">
        <f t="shared" si="340"/>
        <v>88587.15</v>
      </c>
      <c r="BU79" s="40">
        <v>7.8799262797394215E-2</v>
      </c>
      <c r="BV79" s="38">
        <f>+'OCT-DEC 2021 '!BV79+'JUL-SEP 2021'!BV79+'JAN-MAR 2022'!BV79+'APR-JUN 2022'!BV79</f>
        <v>214888.06</v>
      </c>
      <c r="BW79" s="39">
        <f t="shared" si="307"/>
        <v>0.19091555715080236</v>
      </c>
      <c r="BX79" s="36">
        <f>+'OCT-DEC 2021 '!BX79+'JUL-SEP 2021'!BX79+'JAN-MAR 2022'!BX79+'APR-JUN 2022'!BX79</f>
        <v>299059.78000000003</v>
      </c>
      <c r="BY79" s="39">
        <f t="shared" si="308"/>
        <v>0.40735237109329775</v>
      </c>
      <c r="BZ79" s="36">
        <f t="shared" si="341"/>
        <v>513947.84</v>
      </c>
      <c r="CA79" s="40">
        <f t="shared" si="309"/>
        <v>0.276357496635248</v>
      </c>
      <c r="CB79" s="116">
        <f t="shared" si="310"/>
        <v>299146.25</v>
      </c>
      <c r="CC79" s="117">
        <f t="shared" si="311"/>
        <v>303388.74000000005</v>
      </c>
      <c r="CD79" s="118">
        <f t="shared" si="312"/>
        <v>602534.99</v>
      </c>
      <c r="CE79" s="32"/>
      <c r="CF79" s="35">
        <f>+'OCT-DEC 2021 '!CF79+'JUL-SEP 2021'!CF79+'JAN-MAR 2022'!CF79+'APR-JUN 2022'!CF79</f>
        <v>5685363.1455834797</v>
      </c>
      <c r="CG79" s="39">
        <f t="shared" si="313"/>
        <v>11.359661980398052</v>
      </c>
      <c r="CH79" s="36">
        <f>+'OCT-DEC 2021 '!CH79+'JUL-SEP 2021'!CH79+'JAN-MAR 2022'!CH79+'APR-JUN 2022'!CH79</f>
        <v>1647707.8441145744</v>
      </c>
      <c r="CI79" s="39">
        <f t="shared" si="314"/>
        <v>17.667326207762716</v>
      </c>
      <c r="CJ79" s="36">
        <f t="shared" si="342"/>
        <v>7333070.9896980543</v>
      </c>
      <c r="CK79" s="40">
        <f t="shared" si="315"/>
        <v>12.350435351070407</v>
      </c>
      <c r="CL79" s="38">
        <f>+'OCT-DEC 2021 '!CL79+'JUL-SEP 2021'!CL79+'JAN-MAR 2022'!CL79+'APR-JUN 2022'!CL79</f>
        <v>4203669.7267312082</v>
      </c>
      <c r="CM79" s="39">
        <f t="shared" si="316"/>
        <v>1.7826927504484469</v>
      </c>
      <c r="CN79" s="36">
        <f>+'OCT-DEC 2021 '!CN79+'JUL-SEP 2021'!CN79+'JAN-MAR 2022'!CN79+'APR-JUN 2022'!CN79</f>
        <v>3254648.5478189429</v>
      </c>
      <c r="CO79" s="39">
        <f t="shared" si="317"/>
        <v>2.694711707422015</v>
      </c>
      <c r="CP79" s="36">
        <f t="shared" si="343"/>
        <v>7458318.2745501511</v>
      </c>
      <c r="CQ79" s="40">
        <f t="shared" si="318"/>
        <v>2.0916044020392834</v>
      </c>
      <c r="CR79" s="116">
        <f t="shared" si="319"/>
        <v>9889032.8723146878</v>
      </c>
      <c r="CS79" s="117">
        <f t="shared" si="320"/>
        <v>4902356.3919335175</v>
      </c>
      <c r="CT79" s="118">
        <f t="shared" si="321"/>
        <v>14791389.264248205</v>
      </c>
      <c r="CU79" s="32"/>
      <c r="CV79" s="38">
        <f t="shared" si="322"/>
        <v>19148240.373633374</v>
      </c>
      <c r="CW79" s="39">
        <f t="shared" si="268"/>
        <v>6.9708951574341596</v>
      </c>
      <c r="CX79" s="39">
        <f t="shared" si="323"/>
        <v>4698745.793240604</v>
      </c>
      <c r="CY79" s="39">
        <f t="shared" si="324"/>
        <v>7.0742083703306857</v>
      </c>
      <c r="CZ79" s="36">
        <f t="shared" si="325"/>
        <v>23846986.166873977</v>
      </c>
      <c r="DA79" s="40">
        <f t="shared" si="326"/>
        <v>6.9910123112698148</v>
      </c>
      <c r="DB79" s="38">
        <f t="shared" si="327"/>
        <v>23784748.753365092</v>
      </c>
      <c r="DC79" s="39">
        <f t="shared" si="328"/>
        <v>2.0477249138448492</v>
      </c>
      <c r="DD79" s="36">
        <f t="shared" si="329"/>
        <v>15859534.230809376</v>
      </c>
      <c r="DE79" s="39">
        <f t="shared" si="330"/>
        <v>2.5012205606383024</v>
      </c>
      <c r="DF79" s="36">
        <f t="shared" si="331"/>
        <v>39644282.984174468</v>
      </c>
      <c r="DG79" s="40">
        <f t="shared" si="332"/>
        <v>2.2078663719175964</v>
      </c>
      <c r="DH79" s="152"/>
      <c r="DI79" s="161" t="s">
        <v>78</v>
      </c>
      <c r="DJ79" s="38">
        <f t="shared" si="333"/>
        <v>23846986.166873977</v>
      </c>
      <c r="DK79" s="36">
        <f t="shared" si="334"/>
        <v>39644282.984174468</v>
      </c>
      <c r="DL79" s="37">
        <f t="shared" si="335"/>
        <v>63491269.151048444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>
        <f>+'JUL-SEP 2021'!D80+'OCT-DEC 2021 '!D80+'JAN-MAR 2022'!D80+'APR-JUN 2022'!D80</f>
        <v>0</v>
      </c>
      <c r="E80" s="39">
        <f t="shared" si="271"/>
        <v>0</v>
      </c>
      <c r="F80" s="36">
        <f>+'JUL-SEP 2021'!F80+'OCT-DEC 2021 '!F80+'JAN-MAR 2022'!F80+'APR-JUN 2022'!F80</f>
        <v>0</v>
      </c>
      <c r="G80" s="39">
        <f t="shared" si="272"/>
        <v>0</v>
      </c>
      <c r="H80" s="36">
        <f t="shared" si="273"/>
        <v>0</v>
      </c>
      <c r="I80" s="40">
        <f t="shared" si="274"/>
        <v>0</v>
      </c>
      <c r="J80" s="36">
        <f>+'JUL-SEP 2021'!J80+'OCT-DEC 2021 '!J80+'JAN-MAR 2022'!J80+'APR-JUN 2022'!J80</f>
        <v>0</v>
      </c>
      <c r="K80" s="39">
        <f t="shared" si="275"/>
        <v>0</v>
      </c>
      <c r="L80" s="36">
        <f>+'JUL-SEP 2021'!L80+'OCT-DEC 2021 '!L80+'JAN-MAR 2022'!L80+'APR-JUN 2022'!L80</f>
        <v>0</v>
      </c>
      <c r="M80" s="39">
        <f t="shared" si="276"/>
        <v>0</v>
      </c>
      <c r="N80" s="36">
        <f t="shared" si="277"/>
        <v>0</v>
      </c>
      <c r="O80" s="40">
        <f t="shared" si="278"/>
        <v>0</v>
      </c>
      <c r="P80" s="116">
        <f t="shared" si="279"/>
        <v>0</v>
      </c>
      <c r="Q80" s="117">
        <f t="shared" si="280"/>
        <v>0</v>
      </c>
      <c r="R80" s="118">
        <f t="shared" si="281"/>
        <v>0</v>
      </c>
      <c r="S80" s="32"/>
      <c r="T80" s="38">
        <f>+'JUL-SEP 2021'!T80+'OCT-DEC 2021 '!T80+'JAN-MAR 2022'!T80+'APR-JUN 2022'!T80</f>
        <v>708084.38103257562</v>
      </c>
      <c r="U80" s="39">
        <f t="shared" si="282"/>
        <v>0.91989474570484464</v>
      </c>
      <c r="V80" s="36">
        <f>+'JUL-SEP 2021'!V80+'OCT-DEC 2021 '!V80+'JAN-MAR 2022'!V80+'APR-JUN 2022'!V80</f>
        <v>171767.32823920259</v>
      </c>
      <c r="W80" s="39">
        <f t="shared" si="283"/>
        <v>0.86507818026663674</v>
      </c>
      <c r="X80" s="36">
        <f t="shared" si="284"/>
        <v>879851.70927177824</v>
      </c>
      <c r="Y80" s="40">
        <f t="shared" si="285"/>
        <v>0.90865423108883203</v>
      </c>
      <c r="Z80" s="244">
        <f>+'OCT-DEC 2021 '!Z80+'JUL-SEP 2021'!Z80+'JAN-MAR 2022'!Z80+'APR-JUN 2022'!Z80</f>
        <v>2019607.4990958765</v>
      </c>
      <c r="AA80" s="39">
        <f t="shared" si="286"/>
        <v>0.51959444695038515</v>
      </c>
      <c r="AB80" s="36">
        <f>+'OCT-DEC 2021 '!AB80+'JUL-SEP 2021'!AB80+'JAN-MAR 2022'!AB80+'APR-JUN 2022'!AB80</f>
        <v>810486.55200898543</v>
      </c>
      <c r="AC80" s="39">
        <f t="shared" si="287"/>
        <v>0.51611874303672967</v>
      </c>
      <c r="AD80" s="36">
        <f t="shared" si="288"/>
        <v>2830094.0511048618</v>
      </c>
      <c r="AE80" s="40">
        <f t="shared" si="289"/>
        <v>0.51859429537835355</v>
      </c>
      <c r="AF80" s="116">
        <f t="shared" si="290"/>
        <v>2727691.8801284521</v>
      </c>
      <c r="AG80" s="117">
        <f t="shared" si="291"/>
        <v>982253.88024818804</v>
      </c>
      <c r="AH80" s="118">
        <f t="shared" si="292"/>
        <v>3709945.7603766401</v>
      </c>
      <c r="AI80" s="32"/>
      <c r="AJ80" s="35">
        <f>+'OCT-DEC 2021 '!AJ80+'JUL-SEP 2021'!AJ80+'JAN-MAR 2022'!AJ80+'APR-JUN 2022'!AJ80</f>
        <v>0</v>
      </c>
      <c r="AK80" s="39">
        <f t="shared" si="293"/>
        <v>0</v>
      </c>
      <c r="AL80" s="36">
        <f>+'OCT-DEC 2021 '!AL80+'JUL-SEP 2021'!AL80+'JAN-MAR 2022'!AL80+'APR-JUN 2022'!AL80</f>
        <v>0</v>
      </c>
      <c r="AM80" s="39">
        <f t="shared" si="294"/>
        <v>0</v>
      </c>
      <c r="AN80" s="36">
        <f t="shared" si="336"/>
        <v>0</v>
      </c>
      <c r="AO80" s="40">
        <f t="shared" si="295"/>
        <v>0</v>
      </c>
      <c r="AP80" s="36">
        <f>+'OCT-DEC 2021 '!AP80+'JUL-SEP 2021'!AP80+'JAN-MAR 2022'!AP80+'APR-JUN 2022'!AP80</f>
        <v>0</v>
      </c>
      <c r="AQ80" s="39">
        <f t="shared" si="296"/>
        <v>0</v>
      </c>
      <c r="AR80" s="36">
        <f>+'OCT-DEC 2021 '!AR80+'JUL-SEP 2021'!AR80+'JAN-MAR 2022'!AR80+'APR-JUN 2022'!AR80</f>
        <v>0</v>
      </c>
      <c r="AS80" s="39">
        <f t="shared" si="297"/>
        <v>0</v>
      </c>
      <c r="AT80" s="36">
        <f t="shared" si="337"/>
        <v>0</v>
      </c>
      <c r="AU80" s="40">
        <f t="shared" si="298"/>
        <v>0</v>
      </c>
      <c r="AV80" s="116">
        <f t="shared" si="299"/>
        <v>0</v>
      </c>
      <c r="AW80" s="117">
        <f t="shared" si="300"/>
        <v>0</v>
      </c>
      <c r="AX80" s="118">
        <f t="shared" si="301"/>
        <v>0</v>
      </c>
      <c r="AY80" s="32"/>
      <c r="AZ80" s="35">
        <f>+'OCT-DEC 2021 '!AZ80+'JUL-SEP 2021'!AZ80+'JAN-MAR 2022'!AZ80+'APR-JUN 2022'!AZ80</f>
        <v>3723317.8577545108</v>
      </c>
      <c r="BA80" s="39">
        <f t="shared" si="302"/>
        <v>8.4663769541256375</v>
      </c>
      <c r="BB80" s="36">
        <f>+'OCT-DEC 2021 '!BB80+'JUL-SEP 2021'!BB80+'JAN-MAR 2022'!BB80+'APR-JUN 2022'!BB80</f>
        <v>839333.28331069567</v>
      </c>
      <c r="BC80" s="39">
        <f t="shared" si="303"/>
        <v>7.2996293653035291</v>
      </c>
      <c r="BD80" s="36">
        <f t="shared" si="338"/>
        <v>4562651.1410652064</v>
      </c>
      <c r="BE80" s="40">
        <v>5.907945790397517</v>
      </c>
      <c r="BF80" s="38">
        <f>+'OCT-DEC 2021 '!BF80+'JUL-SEP 2021'!BF80+'JAN-MAR 2022'!BF80+'APR-JUN 2022'!BF80</f>
        <v>4184674.9779008711</v>
      </c>
      <c r="BG80" s="39">
        <v>1.2184229343481403</v>
      </c>
      <c r="BH80" s="36">
        <f>+'OCT-DEC 2021 '!BH80+'JUL-SEP 2021'!BH80+'JAN-MAR 2022'!BH80+'APR-JUN 2022'!BH80</f>
        <v>3339305.3622739837</v>
      </c>
      <c r="BI80" s="39">
        <v>2.2151835555379029</v>
      </c>
      <c r="BJ80" s="36">
        <f t="shared" si="339"/>
        <v>7523980.3401748547</v>
      </c>
      <c r="BK80" s="40">
        <v>1.4954854477070738</v>
      </c>
      <c r="BL80" s="116">
        <f t="shared" si="304"/>
        <v>7907992.8356553819</v>
      </c>
      <c r="BM80" s="117">
        <f t="shared" si="305"/>
        <v>4178638.6455846792</v>
      </c>
      <c r="BN80" s="118">
        <f t="shared" si="306"/>
        <v>12086631.48124006</v>
      </c>
      <c r="BO80" s="32"/>
      <c r="BP80" s="35">
        <f>+'OCT-DEC 2021 '!BP80+'JUL-SEP 2021'!BP80+'JAN-MAR 2022'!BP80+'APR-JUN 2022'!BP80</f>
        <v>0</v>
      </c>
      <c r="BQ80" s="39">
        <v>0</v>
      </c>
      <c r="BR80" s="36">
        <f>+'OCT-DEC 2021 '!BR80+'JUL-SEP 2021'!BR80+'JAN-MAR 2022'!BR80+'APR-JUN 2022'!BR80</f>
        <v>0</v>
      </c>
      <c r="BS80" s="39">
        <v>0</v>
      </c>
      <c r="BT80" s="36">
        <f t="shared" si="340"/>
        <v>0</v>
      </c>
      <c r="BU80" s="40">
        <v>0</v>
      </c>
      <c r="BV80" s="38">
        <f>+'OCT-DEC 2021 '!BV80+'JUL-SEP 2021'!BV80+'JAN-MAR 2022'!BV80+'APR-JUN 2022'!BV80</f>
        <v>0</v>
      </c>
      <c r="BW80" s="39">
        <f t="shared" si="307"/>
        <v>0</v>
      </c>
      <c r="BX80" s="36">
        <f>+'OCT-DEC 2021 '!BX80+'JUL-SEP 2021'!BX80+'JAN-MAR 2022'!BX80+'APR-JUN 2022'!BX80</f>
        <v>0</v>
      </c>
      <c r="BY80" s="39">
        <f t="shared" si="308"/>
        <v>0</v>
      </c>
      <c r="BZ80" s="36">
        <f t="shared" si="341"/>
        <v>0</v>
      </c>
      <c r="CA80" s="40">
        <f t="shared" si="309"/>
        <v>0</v>
      </c>
      <c r="CB80" s="116">
        <f t="shared" si="310"/>
        <v>0</v>
      </c>
      <c r="CC80" s="117">
        <f t="shared" si="311"/>
        <v>0</v>
      </c>
      <c r="CD80" s="118">
        <f t="shared" si="312"/>
        <v>0</v>
      </c>
      <c r="CE80" s="32"/>
      <c r="CF80" s="35">
        <f>+'OCT-DEC 2021 '!CF80+'JUL-SEP 2021'!CF80+'JAN-MAR 2022'!CF80+'APR-JUN 2022'!CF80</f>
        <v>8250081.4856595062</v>
      </c>
      <c r="CG80" s="39">
        <f t="shared" si="313"/>
        <v>16.484107450662066</v>
      </c>
      <c r="CH80" s="36">
        <f>+'OCT-DEC 2021 '!CH80+'JUL-SEP 2021'!CH80+'JAN-MAR 2022'!CH80+'APR-JUN 2022'!CH80</f>
        <v>1840446.054983943</v>
      </c>
      <c r="CI80" s="39">
        <f t="shared" si="314"/>
        <v>19.73393580502389</v>
      </c>
      <c r="CJ80" s="36">
        <f t="shared" si="342"/>
        <v>10090527.54064345</v>
      </c>
      <c r="CK80" s="40">
        <f t="shared" si="315"/>
        <v>16.994572700031075</v>
      </c>
      <c r="CL80" s="38">
        <f>+'OCT-DEC 2021 '!CL80+'JUL-SEP 2021'!CL80+'JAN-MAR 2022'!CL80+'APR-JUN 2022'!CL80</f>
        <v>4330197.343104912</v>
      </c>
      <c r="CM80" s="39">
        <f t="shared" si="316"/>
        <v>1.8363505968312361</v>
      </c>
      <c r="CN80" s="36">
        <f>+'OCT-DEC 2021 '!CN80+'JUL-SEP 2021'!CN80+'JAN-MAR 2022'!CN80+'APR-JUN 2022'!CN80</f>
        <v>3329328.4116855776</v>
      </c>
      <c r="CO80" s="39">
        <f t="shared" si="317"/>
        <v>2.7565434844982102</v>
      </c>
      <c r="CP80" s="36">
        <f t="shared" si="343"/>
        <v>7659525.7547904896</v>
      </c>
      <c r="CQ80" s="40">
        <f t="shared" si="318"/>
        <v>2.1480308558190813</v>
      </c>
      <c r="CR80" s="116">
        <f t="shared" si="319"/>
        <v>12580278.828764418</v>
      </c>
      <c r="CS80" s="117">
        <f t="shared" si="320"/>
        <v>5169774.4666695204</v>
      </c>
      <c r="CT80" s="118">
        <f t="shared" si="321"/>
        <v>17750053.295433939</v>
      </c>
      <c r="CU80" s="32"/>
      <c r="CV80" s="38">
        <f t="shared" si="322"/>
        <v>12681483.724446593</v>
      </c>
      <c r="CW80" s="39">
        <f t="shared" si="268"/>
        <v>4.616679744920642</v>
      </c>
      <c r="CX80" s="39">
        <f t="shared" si="323"/>
        <v>2851546.6665338413</v>
      </c>
      <c r="CY80" s="39">
        <f t="shared" si="324"/>
        <v>4.2931531486128458</v>
      </c>
      <c r="CZ80" s="36">
        <f t="shared" si="325"/>
        <v>15533030.390980434</v>
      </c>
      <c r="DA80" s="40">
        <f t="shared" si="326"/>
        <v>4.5536826303660041</v>
      </c>
      <c r="DB80" s="38">
        <f t="shared" si="327"/>
        <v>10534479.82010166</v>
      </c>
      <c r="DC80" s="39">
        <f t="shared" si="328"/>
        <v>0.90695583988315143</v>
      </c>
      <c r="DD80" s="36">
        <f t="shared" si="329"/>
        <v>7479120.3259685468</v>
      </c>
      <c r="DE80" s="39">
        <f t="shared" si="330"/>
        <v>1.1795383939119428</v>
      </c>
      <c r="DF80" s="36">
        <f t="shared" si="331"/>
        <v>18013600.146070205</v>
      </c>
      <c r="DG80" s="40">
        <f t="shared" si="332"/>
        <v>1.0032120398180659</v>
      </c>
      <c r="DH80" s="152"/>
      <c r="DI80" s="161" t="s">
        <v>79</v>
      </c>
      <c r="DJ80" s="38">
        <f t="shared" si="333"/>
        <v>15533030.390980434</v>
      </c>
      <c r="DK80" s="36">
        <f t="shared" si="334"/>
        <v>18013600.146070205</v>
      </c>
      <c r="DL80" s="37">
        <f t="shared" si="335"/>
        <v>33546630.537050638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>
        <f>+'JUL-SEP 2021'!D81+'OCT-DEC 2021 '!D81+'JAN-MAR 2022'!D81+'APR-JUN 2022'!D81</f>
        <v>0</v>
      </c>
      <c r="E81" s="39">
        <f t="shared" si="271"/>
        <v>0</v>
      </c>
      <c r="F81" s="36">
        <f>+'JUL-SEP 2021'!F81+'OCT-DEC 2021 '!F81+'JAN-MAR 2022'!F81+'APR-JUN 2022'!F81</f>
        <v>0</v>
      </c>
      <c r="G81" s="39">
        <f t="shared" si="272"/>
        <v>0</v>
      </c>
      <c r="H81" s="36">
        <f t="shared" si="273"/>
        <v>0</v>
      </c>
      <c r="I81" s="40">
        <f t="shared" si="274"/>
        <v>0</v>
      </c>
      <c r="J81" s="36">
        <f>+'JUL-SEP 2021'!J81+'OCT-DEC 2021 '!J81+'JAN-MAR 2022'!J81+'APR-JUN 2022'!J81</f>
        <v>0</v>
      </c>
      <c r="K81" s="39">
        <f t="shared" si="275"/>
        <v>0</v>
      </c>
      <c r="L81" s="36">
        <f>+'JUL-SEP 2021'!L81+'OCT-DEC 2021 '!L81+'JAN-MAR 2022'!L81+'APR-JUN 2022'!L81</f>
        <v>0</v>
      </c>
      <c r="M81" s="39">
        <f t="shared" si="276"/>
        <v>0</v>
      </c>
      <c r="N81" s="36">
        <f t="shared" si="277"/>
        <v>0</v>
      </c>
      <c r="O81" s="40">
        <f t="shared" si="278"/>
        <v>0</v>
      </c>
      <c r="P81" s="116">
        <f t="shared" si="279"/>
        <v>0</v>
      </c>
      <c r="Q81" s="117">
        <f t="shared" si="280"/>
        <v>0</v>
      </c>
      <c r="R81" s="118">
        <f t="shared" si="281"/>
        <v>0</v>
      </c>
      <c r="S81" s="32"/>
      <c r="T81" s="38">
        <f>+'JUL-SEP 2021'!T81+'OCT-DEC 2021 '!T81+'JAN-MAR 2022'!T81+'APR-JUN 2022'!T81</f>
        <v>3389120.6805654485</v>
      </c>
      <c r="U81" s="39">
        <f t="shared" si="282"/>
        <v>4.402913537035575</v>
      </c>
      <c r="V81" s="36">
        <f>+'JUL-SEP 2021'!V81+'OCT-DEC 2021 '!V81+'JAN-MAR 2022'!V81+'APR-JUN 2022'!V81</f>
        <v>898155.66397858853</v>
      </c>
      <c r="W81" s="39">
        <f t="shared" si="283"/>
        <v>4.5234147573673482</v>
      </c>
      <c r="X81" s="36">
        <f t="shared" si="284"/>
        <v>4287276.3445440372</v>
      </c>
      <c r="Y81" s="40">
        <f t="shared" si="285"/>
        <v>4.4276231429285877</v>
      </c>
      <c r="Z81" s="244">
        <f>+'OCT-DEC 2021 '!Z81+'JUL-SEP 2021'!Z81+'JAN-MAR 2022'!Z81+'APR-JUN 2022'!Z81</f>
        <v>4991408.2393041765</v>
      </c>
      <c r="AA81" s="39">
        <f t="shared" si="286"/>
        <v>1.2841643758828845</v>
      </c>
      <c r="AB81" s="36">
        <f>+'OCT-DEC 2021 '!AB81+'JUL-SEP 2021'!AB81+'JAN-MAR 2022'!AB81+'APR-JUN 2022'!AB81</f>
        <v>2207409.2609679652</v>
      </c>
      <c r="AC81" s="39">
        <f t="shared" si="287"/>
        <v>1.4056806868842311</v>
      </c>
      <c r="AD81" s="36">
        <f t="shared" si="288"/>
        <v>7198817.5002721418</v>
      </c>
      <c r="AE81" s="40">
        <f t="shared" si="289"/>
        <v>1.3191313156725426</v>
      </c>
      <c r="AF81" s="116">
        <f t="shared" si="290"/>
        <v>8380528.919869625</v>
      </c>
      <c r="AG81" s="117">
        <f t="shared" si="291"/>
        <v>3105564.924946554</v>
      </c>
      <c r="AH81" s="118">
        <f t="shared" si="292"/>
        <v>11486093.844816178</v>
      </c>
      <c r="AI81" s="32"/>
      <c r="AJ81" s="35">
        <f>+'OCT-DEC 2021 '!AJ81+'JUL-SEP 2021'!AJ81+'JAN-MAR 2022'!AJ81+'APR-JUN 2022'!AJ81</f>
        <v>0</v>
      </c>
      <c r="AK81" s="39">
        <f t="shared" si="293"/>
        <v>0</v>
      </c>
      <c r="AL81" s="36">
        <f>+'OCT-DEC 2021 '!AL81+'JUL-SEP 2021'!AL81+'JAN-MAR 2022'!AL81+'APR-JUN 2022'!AL81</f>
        <v>0</v>
      </c>
      <c r="AM81" s="39">
        <f t="shared" si="294"/>
        <v>0</v>
      </c>
      <c r="AN81" s="36">
        <f t="shared" si="336"/>
        <v>0</v>
      </c>
      <c r="AO81" s="40">
        <f t="shared" si="295"/>
        <v>0</v>
      </c>
      <c r="AP81" s="36">
        <f>+'OCT-DEC 2021 '!AP81+'JUL-SEP 2021'!AP81+'JAN-MAR 2022'!AP81+'APR-JUN 2022'!AP81</f>
        <v>0</v>
      </c>
      <c r="AQ81" s="39">
        <f t="shared" si="296"/>
        <v>0</v>
      </c>
      <c r="AR81" s="36">
        <f>+'OCT-DEC 2021 '!AR81+'JUL-SEP 2021'!AR81+'JAN-MAR 2022'!AR81+'APR-JUN 2022'!AR81</f>
        <v>0</v>
      </c>
      <c r="AS81" s="39">
        <f t="shared" si="297"/>
        <v>0</v>
      </c>
      <c r="AT81" s="36">
        <f t="shared" si="337"/>
        <v>0</v>
      </c>
      <c r="AU81" s="40">
        <f t="shared" si="298"/>
        <v>0</v>
      </c>
      <c r="AV81" s="116">
        <f t="shared" si="299"/>
        <v>0</v>
      </c>
      <c r="AW81" s="117">
        <f t="shared" si="300"/>
        <v>0</v>
      </c>
      <c r="AX81" s="118">
        <f t="shared" si="301"/>
        <v>0</v>
      </c>
      <c r="AY81" s="32"/>
      <c r="AZ81" s="35">
        <f>+'OCT-DEC 2021 '!AZ81+'JUL-SEP 2021'!AZ81+'JAN-MAR 2022'!AZ81+'APR-JUN 2022'!AZ81</f>
        <v>2971066.654850278</v>
      </c>
      <c r="BA81" s="39">
        <f t="shared" si="302"/>
        <v>6.7558482022713289</v>
      </c>
      <c r="BB81" s="36">
        <f>+'OCT-DEC 2021 '!BB81+'JUL-SEP 2021'!BB81+'JAN-MAR 2022'!BB81+'APR-JUN 2022'!BB81</f>
        <v>653525.72690725315</v>
      </c>
      <c r="BC81" s="39">
        <f t="shared" si="303"/>
        <v>5.6836726029695965</v>
      </c>
      <c r="BD81" s="36">
        <f t="shared" si="338"/>
        <v>3624592.3817575313</v>
      </c>
      <c r="BE81" s="40">
        <v>5.0126654791868646</v>
      </c>
      <c r="BF81" s="38">
        <f>+'OCT-DEC 2021 '!BF81+'JUL-SEP 2021'!BF81+'JAN-MAR 2022'!BF81+'APR-JUN 2022'!BF81</f>
        <v>1045196.5973133552</v>
      </c>
      <c r="BG81" s="39">
        <v>1.584997221169741E-2</v>
      </c>
      <c r="BH81" s="36">
        <f>+'OCT-DEC 2021 '!BH81+'JUL-SEP 2021'!BH81+'JAN-MAR 2022'!BH81+'APR-JUN 2022'!BH81</f>
        <v>985264.40531146259</v>
      </c>
      <c r="BI81" s="39">
        <v>2.881642885183271E-2</v>
      </c>
      <c r="BJ81" s="36">
        <f t="shared" si="339"/>
        <v>2030461.0026248177</v>
      </c>
      <c r="BK81" s="40">
        <v>1.9454166628795656E-2</v>
      </c>
      <c r="BL81" s="116">
        <f t="shared" si="304"/>
        <v>4016263.2521636332</v>
      </c>
      <c r="BM81" s="117">
        <f t="shared" si="305"/>
        <v>1638790.1322187157</v>
      </c>
      <c r="BN81" s="118">
        <f t="shared" si="306"/>
        <v>5655053.3843823485</v>
      </c>
      <c r="BO81" s="32"/>
      <c r="BP81" s="35">
        <f>+'OCT-DEC 2021 '!BP81+'JUL-SEP 2021'!BP81+'JAN-MAR 2022'!BP81+'APR-JUN 2022'!BP81</f>
        <v>993472.37999999977</v>
      </c>
      <c r="BQ81" s="39">
        <v>4.6604495277335101</v>
      </c>
      <c r="BR81" s="36">
        <f>+'OCT-DEC 2021 '!BR81+'JUL-SEP 2021'!BR81+'JAN-MAR 2022'!BR81+'APR-JUN 2022'!BR81</f>
        <v>23058.870000000006</v>
      </c>
      <c r="BS81" s="39">
        <v>4.8595513381546614E-2</v>
      </c>
      <c r="BT81" s="36">
        <f t="shared" si="340"/>
        <v>1016531.2499999998</v>
      </c>
      <c r="BU81" s="40">
        <v>4.0918224466266446</v>
      </c>
      <c r="BV81" s="38">
        <f>+'OCT-DEC 2021 '!BV81+'JUL-SEP 2021'!BV81+'JAN-MAR 2022'!BV81+'APR-JUN 2022'!BV81</f>
        <v>1148198.8099999996</v>
      </c>
      <c r="BW81" s="39">
        <f t="shared" si="307"/>
        <v>1.0201079368069039</v>
      </c>
      <c r="BX81" s="36">
        <f>+'OCT-DEC 2021 '!BX81+'JUL-SEP 2021'!BX81+'JAN-MAR 2022'!BX81+'APR-JUN 2022'!BX81</f>
        <v>24538.13000000007</v>
      </c>
      <c r="BY81" s="39">
        <f t="shared" si="308"/>
        <v>3.3423636697972596E-2</v>
      </c>
      <c r="BZ81" s="36">
        <f t="shared" si="341"/>
        <v>1172736.9399999997</v>
      </c>
      <c r="CA81" s="40">
        <f t="shared" si="309"/>
        <v>0.63059832093093515</v>
      </c>
      <c r="CB81" s="116">
        <f t="shared" si="310"/>
        <v>2141671.1899999995</v>
      </c>
      <c r="CC81" s="117">
        <f t="shared" si="311"/>
        <v>47597.000000000073</v>
      </c>
      <c r="CD81" s="118">
        <f t="shared" si="312"/>
        <v>2189268.1899999995</v>
      </c>
      <c r="CE81" s="32"/>
      <c r="CF81" s="35">
        <f>+'OCT-DEC 2021 '!CF81+'JUL-SEP 2021'!CF81+'JAN-MAR 2022'!CF81+'APR-JUN 2022'!CF81</f>
        <v>4089936.1761486134</v>
      </c>
      <c r="CG81" s="39">
        <f t="shared" si="313"/>
        <v>8.1719129091237406</v>
      </c>
      <c r="CH81" s="36">
        <f>+'OCT-DEC 2021 '!CH81+'JUL-SEP 2021'!CH81+'JAN-MAR 2022'!CH81+'APR-JUN 2022'!CH81</f>
        <v>1159814.5399149179</v>
      </c>
      <c r="CI81" s="39">
        <f t="shared" si="314"/>
        <v>12.435955737161768</v>
      </c>
      <c r="CJ81" s="36">
        <f t="shared" si="342"/>
        <v>5249750.7160635311</v>
      </c>
      <c r="CK81" s="40">
        <f t="shared" si="315"/>
        <v>8.841685416528053</v>
      </c>
      <c r="CL81" s="38">
        <f>+'OCT-DEC 2021 '!CL81+'JUL-SEP 2021'!CL81+'JAN-MAR 2022'!CL81+'APR-JUN 2022'!CL81</f>
        <v>3740615.2570995521</v>
      </c>
      <c r="CM81" s="39">
        <f t="shared" si="316"/>
        <v>1.58632055668978</v>
      </c>
      <c r="CN81" s="36">
        <f>+'OCT-DEC 2021 '!CN81+'JUL-SEP 2021'!CN81+'JAN-MAR 2022'!CN81+'APR-JUN 2022'!CN81</f>
        <v>2812876.6541069471</v>
      </c>
      <c r="CO81" s="39">
        <f t="shared" si="317"/>
        <v>2.3289432146016549</v>
      </c>
      <c r="CP81" s="36">
        <f t="shared" si="343"/>
        <v>6553491.9112064987</v>
      </c>
      <c r="CQ81" s="40">
        <f t="shared" si="318"/>
        <v>1.837855670088725</v>
      </c>
      <c r="CR81" s="116">
        <f t="shared" si="319"/>
        <v>7830551.433248166</v>
      </c>
      <c r="CS81" s="117">
        <f t="shared" si="320"/>
        <v>3972691.1940218648</v>
      </c>
      <c r="CT81" s="118">
        <f t="shared" si="321"/>
        <v>11803242.627270032</v>
      </c>
      <c r="CU81" s="32"/>
      <c r="CV81" s="38">
        <f t="shared" si="322"/>
        <v>11443595.891564339</v>
      </c>
      <c r="CW81" s="39">
        <f t="shared" si="268"/>
        <v>4.1660280854831653</v>
      </c>
      <c r="CX81" s="39">
        <f t="shared" si="323"/>
        <v>2734554.8008007593</v>
      </c>
      <c r="CY81" s="39">
        <f t="shared" si="324"/>
        <v>4.1170157553067099</v>
      </c>
      <c r="CZ81" s="36">
        <f t="shared" si="325"/>
        <v>14178150.692365099</v>
      </c>
      <c r="DA81" s="40">
        <f t="shared" si="326"/>
        <v>4.1564844021694807</v>
      </c>
      <c r="DB81" s="38">
        <f t="shared" si="327"/>
        <v>10925418.903717082</v>
      </c>
      <c r="DC81" s="39">
        <f t="shared" si="328"/>
        <v>0.94061336175214805</v>
      </c>
      <c r="DD81" s="36">
        <f t="shared" si="329"/>
        <v>6030088.4503863752</v>
      </c>
      <c r="DE81" s="39">
        <f t="shared" si="330"/>
        <v>0.95101035093917996</v>
      </c>
      <c r="DF81" s="36">
        <f t="shared" si="331"/>
        <v>16955507.354103457</v>
      </c>
      <c r="DG81" s="40">
        <f t="shared" si="332"/>
        <v>0.94428481707867773</v>
      </c>
      <c r="DH81" s="152"/>
      <c r="DI81" s="161" t="s">
        <v>80</v>
      </c>
      <c r="DJ81" s="38">
        <f t="shared" si="333"/>
        <v>14178150.692365099</v>
      </c>
      <c r="DK81" s="36">
        <f t="shared" si="334"/>
        <v>16955507.354103457</v>
      </c>
      <c r="DL81" s="37">
        <f t="shared" si="335"/>
        <v>31133658.046468556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>
        <f>+'JUL-SEP 2021'!D82+'OCT-DEC 2021 '!D82+'JAN-MAR 2022'!D82+'APR-JUN 2022'!D82</f>
        <v>0</v>
      </c>
      <c r="E82" s="39">
        <f t="shared" si="271"/>
        <v>0</v>
      </c>
      <c r="F82" s="36">
        <f>+'JUL-SEP 2021'!F82+'OCT-DEC 2021 '!F82+'JAN-MAR 2022'!F82+'APR-JUN 2022'!F82</f>
        <v>0</v>
      </c>
      <c r="G82" s="39">
        <f t="shared" si="272"/>
        <v>0</v>
      </c>
      <c r="H82" s="36">
        <f t="shared" si="273"/>
        <v>0</v>
      </c>
      <c r="I82" s="40">
        <f t="shared" si="274"/>
        <v>0</v>
      </c>
      <c r="J82" s="36">
        <f>+'JUL-SEP 2021'!J82+'OCT-DEC 2021 '!J82+'JAN-MAR 2022'!J82+'APR-JUN 2022'!J82</f>
        <v>0</v>
      </c>
      <c r="K82" s="39">
        <f t="shared" si="275"/>
        <v>0</v>
      </c>
      <c r="L82" s="36">
        <f>+'JUL-SEP 2021'!L82+'OCT-DEC 2021 '!L82+'JAN-MAR 2022'!L82+'APR-JUN 2022'!L82</f>
        <v>0</v>
      </c>
      <c r="M82" s="39">
        <f t="shared" si="276"/>
        <v>0</v>
      </c>
      <c r="N82" s="36">
        <f t="shared" si="277"/>
        <v>0</v>
      </c>
      <c r="O82" s="40">
        <f t="shared" si="278"/>
        <v>0</v>
      </c>
      <c r="P82" s="116">
        <f t="shared" si="279"/>
        <v>0</v>
      </c>
      <c r="Q82" s="117">
        <f t="shared" si="280"/>
        <v>0</v>
      </c>
      <c r="R82" s="118">
        <f t="shared" si="281"/>
        <v>0</v>
      </c>
      <c r="S82" s="32"/>
      <c r="T82" s="38">
        <f>+'JUL-SEP 2021'!T82+'OCT-DEC 2021 '!T82+'JAN-MAR 2022'!T82+'APR-JUN 2022'!T82</f>
        <v>5507193.7965222429</v>
      </c>
      <c r="U82" s="39">
        <f t="shared" si="282"/>
        <v>7.1545691060315342</v>
      </c>
      <c r="V82" s="36">
        <f>+'JUL-SEP 2021'!V82+'OCT-DEC 2021 '!V82+'JAN-MAR 2022'!V82+'APR-JUN 2022'!V82</f>
        <v>1318256.6456593</v>
      </c>
      <c r="W82" s="39">
        <f t="shared" si="283"/>
        <v>6.6391849476941136</v>
      </c>
      <c r="X82" s="36">
        <f t="shared" si="284"/>
        <v>6825450.4421815425</v>
      </c>
      <c r="Y82" s="40">
        <f t="shared" si="285"/>
        <v>7.0488860316115662</v>
      </c>
      <c r="Z82" s="244">
        <f>+'OCT-DEC 2021 '!Z82+'JUL-SEP 2021'!Z82+'JAN-MAR 2022'!Z82+'APR-JUN 2022'!Z82</f>
        <v>18527639.762668312</v>
      </c>
      <c r="AA82" s="39">
        <f t="shared" si="286"/>
        <v>4.7666978559394781</v>
      </c>
      <c r="AB82" s="36">
        <f>+'OCT-DEC 2021 '!AB82+'JUL-SEP 2021'!AB82+'JAN-MAR 2022'!AB82+'APR-JUN 2022'!AB82</f>
        <v>7365710.2803852279</v>
      </c>
      <c r="AC82" s="39">
        <f t="shared" si="287"/>
        <v>4.6904925468066194</v>
      </c>
      <c r="AD82" s="36">
        <f t="shared" si="288"/>
        <v>25893350.043053538</v>
      </c>
      <c r="AE82" s="40">
        <f t="shared" si="289"/>
        <v>4.7447693886074553</v>
      </c>
      <c r="AF82" s="116">
        <f t="shared" si="290"/>
        <v>24034833.559190556</v>
      </c>
      <c r="AG82" s="117">
        <f t="shared" si="291"/>
        <v>8683966.9260445274</v>
      </c>
      <c r="AH82" s="118">
        <f t="shared" si="292"/>
        <v>32718800.485235084</v>
      </c>
      <c r="AI82" s="32"/>
      <c r="AJ82" s="35">
        <f>+'OCT-DEC 2021 '!AJ82+'JUL-SEP 2021'!AJ82+'JAN-MAR 2022'!AJ82+'APR-JUN 2022'!AJ82</f>
        <v>0</v>
      </c>
      <c r="AK82" s="39">
        <f t="shared" si="293"/>
        <v>0</v>
      </c>
      <c r="AL82" s="36">
        <f>+'OCT-DEC 2021 '!AL82+'JUL-SEP 2021'!AL82+'JAN-MAR 2022'!AL82+'APR-JUN 2022'!AL82</f>
        <v>0</v>
      </c>
      <c r="AM82" s="39">
        <f t="shared" si="294"/>
        <v>0</v>
      </c>
      <c r="AN82" s="36">
        <f t="shared" si="336"/>
        <v>0</v>
      </c>
      <c r="AO82" s="40">
        <f t="shared" si="295"/>
        <v>0</v>
      </c>
      <c r="AP82" s="36">
        <f>+'OCT-DEC 2021 '!AP82+'JUL-SEP 2021'!AP82+'JAN-MAR 2022'!AP82+'APR-JUN 2022'!AP82</f>
        <v>0</v>
      </c>
      <c r="AQ82" s="39">
        <f t="shared" si="296"/>
        <v>0</v>
      </c>
      <c r="AR82" s="36">
        <f>+'OCT-DEC 2021 '!AR82+'JUL-SEP 2021'!AR82+'JAN-MAR 2022'!AR82+'APR-JUN 2022'!AR82</f>
        <v>0</v>
      </c>
      <c r="AS82" s="39">
        <f t="shared" si="297"/>
        <v>0</v>
      </c>
      <c r="AT82" s="36">
        <f t="shared" si="337"/>
        <v>0</v>
      </c>
      <c r="AU82" s="40">
        <f t="shared" si="298"/>
        <v>0</v>
      </c>
      <c r="AV82" s="116">
        <f t="shared" si="299"/>
        <v>0</v>
      </c>
      <c r="AW82" s="117">
        <f t="shared" si="300"/>
        <v>0</v>
      </c>
      <c r="AX82" s="118">
        <f t="shared" si="301"/>
        <v>0</v>
      </c>
      <c r="AY82" s="32"/>
      <c r="AZ82" s="35">
        <f>+'OCT-DEC 2021 '!AZ82+'JUL-SEP 2021'!AZ82+'JAN-MAR 2022'!AZ82+'APR-JUN 2022'!AZ82</f>
        <v>1111502.9890134819</v>
      </c>
      <c r="BA82" s="39">
        <f t="shared" si="302"/>
        <v>2.5274241013365453</v>
      </c>
      <c r="BB82" s="36">
        <f>+'OCT-DEC 2021 '!BB82+'JUL-SEP 2021'!BB82+'JAN-MAR 2022'!BB82+'APR-JUN 2022'!BB82</f>
        <v>251285.30161359772</v>
      </c>
      <c r="BC82" s="39">
        <f t="shared" si="303"/>
        <v>2.185412640247669</v>
      </c>
      <c r="BD82" s="36">
        <f t="shared" si="338"/>
        <v>1362788.2906270796</v>
      </c>
      <c r="BE82" s="40">
        <v>1.8822749136955823</v>
      </c>
      <c r="BF82" s="38">
        <f>+'OCT-DEC 2021 '!BF82+'JUL-SEP 2021'!BF82+'JAN-MAR 2022'!BF82+'APR-JUN 2022'!BF82</f>
        <v>4242508.1300066253</v>
      </c>
      <c r="BG82" s="39">
        <v>1.795405780012733</v>
      </c>
      <c r="BH82" s="36">
        <f>+'OCT-DEC 2021 '!BH82+'JUL-SEP 2021'!BH82+'JAN-MAR 2022'!BH82+'APR-JUN 2022'!BH82</f>
        <v>3572275.4634401002</v>
      </c>
      <c r="BI82" s="39">
        <v>3.2641813013226773</v>
      </c>
      <c r="BJ82" s="36">
        <f t="shared" si="339"/>
        <v>7814783.593446726</v>
      </c>
      <c r="BK82" s="40">
        <v>2.2036709430249641</v>
      </c>
      <c r="BL82" s="116">
        <f t="shared" si="304"/>
        <v>5354011.1190201072</v>
      </c>
      <c r="BM82" s="117">
        <f t="shared" si="305"/>
        <v>3823560.7650536979</v>
      </c>
      <c r="BN82" s="118">
        <f t="shared" si="306"/>
        <v>9177571.8840738051</v>
      </c>
      <c r="BO82" s="32"/>
      <c r="BP82" s="35">
        <f>+'OCT-DEC 2021 '!BP82+'JUL-SEP 2021'!BP82+'JAN-MAR 2022'!BP82+'APR-JUN 2022'!BP82</f>
        <v>0</v>
      </c>
      <c r="BQ82" s="39">
        <v>0</v>
      </c>
      <c r="BR82" s="36">
        <f>+'OCT-DEC 2021 '!BR82+'JUL-SEP 2021'!BR82+'JAN-MAR 2022'!BR82+'APR-JUN 2022'!BR82</f>
        <v>0</v>
      </c>
      <c r="BS82" s="39">
        <v>0</v>
      </c>
      <c r="BT82" s="36">
        <f t="shared" si="340"/>
        <v>0</v>
      </c>
      <c r="BU82" s="40">
        <v>0</v>
      </c>
      <c r="BV82" s="38">
        <f>+'OCT-DEC 2021 '!BV82+'JUL-SEP 2021'!BV82+'JAN-MAR 2022'!BV82+'APR-JUN 2022'!BV82</f>
        <v>0</v>
      </c>
      <c r="BW82" s="39">
        <f t="shared" si="307"/>
        <v>0</v>
      </c>
      <c r="BX82" s="36">
        <f>+'OCT-DEC 2021 '!BX82+'JUL-SEP 2021'!BX82+'JAN-MAR 2022'!BX82+'APR-JUN 2022'!BX82</f>
        <v>0</v>
      </c>
      <c r="BY82" s="39">
        <f t="shared" si="308"/>
        <v>0</v>
      </c>
      <c r="BZ82" s="36">
        <f t="shared" si="341"/>
        <v>0</v>
      </c>
      <c r="CA82" s="40">
        <f t="shared" si="309"/>
        <v>0</v>
      </c>
      <c r="CB82" s="116">
        <f t="shared" si="310"/>
        <v>0</v>
      </c>
      <c r="CC82" s="117">
        <f t="shared" si="311"/>
        <v>0</v>
      </c>
      <c r="CD82" s="118">
        <f t="shared" si="312"/>
        <v>0</v>
      </c>
      <c r="CE82" s="32"/>
      <c r="CF82" s="35">
        <f>+'OCT-DEC 2021 '!CF82+'JUL-SEP 2021'!CF82+'JAN-MAR 2022'!CF82+'APR-JUN 2022'!CF82</f>
        <v>2933794.4826203641</v>
      </c>
      <c r="CG82" s="39">
        <f t="shared" si="313"/>
        <v>5.8618794946129746</v>
      </c>
      <c r="CH82" s="36">
        <f>+'OCT-DEC 2021 '!CH82+'JUL-SEP 2021'!CH82+'JAN-MAR 2022'!CH82+'APR-JUN 2022'!CH82</f>
        <v>680065.94988319674</v>
      </c>
      <c r="CI82" s="39">
        <f t="shared" si="314"/>
        <v>7.2919158710656609</v>
      </c>
      <c r="CJ82" s="36">
        <f t="shared" si="342"/>
        <v>3613860.4325035606</v>
      </c>
      <c r="CK82" s="40">
        <f t="shared" si="315"/>
        <v>6.0865017810586286</v>
      </c>
      <c r="CL82" s="38">
        <f>+'OCT-DEC 2021 '!CL82+'JUL-SEP 2021'!CL82+'JAN-MAR 2022'!CL82+'APR-JUN 2022'!CL82</f>
        <v>1416431.2198492088</v>
      </c>
      <c r="CM82" s="39">
        <f t="shared" si="316"/>
        <v>0.60068031774169228</v>
      </c>
      <c r="CN82" s="36">
        <f>+'OCT-DEC 2021 '!CN82+'JUL-SEP 2021'!CN82+'JAN-MAR 2022'!CN82+'APR-JUN 2022'!CN82</f>
        <v>1173892.2445429598</v>
      </c>
      <c r="CO82" s="39">
        <f t="shared" si="317"/>
        <v>0.97193326042581862</v>
      </c>
      <c r="CP82" s="36">
        <f t="shared" si="343"/>
        <v>2590323.4643921684</v>
      </c>
      <c r="CQ82" s="40">
        <f t="shared" si="318"/>
        <v>0.72642809831752453</v>
      </c>
      <c r="CR82" s="116">
        <f t="shared" si="319"/>
        <v>4350225.7024695724</v>
      </c>
      <c r="CS82" s="117">
        <f t="shared" si="320"/>
        <v>1853958.1944261566</v>
      </c>
      <c r="CT82" s="118">
        <f t="shared" si="321"/>
        <v>6204183.896895729</v>
      </c>
      <c r="CU82" s="32"/>
      <c r="CV82" s="38">
        <f t="shared" si="322"/>
        <v>9552491.2681560889</v>
      </c>
      <c r="CW82" s="39">
        <f t="shared" si="268"/>
        <v>3.4775735954470917</v>
      </c>
      <c r="CX82" s="39">
        <f t="shared" si="323"/>
        <v>2249607.8971560942</v>
      </c>
      <c r="CY82" s="39">
        <f t="shared" si="324"/>
        <v>3.3869027430505114</v>
      </c>
      <c r="CZ82" s="36">
        <f t="shared" si="325"/>
        <v>11802099.165312182</v>
      </c>
      <c r="DA82" s="40">
        <f t="shared" si="326"/>
        <v>3.459918162662333</v>
      </c>
      <c r="DB82" s="38">
        <f t="shared" si="327"/>
        <v>24186579.112524148</v>
      </c>
      <c r="DC82" s="39">
        <f t="shared" si="328"/>
        <v>2.0823201095360719</v>
      </c>
      <c r="DD82" s="36">
        <f t="shared" si="329"/>
        <v>12111877.988368288</v>
      </c>
      <c r="DE82" s="39">
        <f t="shared" si="330"/>
        <v>1.9101745241419485</v>
      </c>
      <c r="DF82" s="36">
        <f t="shared" si="331"/>
        <v>36298457.100892439</v>
      </c>
      <c r="DG82" s="40">
        <f t="shared" si="332"/>
        <v>2.0215308930557705</v>
      </c>
      <c r="DH82" s="152"/>
      <c r="DI82" s="161" t="s">
        <v>81</v>
      </c>
      <c r="DJ82" s="38">
        <f t="shared" si="333"/>
        <v>11802099.165312182</v>
      </c>
      <c r="DK82" s="36">
        <f t="shared" si="334"/>
        <v>36298457.100892439</v>
      </c>
      <c r="DL82" s="37">
        <f t="shared" si="335"/>
        <v>48100556.266204625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>
        <f>+'JUL-SEP 2021'!D83+'OCT-DEC 2021 '!D83+'JAN-MAR 2022'!D83+'APR-JUN 2022'!D83</f>
        <v>0</v>
      </c>
      <c r="E83" s="39">
        <f t="shared" si="271"/>
        <v>0</v>
      </c>
      <c r="F83" s="36">
        <f>+'JUL-SEP 2021'!F83+'OCT-DEC 2021 '!F83+'JAN-MAR 2022'!F83+'APR-JUN 2022'!F83</f>
        <v>0</v>
      </c>
      <c r="G83" s="39">
        <f t="shared" si="272"/>
        <v>0</v>
      </c>
      <c r="H83" s="36">
        <f t="shared" si="273"/>
        <v>0</v>
      </c>
      <c r="I83" s="40">
        <f t="shared" si="274"/>
        <v>0</v>
      </c>
      <c r="J83" s="36">
        <f>+'JUL-SEP 2021'!J83+'OCT-DEC 2021 '!J83+'JAN-MAR 2022'!J83+'APR-JUN 2022'!J83</f>
        <v>0</v>
      </c>
      <c r="K83" s="39">
        <f t="shared" si="275"/>
        <v>0</v>
      </c>
      <c r="L83" s="36">
        <f>+'JUL-SEP 2021'!L83+'OCT-DEC 2021 '!L83+'JAN-MAR 2022'!L83+'APR-JUN 2022'!L83</f>
        <v>0</v>
      </c>
      <c r="M83" s="39">
        <f t="shared" si="276"/>
        <v>0</v>
      </c>
      <c r="N83" s="36">
        <f t="shared" si="277"/>
        <v>0</v>
      </c>
      <c r="O83" s="40">
        <f t="shared" si="278"/>
        <v>0</v>
      </c>
      <c r="P83" s="116">
        <f t="shared" si="279"/>
        <v>0</v>
      </c>
      <c r="Q83" s="117">
        <f t="shared" si="280"/>
        <v>0</v>
      </c>
      <c r="R83" s="118">
        <f t="shared" si="281"/>
        <v>0</v>
      </c>
      <c r="S83" s="32"/>
      <c r="T83" s="38">
        <f>+'JUL-SEP 2021'!T83+'OCT-DEC 2021 '!T83+'JAN-MAR 2022'!T83+'APR-JUN 2022'!T83</f>
        <v>0</v>
      </c>
      <c r="U83" s="39">
        <f t="shared" si="282"/>
        <v>0</v>
      </c>
      <c r="V83" s="36">
        <f>+'JUL-SEP 2021'!V83+'OCT-DEC 2021 '!V83+'JAN-MAR 2022'!V83+'APR-JUN 2022'!V83</f>
        <v>0</v>
      </c>
      <c r="W83" s="39">
        <f t="shared" si="283"/>
        <v>0</v>
      </c>
      <c r="X83" s="36">
        <f t="shared" si="284"/>
        <v>0</v>
      </c>
      <c r="Y83" s="40">
        <f t="shared" si="285"/>
        <v>0</v>
      </c>
      <c r="Z83" s="244">
        <f>+'OCT-DEC 2021 '!Z83+'JUL-SEP 2021'!Z83+'JAN-MAR 2022'!Z83+'APR-JUN 2022'!Z83</f>
        <v>0</v>
      </c>
      <c r="AA83" s="39">
        <f t="shared" si="286"/>
        <v>0</v>
      </c>
      <c r="AB83" s="36">
        <f>+'OCT-DEC 2021 '!AB83+'JUL-SEP 2021'!AB83+'JAN-MAR 2022'!AB83+'APR-JUN 2022'!AB83</f>
        <v>0</v>
      </c>
      <c r="AC83" s="39">
        <f t="shared" si="287"/>
        <v>0</v>
      </c>
      <c r="AD83" s="36">
        <f t="shared" si="288"/>
        <v>0</v>
      </c>
      <c r="AE83" s="40">
        <f t="shared" si="289"/>
        <v>0</v>
      </c>
      <c r="AF83" s="116">
        <f t="shared" si="290"/>
        <v>0</v>
      </c>
      <c r="AG83" s="117">
        <f t="shared" si="291"/>
        <v>0</v>
      </c>
      <c r="AH83" s="118">
        <f t="shared" si="292"/>
        <v>0</v>
      </c>
      <c r="AI83" s="32"/>
      <c r="AJ83" s="35">
        <f>+'OCT-DEC 2021 '!AJ83+'JUL-SEP 2021'!AJ83+'JAN-MAR 2022'!AJ83+'APR-JUN 2022'!AJ83</f>
        <v>0</v>
      </c>
      <c r="AK83" s="39">
        <f t="shared" si="293"/>
        <v>0</v>
      </c>
      <c r="AL83" s="36">
        <f>+'OCT-DEC 2021 '!AL83+'JUL-SEP 2021'!AL83+'JAN-MAR 2022'!AL83+'APR-JUN 2022'!AL83</f>
        <v>0</v>
      </c>
      <c r="AM83" s="39">
        <f t="shared" si="294"/>
        <v>0</v>
      </c>
      <c r="AN83" s="36">
        <f t="shared" si="336"/>
        <v>0</v>
      </c>
      <c r="AO83" s="40">
        <f t="shared" si="295"/>
        <v>0</v>
      </c>
      <c r="AP83" s="36">
        <f>+'OCT-DEC 2021 '!AP83+'JUL-SEP 2021'!AP83+'JAN-MAR 2022'!AP83+'APR-JUN 2022'!AP83</f>
        <v>0</v>
      </c>
      <c r="AQ83" s="39">
        <f t="shared" si="296"/>
        <v>0</v>
      </c>
      <c r="AR83" s="36">
        <f>+'OCT-DEC 2021 '!AR83+'JUL-SEP 2021'!AR83+'JAN-MAR 2022'!AR83+'APR-JUN 2022'!AR83</f>
        <v>0</v>
      </c>
      <c r="AS83" s="39">
        <f t="shared" si="297"/>
        <v>0</v>
      </c>
      <c r="AT83" s="36">
        <f t="shared" si="337"/>
        <v>0</v>
      </c>
      <c r="AU83" s="40">
        <f t="shared" si="298"/>
        <v>0</v>
      </c>
      <c r="AV83" s="116">
        <f t="shared" si="299"/>
        <v>0</v>
      </c>
      <c r="AW83" s="117">
        <f t="shared" si="300"/>
        <v>0</v>
      </c>
      <c r="AX83" s="118">
        <f t="shared" si="301"/>
        <v>0</v>
      </c>
      <c r="AY83" s="32"/>
      <c r="AZ83" s="35">
        <f>+'OCT-DEC 2021 '!AZ83+'JUL-SEP 2021'!AZ83+'JAN-MAR 2022'!AZ83+'APR-JUN 2022'!AZ83</f>
        <v>0</v>
      </c>
      <c r="BA83" s="39">
        <f t="shared" si="302"/>
        <v>0</v>
      </c>
      <c r="BB83" s="36">
        <f>+'OCT-DEC 2021 '!BB83+'JUL-SEP 2021'!BB83+'JAN-MAR 2022'!BB83+'APR-JUN 2022'!BB83</f>
        <v>0</v>
      </c>
      <c r="BC83" s="39">
        <f t="shared" si="303"/>
        <v>0</v>
      </c>
      <c r="BD83" s="36">
        <f t="shared" si="338"/>
        <v>0</v>
      </c>
      <c r="BE83" s="40">
        <v>0</v>
      </c>
      <c r="BF83" s="38">
        <f>+'OCT-DEC 2021 '!BF83+'JUL-SEP 2021'!BF83+'JAN-MAR 2022'!BF83+'APR-JUN 2022'!BF83</f>
        <v>0</v>
      </c>
      <c r="BG83" s="39">
        <v>0</v>
      </c>
      <c r="BH83" s="36">
        <f>+'OCT-DEC 2021 '!BH83+'JUL-SEP 2021'!BH83+'JAN-MAR 2022'!BH83+'APR-JUN 2022'!BH83</f>
        <v>0</v>
      </c>
      <c r="BI83" s="39">
        <v>0</v>
      </c>
      <c r="BJ83" s="36">
        <f t="shared" si="339"/>
        <v>0</v>
      </c>
      <c r="BK83" s="40">
        <v>0</v>
      </c>
      <c r="BL83" s="116">
        <f t="shared" si="304"/>
        <v>0</v>
      </c>
      <c r="BM83" s="117">
        <f t="shared" si="305"/>
        <v>0</v>
      </c>
      <c r="BN83" s="118">
        <f t="shared" si="306"/>
        <v>0</v>
      </c>
      <c r="BO83" s="32"/>
      <c r="BP83" s="35">
        <f>+'OCT-DEC 2021 '!BP83+'JUL-SEP 2021'!BP83+'JAN-MAR 2022'!BP83+'APR-JUN 2022'!BP83</f>
        <v>114202.1</v>
      </c>
      <c r="BQ83" s="39">
        <v>1.3134899781034197</v>
      </c>
      <c r="BR83" s="36">
        <f>+'OCT-DEC 2021 '!BR83+'JUL-SEP 2021'!BR83+'JAN-MAR 2022'!BR83+'APR-JUN 2022'!BR83</f>
        <v>24232.71</v>
      </c>
      <c r="BS83" s="39">
        <v>1.9635109862269096</v>
      </c>
      <c r="BT83" s="36">
        <f t="shared" si="340"/>
        <v>138434.81</v>
      </c>
      <c r="BU83" s="40">
        <v>1.3936355220337253</v>
      </c>
      <c r="BV83" s="38">
        <f>+'OCT-DEC 2021 '!BV83+'JUL-SEP 2021'!BV83+'JAN-MAR 2022'!BV83+'APR-JUN 2022'!BV83</f>
        <v>337979.17000000004</v>
      </c>
      <c r="BW83" s="39">
        <f t="shared" si="307"/>
        <v>0.30027485727180819</v>
      </c>
      <c r="BX83" s="36">
        <f>+'OCT-DEC 2021 '!BX83+'JUL-SEP 2021'!BX83+'JAN-MAR 2022'!BX83+'APR-JUN 2022'!BX83</f>
        <v>231490.75</v>
      </c>
      <c r="BY83" s="39">
        <f t="shared" si="308"/>
        <v>0.31531590740374987</v>
      </c>
      <c r="BZ83" s="36">
        <f t="shared" si="341"/>
        <v>569469.92000000004</v>
      </c>
      <c r="CA83" s="40">
        <f t="shared" si="309"/>
        <v>0.30621255553924487</v>
      </c>
      <c r="CB83" s="116">
        <f t="shared" si="310"/>
        <v>452181.27</v>
      </c>
      <c r="CC83" s="117">
        <f t="shared" si="311"/>
        <v>255723.46</v>
      </c>
      <c r="CD83" s="118">
        <f t="shared" si="312"/>
        <v>707904.73</v>
      </c>
      <c r="CE83" s="32"/>
      <c r="CF83" s="35">
        <f>+'OCT-DEC 2021 '!CF83+'JUL-SEP 2021'!CF83+'JAN-MAR 2022'!CF83+'APR-JUN 2022'!CF83</f>
        <v>0</v>
      </c>
      <c r="CG83" s="39">
        <f t="shared" si="313"/>
        <v>0</v>
      </c>
      <c r="CH83" s="36">
        <f>+'OCT-DEC 2021 '!CH83+'JUL-SEP 2021'!CH83+'JAN-MAR 2022'!CH83+'APR-JUN 2022'!CH83</f>
        <v>0</v>
      </c>
      <c r="CI83" s="39">
        <f t="shared" si="314"/>
        <v>0</v>
      </c>
      <c r="CJ83" s="36">
        <f t="shared" si="342"/>
        <v>0</v>
      </c>
      <c r="CK83" s="40">
        <f t="shared" si="315"/>
        <v>0</v>
      </c>
      <c r="CL83" s="38">
        <f>+'OCT-DEC 2021 '!CL83+'JUL-SEP 2021'!CL83+'JAN-MAR 2022'!CL83+'APR-JUN 2022'!CL83</f>
        <v>0</v>
      </c>
      <c r="CM83" s="39">
        <f t="shared" si="316"/>
        <v>0</v>
      </c>
      <c r="CN83" s="36">
        <f>+'OCT-DEC 2021 '!CN83+'JUL-SEP 2021'!CN83+'JAN-MAR 2022'!CN83+'APR-JUN 2022'!CN83</f>
        <v>0</v>
      </c>
      <c r="CO83" s="39">
        <f t="shared" si="317"/>
        <v>0</v>
      </c>
      <c r="CP83" s="36">
        <f t="shared" si="343"/>
        <v>0</v>
      </c>
      <c r="CQ83" s="40">
        <f t="shared" si="318"/>
        <v>0</v>
      </c>
      <c r="CR83" s="116">
        <f t="shared" si="319"/>
        <v>0</v>
      </c>
      <c r="CS83" s="117">
        <f t="shared" si="320"/>
        <v>0</v>
      </c>
      <c r="CT83" s="118">
        <f t="shared" si="321"/>
        <v>0</v>
      </c>
      <c r="CU83" s="32"/>
      <c r="CV83" s="38">
        <f t="shared" si="322"/>
        <v>114202.1</v>
      </c>
      <c r="CW83" s="39">
        <f t="shared" si="268"/>
        <v>4.1575144782233252E-2</v>
      </c>
      <c r="CX83" s="39">
        <f t="shared" si="323"/>
        <v>24232.71</v>
      </c>
      <c r="CY83" s="39">
        <f t="shared" si="324"/>
        <v>3.6483616577939443E-2</v>
      </c>
      <c r="CZ83" s="36">
        <f t="shared" si="325"/>
        <v>138434.81</v>
      </c>
      <c r="DA83" s="40">
        <f t="shared" si="326"/>
        <v>4.0583722162873356E-2</v>
      </c>
      <c r="DB83" s="38">
        <f t="shared" si="327"/>
        <v>337979.17000000004</v>
      </c>
      <c r="DC83" s="39">
        <f t="shared" si="328"/>
        <v>2.9097989385811207E-2</v>
      </c>
      <c r="DD83" s="36">
        <f t="shared" si="329"/>
        <v>231490.75</v>
      </c>
      <c r="DE83" s="39">
        <f t="shared" si="330"/>
        <v>3.6508602022673142E-2</v>
      </c>
      <c r="DF83" s="36">
        <f t="shared" si="331"/>
        <v>569469.92000000004</v>
      </c>
      <c r="DG83" s="40">
        <f t="shared" si="332"/>
        <v>3.171487517351515E-2</v>
      </c>
      <c r="DH83" s="152"/>
      <c r="DI83" s="161" t="s">
        <v>82</v>
      </c>
      <c r="DJ83" s="38">
        <f t="shared" si="333"/>
        <v>138434.81</v>
      </c>
      <c r="DK83" s="36">
        <f t="shared" si="334"/>
        <v>569469.92000000004</v>
      </c>
      <c r="DL83" s="37">
        <f t="shared" si="335"/>
        <v>707904.73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>
        <f>+'JUL-SEP 2021'!D84+'OCT-DEC 2021 '!D84+'JAN-MAR 2022'!D84+'APR-JUN 2022'!D84</f>
        <v>0</v>
      </c>
      <c r="E84" s="39">
        <f t="shared" si="271"/>
        <v>0</v>
      </c>
      <c r="F84" s="36">
        <f>+'JUL-SEP 2021'!F84+'OCT-DEC 2021 '!F84+'JAN-MAR 2022'!F84+'APR-JUN 2022'!F84</f>
        <v>0</v>
      </c>
      <c r="G84" s="39">
        <f t="shared" si="272"/>
        <v>0</v>
      </c>
      <c r="H84" s="36">
        <f t="shared" si="273"/>
        <v>0</v>
      </c>
      <c r="I84" s="40">
        <f t="shared" si="274"/>
        <v>0</v>
      </c>
      <c r="J84" s="36">
        <f>+'JUL-SEP 2021'!J84+'OCT-DEC 2021 '!J84+'JAN-MAR 2022'!J84+'APR-JUN 2022'!J84</f>
        <v>0</v>
      </c>
      <c r="K84" s="39">
        <f t="shared" si="275"/>
        <v>0</v>
      </c>
      <c r="L84" s="36">
        <f>+'JUL-SEP 2021'!L84+'OCT-DEC 2021 '!L84+'JAN-MAR 2022'!L84+'APR-JUN 2022'!L84</f>
        <v>0</v>
      </c>
      <c r="M84" s="39">
        <f t="shared" si="276"/>
        <v>0</v>
      </c>
      <c r="N84" s="36">
        <f t="shared" si="277"/>
        <v>0</v>
      </c>
      <c r="O84" s="40">
        <f t="shared" si="278"/>
        <v>0</v>
      </c>
      <c r="P84" s="116">
        <f t="shared" si="279"/>
        <v>0</v>
      </c>
      <c r="Q84" s="117">
        <f t="shared" si="280"/>
        <v>0</v>
      </c>
      <c r="R84" s="118">
        <f t="shared" si="281"/>
        <v>0</v>
      </c>
      <c r="S84" s="32"/>
      <c r="T84" s="38">
        <f>+'JUL-SEP 2021'!T84+'OCT-DEC 2021 '!T84+'JAN-MAR 2022'!T84+'APR-JUN 2022'!T84</f>
        <v>0</v>
      </c>
      <c r="U84" s="39">
        <f t="shared" si="282"/>
        <v>0</v>
      </c>
      <c r="V84" s="36">
        <f>+'JUL-SEP 2021'!V84+'OCT-DEC 2021 '!V84+'JAN-MAR 2022'!V84+'APR-JUN 2022'!V84</f>
        <v>0</v>
      </c>
      <c r="W84" s="39">
        <f t="shared" si="283"/>
        <v>0</v>
      </c>
      <c r="X84" s="36">
        <f t="shared" si="284"/>
        <v>0</v>
      </c>
      <c r="Y84" s="40">
        <f t="shared" si="285"/>
        <v>0</v>
      </c>
      <c r="Z84" s="244">
        <f>+'OCT-DEC 2021 '!Z84+'JUL-SEP 2021'!Z84+'JAN-MAR 2022'!Z84+'APR-JUN 2022'!Z84</f>
        <v>-43.308044478542342</v>
      </c>
      <c r="AA84" s="39">
        <f t="shared" si="286"/>
        <v>-1.1142075591125852E-5</v>
      </c>
      <c r="AB84" s="36">
        <f>+'OCT-DEC 2021 '!AB84+'JUL-SEP 2021'!AB84+'JAN-MAR 2022'!AB84+'APR-JUN 2022'!AB84</f>
        <v>0</v>
      </c>
      <c r="AC84" s="39">
        <f t="shared" si="287"/>
        <v>0</v>
      </c>
      <c r="AD84" s="36">
        <f t="shared" si="288"/>
        <v>-43.308044478542342</v>
      </c>
      <c r="AE84" s="40">
        <f t="shared" si="289"/>
        <v>-7.9358863716193474E-6</v>
      </c>
      <c r="AF84" s="116">
        <f t="shared" si="290"/>
        <v>-43.308044478542342</v>
      </c>
      <c r="AG84" s="117">
        <f t="shared" si="291"/>
        <v>0</v>
      </c>
      <c r="AH84" s="118">
        <f t="shared" si="292"/>
        <v>-43.308044478542342</v>
      </c>
      <c r="AI84" s="32"/>
      <c r="AJ84" s="35">
        <f>+'OCT-DEC 2021 '!AJ84+'JUL-SEP 2021'!AJ84+'JAN-MAR 2022'!AJ84+'APR-JUN 2022'!AJ84</f>
        <v>2717575.2016869849</v>
      </c>
      <c r="AK84" s="39">
        <f t="shared" si="293"/>
        <v>10.926287101857859</v>
      </c>
      <c r="AL84" s="36">
        <f>+'OCT-DEC 2021 '!AL84+'JUL-SEP 2021'!AL84+'JAN-MAR 2022'!AL84+'APR-JUN 2022'!AL84</f>
        <v>814536.76698546705</v>
      </c>
      <c r="AM84" s="39">
        <f t="shared" si="294"/>
        <v>10.103784152045685</v>
      </c>
      <c r="AN84" s="36">
        <f t="shared" si="336"/>
        <v>3532111.968672452</v>
      </c>
      <c r="AO84" s="40">
        <f t="shared" si="295"/>
        <v>10.724949500426471</v>
      </c>
      <c r="AP84" s="36">
        <f>+'OCT-DEC 2021 '!AP84+'JUL-SEP 2021'!AP84+'JAN-MAR 2022'!AP84+'APR-JUN 2022'!AP84</f>
        <v>376592.13311280392</v>
      </c>
      <c r="AQ84" s="39">
        <f t="shared" si="296"/>
        <v>0.6341269343090784</v>
      </c>
      <c r="AR84" s="36">
        <f>+'OCT-DEC 2021 '!AR84+'JUL-SEP 2021'!AR84+'JAN-MAR 2022'!AR84+'APR-JUN 2022'!AR84</f>
        <v>593875.93395352084</v>
      </c>
      <c r="AS84" s="39">
        <f t="shared" si="297"/>
        <v>1.0371693924891168</v>
      </c>
      <c r="AT84" s="36">
        <f t="shared" si="337"/>
        <v>970468.06706632476</v>
      </c>
      <c r="AU84" s="40">
        <f t="shared" si="298"/>
        <v>0.83197144462284844</v>
      </c>
      <c r="AV84" s="116">
        <f t="shared" si="299"/>
        <v>3094167.3347997889</v>
      </c>
      <c r="AW84" s="117">
        <f t="shared" si="300"/>
        <v>1408412.700938988</v>
      </c>
      <c r="AX84" s="118">
        <f t="shared" si="301"/>
        <v>4502580.0357387774</v>
      </c>
      <c r="AY84" s="32"/>
      <c r="AZ84" s="35">
        <f>+'OCT-DEC 2021 '!AZ84+'JUL-SEP 2021'!AZ84+'JAN-MAR 2022'!AZ84+'APR-JUN 2022'!AZ84</f>
        <v>-64622.239587317032</v>
      </c>
      <c r="BA84" s="39">
        <f t="shared" si="302"/>
        <v>-0.14694319982017484</v>
      </c>
      <c r="BB84" s="36">
        <f>+'OCT-DEC 2021 '!BB84+'JUL-SEP 2021'!BB84+'JAN-MAR 2022'!BB84+'APR-JUN 2022'!BB84</f>
        <v>-13768.236422702968</v>
      </c>
      <c r="BC84" s="39">
        <f t="shared" si="303"/>
        <v>-0.11974149589681056</v>
      </c>
      <c r="BD84" s="36">
        <f t="shared" si="338"/>
        <v>-78390.476010020007</v>
      </c>
      <c r="BE84" s="40">
        <v>4.1614497692018138E-2</v>
      </c>
      <c r="BF84" s="38">
        <f>+'OCT-DEC 2021 '!BF84+'JUL-SEP 2021'!BF84+'JAN-MAR 2022'!BF84+'APR-JUN 2022'!BF84</f>
        <v>-84904.458689097388</v>
      </c>
      <c r="BG84" s="39">
        <v>2.0564300618770228E-3</v>
      </c>
      <c r="BH84" s="36">
        <f>+'OCT-DEC 2021 '!BH84+'JUL-SEP 2021'!BH84+'JAN-MAR 2022'!BH84+'APR-JUN 2022'!BH84</f>
        <v>-66229.209869815066</v>
      </c>
      <c r="BI84" s="39">
        <v>3.7387428681493994E-3</v>
      </c>
      <c r="BJ84" s="36">
        <f t="shared" si="339"/>
        <v>-151133.66855891247</v>
      </c>
      <c r="BK84" s="40">
        <v>2.5240506765491673E-3</v>
      </c>
      <c r="BL84" s="116">
        <f t="shared" si="304"/>
        <v>-149526.69827641442</v>
      </c>
      <c r="BM84" s="117">
        <f t="shared" si="305"/>
        <v>-79997.446292518027</v>
      </c>
      <c r="BN84" s="118">
        <f t="shared" si="306"/>
        <v>-229524.14456893245</v>
      </c>
      <c r="BO84" s="32"/>
      <c r="BP84" s="35">
        <f>+'OCT-DEC 2021 '!BP84+'JUL-SEP 2021'!BP84+'JAN-MAR 2022'!BP84+'APR-JUN 2022'!BP84</f>
        <v>1807761.4909819381</v>
      </c>
      <c r="BQ84" s="39">
        <v>7.3132370730559773</v>
      </c>
      <c r="BR84" s="36">
        <f>+'OCT-DEC 2021 '!BR84+'JUL-SEP 2021'!BR84+'JAN-MAR 2022'!BR84+'APR-JUN 2022'!BR84</f>
        <v>289555.90087176848</v>
      </c>
      <c r="BS84" s="39">
        <v>2.6832845824312503</v>
      </c>
      <c r="BT84" s="36">
        <f t="shared" si="340"/>
        <v>2097317.3918537064</v>
      </c>
      <c r="BU84" s="40">
        <v>6.7423785068016127</v>
      </c>
      <c r="BV84" s="38">
        <f>+'OCT-DEC 2021 '!BV84+'JUL-SEP 2021'!BV84+'JAN-MAR 2022'!BV84+'APR-JUN 2022'!BV84</f>
        <v>598129.18830300949</v>
      </c>
      <c r="BW84" s="39">
        <f t="shared" si="307"/>
        <v>0.5314030348313733</v>
      </c>
      <c r="BX84" s="36">
        <f>+'OCT-DEC 2021 '!BX84+'JUL-SEP 2021'!BX84+'JAN-MAR 2022'!BX84+'APR-JUN 2022'!BX84</f>
        <v>700660.8098432835</v>
      </c>
      <c r="BY84" s="39">
        <f t="shared" si="308"/>
        <v>0.95437722258008661</v>
      </c>
      <c r="BZ84" s="36">
        <f t="shared" si="341"/>
        <v>1298789.998146293</v>
      </c>
      <c r="CA84" s="40">
        <f t="shared" si="309"/>
        <v>0.69837894939417955</v>
      </c>
      <c r="CB84" s="116">
        <f t="shared" si="310"/>
        <v>2405890.6792849475</v>
      </c>
      <c r="CC84" s="117">
        <f t="shared" si="311"/>
        <v>990216.71071505197</v>
      </c>
      <c r="CD84" s="118">
        <f t="shared" si="312"/>
        <v>3396107.3899999997</v>
      </c>
      <c r="CE84" s="32"/>
      <c r="CF84" s="35">
        <f>+'OCT-DEC 2021 '!CF84+'JUL-SEP 2021'!CF84+'JAN-MAR 2022'!CF84+'APR-JUN 2022'!CF84</f>
        <v>-972024.39757933898</v>
      </c>
      <c r="CG84" s="39">
        <f t="shared" si="313"/>
        <v>-1.9421571341100548</v>
      </c>
      <c r="CH84" s="36">
        <f>+'OCT-DEC 2021 '!CH84+'JUL-SEP 2021'!CH84+'JAN-MAR 2022'!CH84+'APR-JUN 2022'!CH84</f>
        <v>-158122.47304144947</v>
      </c>
      <c r="CI84" s="39">
        <f t="shared" si="314"/>
        <v>-1.6954469944291892</v>
      </c>
      <c r="CJ84" s="36">
        <f t="shared" si="342"/>
        <v>-1130146.8706207885</v>
      </c>
      <c r="CK84" s="40">
        <f t="shared" si="315"/>
        <v>-1.9034052557823806</v>
      </c>
      <c r="CL84" s="38">
        <f>+'OCT-DEC 2021 '!CL84+'JUL-SEP 2021'!CL84+'JAN-MAR 2022'!CL84+'APR-JUN 2022'!CL84</f>
        <v>3183284.6168921767</v>
      </c>
      <c r="CM84" s="39">
        <f t="shared" si="316"/>
        <v>1.3499677134627104</v>
      </c>
      <c r="CN84" s="36">
        <f>+'OCT-DEC 2021 '!CN84+'JUL-SEP 2021'!CN84+'JAN-MAR 2022'!CN84+'APR-JUN 2022'!CN84</f>
        <v>2352716.1252038023</v>
      </c>
      <c r="CO84" s="39">
        <f t="shared" si="317"/>
        <v>1.9479497075270491</v>
      </c>
      <c r="CP84" s="36">
        <f t="shared" si="343"/>
        <v>5536000.7420959789</v>
      </c>
      <c r="CQ84" s="40">
        <f t="shared" si="318"/>
        <v>1.5525113163073061</v>
      </c>
      <c r="CR84" s="116">
        <f t="shared" si="319"/>
        <v>2211260.2193128378</v>
      </c>
      <c r="CS84" s="117">
        <f t="shared" si="320"/>
        <v>2194593.6521623526</v>
      </c>
      <c r="CT84" s="118">
        <f t="shared" si="321"/>
        <v>4405853.8714751899</v>
      </c>
      <c r="CU84" s="32"/>
      <c r="CV84" s="38">
        <f t="shared" si="322"/>
        <v>3488690.0555022671</v>
      </c>
      <c r="CW84" s="39">
        <f t="shared" si="268"/>
        <v>1.2700536518841958</v>
      </c>
      <c r="CX84" s="39">
        <f t="shared" si="323"/>
        <v>932201.95839308319</v>
      </c>
      <c r="CY84" s="39">
        <f t="shared" si="324"/>
        <v>1.4034789680236961</v>
      </c>
      <c r="CZ84" s="36">
        <f t="shared" si="325"/>
        <v>4420892.0138953505</v>
      </c>
      <c r="DA84" s="40">
        <f t="shared" si="326"/>
        <v>1.2960342359266037</v>
      </c>
      <c r="DB84" s="38">
        <f t="shared" si="327"/>
        <v>4073058.1715744142</v>
      </c>
      <c r="DC84" s="39">
        <f t="shared" si="328"/>
        <v>0.35066599945867638</v>
      </c>
      <c r="DD84" s="36">
        <f t="shared" si="329"/>
        <v>3581023.6591307917</v>
      </c>
      <c r="DE84" s="39">
        <f t="shared" si="330"/>
        <v>0.56476627081204234</v>
      </c>
      <c r="DF84" s="36">
        <f t="shared" si="331"/>
        <v>7654081.8307052059</v>
      </c>
      <c r="DG84" s="40">
        <f t="shared" si="332"/>
        <v>0.42627053915101593</v>
      </c>
      <c r="DH84" s="152"/>
      <c r="DI84" s="161" t="s">
        <v>83</v>
      </c>
      <c r="DJ84" s="38">
        <f t="shared" si="333"/>
        <v>4420892.0138953505</v>
      </c>
      <c r="DK84" s="36">
        <f t="shared" si="334"/>
        <v>7654081.8307052059</v>
      </c>
      <c r="DL84" s="37">
        <f t="shared" si="335"/>
        <v>12074973.844600556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>
        <f>+'JUL-SEP 2021'!D85+'OCT-DEC 2021 '!D85+'JAN-MAR 2022'!D85+'APR-JUN 2022'!D85</f>
        <v>0</v>
      </c>
      <c r="E85" s="39">
        <f t="shared" si="271"/>
        <v>0</v>
      </c>
      <c r="F85" s="36">
        <f>+'JUL-SEP 2021'!F85+'OCT-DEC 2021 '!F85+'JAN-MAR 2022'!F85+'APR-JUN 2022'!F85</f>
        <v>0</v>
      </c>
      <c r="G85" s="39">
        <f t="shared" si="272"/>
        <v>0</v>
      </c>
      <c r="H85" s="36">
        <f t="shared" si="273"/>
        <v>0</v>
      </c>
      <c r="I85" s="40">
        <f t="shared" si="274"/>
        <v>0</v>
      </c>
      <c r="J85" s="36">
        <f>+'JUL-SEP 2021'!J85+'OCT-DEC 2021 '!J85+'JAN-MAR 2022'!J85+'APR-JUN 2022'!J85</f>
        <v>0</v>
      </c>
      <c r="K85" s="39">
        <f t="shared" si="275"/>
        <v>0</v>
      </c>
      <c r="L85" s="36">
        <f>+'JUL-SEP 2021'!L85+'OCT-DEC 2021 '!L85+'JAN-MAR 2022'!L85+'APR-JUN 2022'!L85</f>
        <v>0</v>
      </c>
      <c r="M85" s="39">
        <f t="shared" si="276"/>
        <v>0</v>
      </c>
      <c r="N85" s="36">
        <f t="shared" si="277"/>
        <v>0</v>
      </c>
      <c r="O85" s="40">
        <f t="shared" si="278"/>
        <v>0</v>
      </c>
      <c r="P85" s="116">
        <f t="shared" si="279"/>
        <v>0</v>
      </c>
      <c r="Q85" s="117">
        <f t="shared" si="280"/>
        <v>0</v>
      </c>
      <c r="R85" s="118">
        <f t="shared" si="281"/>
        <v>0</v>
      </c>
      <c r="S85" s="32"/>
      <c r="T85" s="38">
        <f>+'JUL-SEP 2021'!T85+'OCT-DEC 2021 '!T85+'JAN-MAR 2022'!T85+'APR-JUN 2022'!T85</f>
        <v>2959392.4311006865</v>
      </c>
      <c r="U85" s="39">
        <f t="shared" si="282"/>
        <v>3.8446400185784726</v>
      </c>
      <c r="V85" s="36">
        <f>+'JUL-SEP 2021'!V85+'OCT-DEC 2021 '!V85+'JAN-MAR 2022'!V85+'APR-JUN 2022'!V85</f>
        <v>562845.41270481562</v>
      </c>
      <c r="W85" s="39">
        <f t="shared" si="283"/>
        <v>2.83467927448952</v>
      </c>
      <c r="X85" s="36">
        <f t="shared" si="284"/>
        <v>3522237.8438055022</v>
      </c>
      <c r="Y85" s="40">
        <f t="shared" si="285"/>
        <v>3.6375406059323456</v>
      </c>
      <c r="Z85" s="244">
        <f>+'OCT-DEC 2021 '!Z85+'JUL-SEP 2021'!Z85+'JAN-MAR 2022'!Z85+'APR-JUN 2022'!Z85</f>
        <v>8407327.2874690965</v>
      </c>
      <c r="AA85" s="39">
        <f t="shared" si="286"/>
        <v>2.1629948265784327</v>
      </c>
      <c r="AB85" s="36">
        <f>+'OCT-DEC 2021 '!AB85+'JUL-SEP 2021'!AB85+'JAN-MAR 2022'!AB85+'APR-JUN 2022'!AB85</f>
        <v>3283988.6273509008</v>
      </c>
      <c r="AC85" s="39">
        <f t="shared" si="287"/>
        <v>2.091247631800893</v>
      </c>
      <c r="AD85" s="36">
        <f t="shared" si="288"/>
        <v>11691315.914819997</v>
      </c>
      <c r="AE85" s="40">
        <f t="shared" si="289"/>
        <v>2.1423492044459822</v>
      </c>
      <c r="AF85" s="116">
        <f t="shared" si="290"/>
        <v>11366719.718569783</v>
      </c>
      <c r="AG85" s="117">
        <f t="shared" si="291"/>
        <v>3846834.0400557164</v>
      </c>
      <c r="AH85" s="118">
        <f t="shared" si="292"/>
        <v>15213553.7586255</v>
      </c>
      <c r="AI85" s="32"/>
      <c r="AJ85" s="35">
        <f>+'OCT-DEC 2021 '!AJ85+'JUL-SEP 2021'!AJ85+'JAN-MAR 2022'!AJ85+'APR-JUN 2022'!AJ85</f>
        <v>15887240.430726506</v>
      </c>
      <c r="AK85" s="39">
        <f t="shared" si="293"/>
        <v>63.876263698095059</v>
      </c>
      <c r="AL85" s="36">
        <f>+'OCT-DEC 2021 '!AL85+'JUL-SEP 2021'!AL85+'JAN-MAR 2022'!AL85+'APR-JUN 2022'!AL85</f>
        <v>4937546.2286565416</v>
      </c>
      <c r="AM85" s="39">
        <f t="shared" si="294"/>
        <v>61.246960674008477</v>
      </c>
      <c r="AN85" s="36">
        <f t="shared" si="336"/>
        <v>20824786.659383047</v>
      </c>
      <c r="AO85" s="40">
        <f t="shared" si="295"/>
        <v>63.232645867390893</v>
      </c>
      <c r="AP85" s="36">
        <f>+'OCT-DEC 2021 '!AP85+'JUL-SEP 2021'!AP85+'JAN-MAR 2022'!AP85+'APR-JUN 2022'!AP85</f>
        <v>5410300.9884842681</v>
      </c>
      <c r="AQ85" s="39">
        <f t="shared" si="296"/>
        <v>9.1101679452481878</v>
      </c>
      <c r="AR85" s="36">
        <f>+'OCT-DEC 2021 '!AR85+'JUL-SEP 2021'!AR85+'JAN-MAR 2022'!AR85+'APR-JUN 2022'!AR85</f>
        <v>8952341.6779275443</v>
      </c>
      <c r="AS85" s="39">
        <f t="shared" si="297"/>
        <v>15.634738248507308</v>
      </c>
      <c r="AT85" s="36">
        <f t="shared" si="337"/>
        <v>14362642.666411813</v>
      </c>
      <c r="AU85" s="40">
        <f t="shared" si="298"/>
        <v>12.312933287849999</v>
      </c>
      <c r="AV85" s="116">
        <f t="shared" si="299"/>
        <v>21297541.419210773</v>
      </c>
      <c r="AW85" s="117">
        <f t="shared" si="300"/>
        <v>13889887.906584086</v>
      </c>
      <c r="AX85" s="118">
        <f t="shared" si="301"/>
        <v>35187429.325794861</v>
      </c>
      <c r="AY85" s="32"/>
      <c r="AZ85" s="35">
        <f>+'OCT-DEC 2021 '!AZ85+'JUL-SEP 2021'!AZ85+'JAN-MAR 2022'!AZ85+'APR-JUN 2022'!AZ85</f>
        <v>2922773.2361716549</v>
      </c>
      <c r="BA85" s="39">
        <f t="shared" si="302"/>
        <v>6.6460347771067037</v>
      </c>
      <c r="BB85" s="36">
        <f>+'OCT-DEC 2021 '!BB85+'JUL-SEP 2021'!BB85+'JAN-MAR 2022'!BB85+'APR-JUN 2022'!BB85</f>
        <v>682783.37265334465</v>
      </c>
      <c r="BC85" s="39">
        <f t="shared" si="303"/>
        <v>5.9381245284376352</v>
      </c>
      <c r="BD85" s="36">
        <f t="shared" si="338"/>
        <v>3605556.6088249995</v>
      </c>
      <c r="BE85" s="40">
        <v>2.9577859757909541</v>
      </c>
      <c r="BF85" s="38">
        <f>+'OCT-DEC 2021 '!BF85+'JUL-SEP 2021'!BF85+'JAN-MAR 2022'!BF85+'APR-JUN 2022'!BF85</f>
        <v>5403907.2443895945</v>
      </c>
      <c r="BG85" s="39">
        <v>2.1782978934452752</v>
      </c>
      <c r="BH85" s="36">
        <f>+'OCT-DEC 2021 '!BH85+'JUL-SEP 2021'!BH85+'JAN-MAR 2022'!BH85+'APR-JUN 2022'!BH85</f>
        <v>4559306.4308634046</v>
      </c>
      <c r="BI85" s="39">
        <v>3.9603076539300308</v>
      </c>
      <c r="BJ85" s="36">
        <f t="shared" si="339"/>
        <v>9963213.6752530001</v>
      </c>
      <c r="BK85" s="40">
        <v>2.6736305666810312</v>
      </c>
      <c r="BL85" s="116">
        <f t="shared" si="304"/>
        <v>8326680.480561249</v>
      </c>
      <c r="BM85" s="117">
        <f t="shared" si="305"/>
        <v>5242089.8035167493</v>
      </c>
      <c r="BN85" s="118">
        <f t="shared" si="306"/>
        <v>13568770.284077998</v>
      </c>
      <c r="BO85" s="32"/>
      <c r="BP85" s="35">
        <f>+'OCT-DEC 2021 '!BP85+'JUL-SEP 2021'!BP85+'JAN-MAR 2022'!BP85+'APR-JUN 2022'!BP85</f>
        <v>18506722.790000007</v>
      </c>
      <c r="BQ85" s="39">
        <v>43.206135836540085</v>
      </c>
      <c r="BR85" s="36">
        <f>+'OCT-DEC 2021 '!BR85+'JUL-SEP 2021'!BR85+'JAN-MAR 2022'!BR85+'APR-JUN 2022'!BR85</f>
        <v>3833151.8599999994</v>
      </c>
      <c r="BS85" s="39">
        <v>48.813011290752947</v>
      </c>
      <c r="BT85" s="36">
        <f t="shared" si="340"/>
        <v>22339874.650000006</v>
      </c>
      <c r="BU85" s="40">
        <v>43.897445928693294</v>
      </c>
      <c r="BV85" s="38">
        <f>+'OCT-DEC 2021 '!BV85+'JUL-SEP 2021'!BV85+'JAN-MAR 2022'!BV85+'APR-JUN 2022'!BV85</f>
        <v>12645262.419999998</v>
      </c>
      <c r="BW85" s="39">
        <f t="shared" si="307"/>
        <v>11.23458101968254</v>
      </c>
      <c r="BX85" s="36">
        <f>+'OCT-DEC 2021 '!BX85+'JUL-SEP 2021'!BX85+'JAN-MAR 2022'!BX85+'APR-JUN 2022'!BX85</f>
        <v>14924580.090000002</v>
      </c>
      <c r="BY85" s="39">
        <f t="shared" si="308"/>
        <v>20.328922489120146</v>
      </c>
      <c r="BZ85" s="36">
        <f t="shared" si="341"/>
        <v>27569842.509999998</v>
      </c>
      <c r="CA85" s="40">
        <f t="shared" si="309"/>
        <v>14.824719681070439</v>
      </c>
      <c r="CB85" s="116">
        <f t="shared" si="310"/>
        <v>31151985.210000005</v>
      </c>
      <c r="CC85" s="117">
        <f t="shared" si="311"/>
        <v>18757731.950000003</v>
      </c>
      <c r="CD85" s="118">
        <f t="shared" si="312"/>
        <v>49909717.160000011</v>
      </c>
      <c r="CE85" s="32"/>
      <c r="CF85" s="35">
        <f>+'OCT-DEC 2021 '!CF85+'JUL-SEP 2021'!CF85+'JAN-MAR 2022'!CF85+'APR-JUN 2022'!CF85</f>
        <v>6165062.5985489385</v>
      </c>
      <c r="CG85" s="39">
        <f t="shared" si="313"/>
        <v>12.318127341067678</v>
      </c>
      <c r="CH85" s="36">
        <f>+'OCT-DEC 2021 '!CH85+'JUL-SEP 2021'!CH85+'JAN-MAR 2022'!CH85+'APR-JUN 2022'!CH85</f>
        <v>1576449.305451062</v>
      </c>
      <c r="CI85" s="39">
        <f t="shared" si="314"/>
        <v>16.903266091065717</v>
      </c>
      <c r="CJ85" s="36">
        <f t="shared" si="342"/>
        <v>7741511.904000001</v>
      </c>
      <c r="CK85" s="40">
        <f t="shared" si="315"/>
        <v>13.038335838315792</v>
      </c>
      <c r="CL85" s="38">
        <f>+'OCT-DEC 2021 '!CL85+'JUL-SEP 2021'!CL85+'JAN-MAR 2022'!CL85+'APR-JUN 2022'!CL85</f>
        <v>4384320.4534025751</v>
      </c>
      <c r="CM85" s="39">
        <f t="shared" si="316"/>
        <v>1.8593031317903497</v>
      </c>
      <c r="CN85" s="36">
        <f>+'OCT-DEC 2021 '!CN85+'JUL-SEP 2021'!CN85+'JAN-MAR 2022'!CN85+'APR-JUN 2022'!CN85</f>
        <v>3252677.3105974244</v>
      </c>
      <c r="CO85" s="39">
        <f t="shared" si="317"/>
        <v>2.6930796061548929</v>
      </c>
      <c r="CP85" s="36">
        <f t="shared" si="343"/>
        <v>7636997.7639999995</v>
      </c>
      <c r="CQ85" s="40">
        <f t="shared" si="318"/>
        <v>2.1417131253372279</v>
      </c>
      <c r="CR85" s="116">
        <f t="shared" si="319"/>
        <v>10549383.051951513</v>
      </c>
      <c r="CS85" s="117">
        <f t="shared" si="320"/>
        <v>4829126.6160484869</v>
      </c>
      <c r="CT85" s="118">
        <f t="shared" si="321"/>
        <v>15378509.668</v>
      </c>
      <c r="CU85" s="32"/>
      <c r="CV85" s="38">
        <f t="shared" si="322"/>
        <v>46441191.48654779</v>
      </c>
      <c r="CW85" s="39">
        <f t="shared" si="268"/>
        <v>16.906863007883764</v>
      </c>
      <c r="CX85" s="39">
        <f t="shared" si="323"/>
        <v>11592776.179465763</v>
      </c>
      <c r="CY85" s="39">
        <f t="shared" si="324"/>
        <v>17.453532898528419</v>
      </c>
      <c r="CZ85" s="36">
        <f t="shared" si="325"/>
        <v>58033967.666013554</v>
      </c>
      <c r="DA85" s="40">
        <f t="shared" si="326"/>
        <v>17.013310595555193</v>
      </c>
      <c r="DB85" s="38">
        <f t="shared" si="327"/>
        <v>36251118.393745527</v>
      </c>
      <c r="DC85" s="39">
        <f t="shared" si="328"/>
        <v>3.121004937212529</v>
      </c>
      <c r="DD85" s="36">
        <f t="shared" si="329"/>
        <v>34972894.136739276</v>
      </c>
      <c r="DE85" s="39">
        <f t="shared" si="330"/>
        <v>5.5156047212223092</v>
      </c>
      <c r="DF85" s="36">
        <f t="shared" si="331"/>
        <v>71224012.530484796</v>
      </c>
      <c r="DG85" s="40">
        <f t="shared" si="332"/>
        <v>3.9666022513730033</v>
      </c>
      <c r="DH85" s="152"/>
      <c r="DI85" s="161" t="s">
        <v>84</v>
      </c>
      <c r="DJ85" s="38">
        <f t="shared" si="333"/>
        <v>58033967.666013554</v>
      </c>
      <c r="DK85" s="36">
        <f t="shared" si="334"/>
        <v>71224012.530484796</v>
      </c>
      <c r="DL85" s="37">
        <f t="shared" si="335"/>
        <v>129257980.19649835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>
        <f>+'JUL-SEP 2021'!D86+'OCT-DEC 2021 '!D86+'JAN-MAR 2022'!D86+'APR-JUN 2022'!D86</f>
        <v>163870.88355520376</v>
      </c>
      <c r="E86" s="39">
        <f t="shared" si="271"/>
        <v>0.38352466217434111</v>
      </c>
      <c r="F86" s="36">
        <f>+'JUL-SEP 2021'!F86+'OCT-DEC 2021 '!F86+'JAN-MAR 2022'!F86+'APR-JUN 2022'!F86</f>
        <v>0</v>
      </c>
      <c r="G86" s="39">
        <f t="shared" si="272"/>
        <v>0</v>
      </c>
      <c r="H86" s="36">
        <f t="shared" si="273"/>
        <v>163870.88355520376</v>
      </c>
      <c r="I86" s="40">
        <f t="shared" si="274"/>
        <v>0.31067455002996158</v>
      </c>
      <c r="J86" s="36">
        <f>+'JUL-SEP 2021'!J86+'OCT-DEC 2021 '!J86+'JAN-MAR 2022'!J86+'APR-JUN 2022'!J86</f>
        <v>164785.41020451477</v>
      </c>
      <c r="K86" s="39">
        <f t="shared" si="275"/>
        <v>0.12794295646178047</v>
      </c>
      <c r="L86" s="36">
        <f>+'JUL-SEP 2021'!L86+'OCT-DEC 2021 '!L86+'JAN-MAR 2022'!L86+'APR-JUN 2022'!L86</f>
        <v>0</v>
      </c>
      <c r="M86" s="39">
        <f t="shared" si="276"/>
        <v>0</v>
      </c>
      <c r="N86" s="36">
        <f t="shared" si="277"/>
        <v>164785.41020451477</v>
      </c>
      <c r="O86" s="40">
        <f t="shared" si="278"/>
        <v>6.8418414904126756E-2</v>
      </c>
      <c r="P86" s="116">
        <f t="shared" si="279"/>
        <v>328656.29375971854</v>
      </c>
      <c r="Q86" s="117">
        <f t="shared" si="280"/>
        <v>0</v>
      </c>
      <c r="R86" s="118">
        <f t="shared" si="281"/>
        <v>328656.29375971854</v>
      </c>
      <c r="S86" s="32"/>
      <c r="T86" s="38">
        <f>+'JUL-SEP 2021'!T86+'OCT-DEC 2021 '!T86+'JAN-MAR 2022'!T86+'APR-JUN 2022'!T86</f>
        <v>142786.52077101183</v>
      </c>
      <c r="U86" s="39">
        <f t="shared" si="282"/>
        <v>0.18549847127426852</v>
      </c>
      <c r="V86" s="36">
        <f>+'JUL-SEP 2021'!V86+'OCT-DEC 2021 '!V86+'JAN-MAR 2022'!V86+'APR-JUN 2022'!V86</f>
        <v>31988.274760319728</v>
      </c>
      <c r="W86" s="39">
        <f t="shared" si="283"/>
        <v>0.16110373726597263</v>
      </c>
      <c r="X86" s="36">
        <f t="shared" si="284"/>
        <v>174774.79553133156</v>
      </c>
      <c r="Y86" s="40">
        <f t="shared" si="285"/>
        <v>0.18049616290303186</v>
      </c>
      <c r="Z86" s="244">
        <f>+'OCT-DEC 2021 '!Z86+'JUL-SEP 2021'!Z86+'JAN-MAR 2022'!Z86+'APR-JUN 2022'!Z86</f>
        <v>89908.39125360889</v>
      </c>
      <c r="AA86" s="39">
        <f t="shared" si="286"/>
        <v>2.3131178137599111E-2</v>
      </c>
      <c r="AB86" s="36">
        <f>+'OCT-DEC 2021 '!AB86+'JUL-SEP 2021'!AB86+'JAN-MAR 2022'!AB86+'APR-JUN 2022'!AB86</f>
        <v>62434.776237183389</v>
      </c>
      <c r="AC86" s="39">
        <f t="shared" si="287"/>
        <v>3.9758535355633291E-2</v>
      </c>
      <c r="AD86" s="36">
        <f t="shared" si="288"/>
        <v>152343.16749079229</v>
      </c>
      <c r="AE86" s="40">
        <f t="shared" si="289"/>
        <v>2.7915785190867012E-2</v>
      </c>
      <c r="AF86" s="116">
        <f t="shared" si="290"/>
        <v>232694.91202462072</v>
      </c>
      <c r="AG86" s="117">
        <f t="shared" si="291"/>
        <v>94423.050997503116</v>
      </c>
      <c r="AH86" s="118">
        <f t="shared" si="292"/>
        <v>327117.96302212385</v>
      </c>
      <c r="AI86" s="32"/>
      <c r="AJ86" s="35">
        <f>+'OCT-DEC 2021 '!AJ86+'JUL-SEP 2021'!AJ86+'JAN-MAR 2022'!AJ86+'APR-JUN 2022'!AJ86</f>
        <v>5125.8230182770221</v>
      </c>
      <c r="AK86" s="39">
        <f t="shared" si="293"/>
        <v>2.060889203590004E-2</v>
      </c>
      <c r="AL86" s="36">
        <f>+'OCT-DEC 2021 '!AL86+'JUL-SEP 2021'!AL86+'JAN-MAR 2022'!AL86+'APR-JUN 2022'!AL86</f>
        <v>1440.3969100029542</v>
      </c>
      <c r="AM86" s="39">
        <f t="shared" si="294"/>
        <v>1.7867160896621732E-2</v>
      </c>
      <c r="AN86" s="36">
        <f t="shared" si="336"/>
        <v>6566.2199282799766</v>
      </c>
      <c r="AO86" s="40">
        <f t="shared" si="295"/>
        <v>1.9937753322685575E-2</v>
      </c>
      <c r="AP86" s="36">
        <f>+'OCT-DEC 2021 '!AP86+'JUL-SEP 2021'!AP86+'JAN-MAR 2022'!AP86+'APR-JUN 2022'!AP86</f>
        <v>1691.0351082659915</v>
      </c>
      <c r="AQ86" s="39">
        <f t="shared" si="296"/>
        <v>2.8474596645186134E-3</v>
      </c>
      <c r="AR86" s="36">
        <f>+'OCT-DEC 2021 '!AR86+'JUL-SEP 2021'!AR86+'JAN-MAR 2022'!AR86+'APR-JUN 2022'!AR86</f>
        <v>2711.2880825267694</v>
      </c>
      <c r="AS86" s="39">
        <f t="shared" si="297"/>
        <v>4.73510518383349E-3</v>
      </c>
      <c r="AT86" s="36">
        <f t="shared" si="337"/>
        <v>4402.3231907927611</v>
      </c>
      <c r="AU86" s="40">
        <f t="shared" si="298"/>
        <v>3.7740625467589006E-3</v>
      </c>
      <c r="AV86" s="116">
        <f t="shared" si="299"/>
        <v>6816.8581265430139</v>
      </c>
      <c r="AW86" s="117">
        <f t="shared" si="300"/>
        <v>4151.6849925297238</v>
      </c>
      <c r="AX86" s="118">
        <f t="shared" si="301"/>
        <v>10968.543119072738</v>
      </c>
      <c r="AY86" s="32"/>
      <c r="AZ86" s="35">
        <f>+'OCT-DEC 2021 '!AZ86+'JUL-SEP 2021'!AZ86+'JAN-MAR 2022'!AZ86+'APR-JUN 2022'!AZ86</f>
        <v>0</v>
      </c>
      <c r="BA86" s="39">
        <f t="shared" si="302"/>
        <v>0</v>
      </c>
      <c r="BB86" s="36">
        <f>+'OCT-DEC 2021 '!BB86+'JUL-SEP 2021'!BB86+'JAN-MAR 2022'!BB86+'APR-JUN 2022'!BB86</f>
        <v>0</v>
      </c>
      <c r="BC86" s="39">
        <f t="shared" si="303"/>
        <v>0</v>
      </c>
      <c r="BD86" s="36">
        <f t="shared" si="338"/>
        <v>0</v>
      </c>
      <c r="BE86" s="40">
        <v>0</v>
      </c>
      <c r="BF86" s="38">
        <f>+'OCT-DEC 2021 '!BF86+'JUL-SEP 2021'!BF86+'JAN-MAR 2022'!BF86+'APR-JUN 2022'!BF86</f>
        <v>0</v>
      </c>
      <c r="BG86" s="39">
        <v>0</v>
      </c>
      <c r="BH86" s="36">
        <f>+'OCT-DEC 2021 '!BH86+'JUL-SEP 2021'!BH86+'JAN-MAR 2022'!BH86+'APR-JUN 2022'!BH86</f>
        <v>0</v>
      </c>
      <c r="BI86" s="39">
        <v>0</v>
      </c>
      <c r="BJ86" s="36">
        <f t="shared" si="339"/>
        <v>0</v>
      </c>
      <c r="BK86" s="40">
        <v>0</v>
      </c>
      <c r="BL86" s="116">
        <f t="shared" si="304"/>
        <v>0</v>
      </c>
      <c r="BM86" s="117">
        <f t="shared" si="305"/>
        <v>0</v>
      </c>
      <c r="BN86" s="118">
        <f t="shared" si="306"/>
        <v>0</v>
      </c>
      <c r="BO86" s="32"/>
      <c r="BP86" s="35">
        <f>+'OCT-DEC 2021 '!BP86+'JUL-SEP 2021'!BP86+'JAN-MAR 2022'!BP86+'APR-JUN 2022'!BP86</f>
        <v>0</v>
      </c>
      <c r="BQ86" s="39">
        <v>0</v>
      </c>
      <c r="BR86" s="36">
        <f>+'OCT-DEC 2021 '!BR86+'JUL-SEP 2021'!BR86+'JAN-MAR 2022'!BR86+'APR-JUN 2022'!BR86</f>
        <v>0</v>
      </c>
      <c r="BS86" s="39">
        <v>0</v>
      </c>
      <c r="BT86" s="36">
        <f t="shared" si="340"/>
        <v>0</v>
      </c>
      <c r="BU86" s="40">
        <v>0</v>
      </c>
      <c r="BV86" s="38">
        <f>+'OCT-DEC 2021 '!BV86+'JUL-SEP 2021'!BV86+'JAN-MAR 2022'!BV86+'APR-JUN 2022'!BV86</f>
        <v>0</v>
      </c>
      <c r="BW86" s="39">
        <f t="shared" si="307"/>
        <v>0</v>
      </c>
      <c r="BX86" s="36">
        <f>+'OCT-DEC 2021 '!BX86+'JUL-SEP 2021'!BX86+'JAN-MAR 2022'!BX86+'APR-JUN 2022'!BX86</f>
        <v>0</v>
      </c>
      <c r="BY86" s="39">
        <f t="shared" si="308"/>
        <v>0</v>
      </c>
      <c r="BZ86" s="36">
        <f t="shared" si="341"/>
        <v>0</v>
      </c>
      <c r="CA86" s="40">
        <f t="shared" si="309"/>
        <v>0</v>
      </c>
      <c r="CB86" s="116">
        <f t="shared" si="310"/>
        <v>0</v>
      </c>
      <c r="CC86" s="117">
        <f t="shared" si="311"/>
        <v>0</v>
      </c>
      <c r="CD86" s="118">
        <f t="shared" si="312"/>
        <v>0</v>
      </c>
      <c r="CE86" s="32"/>
      <c r="CF86" s="35">
        <f>+'OCT-DEC 2021 '!CF86+'JUL-SEP 2021'!CF86+'JAN-MAR 2022'!CF86+'APR-JUN 2022'!CF86</f>
        <v>0</v>
      </c>
      <c r="CG86" s="39">
        <f t="shared" si="313"/>
        <v>0</v>
      </c>
      <c r="CH86" s="36">
        <f>+'OCT-DEC 2021 '!CH86+'JUL-SEP 2021'!CH86+'JAN-MAR 2022'!CH86+'APR-JUN 2022'!CH86</f>
        <v>0</v>
      </c>
      <c r="CI86" s="39">
        <f t="shared" si="314"/>
        <v>0</v>
      </c>
      <c r="CJ86" s="36">
        <f t="shared" si="342"/>
        <v>0</v>
      </c>
      <c r="CK86" s="40">
        <f t="shared" si="315"/>
        <v>0</v>
      </c>
      <c r="CL86" s="38">
        <f>+'OCT-DEC 2021 '!CL86+'JUL-SEP 2021'!CL86+'JAN-MAR 2022'!CL86+'APR-JUN 2022'!CL86</f>
        <v>0</v>
      </c>
      <c r="CM86" s="39">
        <f t="shared" si="316"/>
        <v>0</v>
      </c>
      <c r="CN86" s="36">
        <f>+'OCT-DEC 2021 '!CN86+'JUL-SEP 2021'!CN86+'JAN-MAR 2022'!CN86+'APR-JUN 2022'!CN86</f>
        <v>0</v>
      </c>
      <c r="CO86" s="39">
        <f t="shared" si="317"/>
        <v>0</v>
      </c>
      <c r="CP86" s="36">
        <f t="shared" si="343"/>
        <v>0</v>
      </c>
      <c r="CQ86" s="40">
        <f t="shared" si="318"/>
        <v>0</v>
      </c>
      <c r="CR86" s="116">
        <f t="shared" si="319"/>
        <v>0</v>
      </c>
      <c r="CS86" s="117">
        <f t="shared" si="320"/>
        <v>0</v>
      </c>
      <c r="CT86" s="118">
        <f t="shared" si="321"/>
        <v>0</v>
      </c>
      <c r="CU86" s="32"/>
      <c r="CV86" s="38">
        <f t="shared" si="322"/>
        <v>311783.22734449262</v>
      </c>
      <c r="CW86" s="39">
        <f t="shared" si="268"/>
        <v>0.11350432975855283</v>
      </c>
      <c r="CX86" s="39">
        <f t="shared" si="323"/>
        <v>33428.671670322685</v>
      </c>
      <c r="CY86" s="39">
        <f t="shared" si="324"/>
        <v>5.0328619454030492E-2</v>
      </c>
      <c r="CZ86" s="36">
        <f t="shared" si="325"/>
        <v>345211.89901481534</v>
      </c>
      <c r="DA86" s="40">
        <f t="shared" si="326"/>
        <v>0.10120275237806994</v>
      </c>
      <c r="DB86" s="38">
        <f t="shared" si="327"/>
        <v>256384.83656638965</v>
      </c>
      <c r="DC86" s="39">
        <f t="shared" si="328"/>
        <v>2.2073204254249593E-2</v>
      </c>
      <c r="DD86" s="36">
        <f t="shared" si="329"/>
        <v>65146.06431971016</v>
      </c>
      <c r="DE86" s="39">
        <f t="shared" si="330"/>
        <v>1.0274240917150101E-2</v>
      </c>
      <c r="DF86" s="36">
        <f t="shared" si="331"/>
        <v>321530.90088609979</v>
      </c>
      <c r="DG86" s="40">
        <f t="shared" si="332"/>
        <v>1.7906674308680828E-2</v>
      </c>
      <c r="DH86" s="152"/>
      <c r="DI86" s="161" t="s">
        <v>85</v>
      </c>
      <c r="DJ86" s="38">
        <f t="shared" si="333"/>
        <v>345211.89901481534</v>
      </c>
      <c r="DK86" s="36">
        <f t="shared" si="334"/>
        <v>321530.90088609979</v>
      </c>
      <c r="DL86" s="37">
        <f t="shared" si="335"/>
        <v>666742.79990091512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>
        <f>+'JUL-SEP 2021'!D87+'OCT-DEC 2021 '!D87+'JAN-MAR 2022'!D87+'APR-JUN 2022'!D87</f>
        <v>147323.36744518834</v>
      </c>
      <c r="E87" s="39">
        <f t="shared" si="271"/>
        <v>0.34479672962017138</v>
      </c>
      <c r="F87" s="36">
        <f>+'JUL-SEP 2021'!F87+'OCT-DEC 2021 '!F87+'JAN-MAR 2022'!F87+'APR-JUN 2022'!F87</f>
        <v>0</v>
      </c>
      <c r="G87" s="39">
        <f t="shared" si="272"/>
        <v>0</v>
      </c>
      <c r="H87" s="36">
        <f t="shared" si="273"/>
        <v>147323.36744518834</v>
      </c>
      <c r="I87" s="40">
        <f t="shared" si="274"/>
        <v>0.27930294813180767</v>
      </c>
      <c r="J87" s="36">
        <f>+'JUL-SEP 2021'!J87+'OCT-DEC 2021 '!J87+'JAN-MAR 2022'!J87+'APR-JUN 2022'!J87</f>
        <v>206622.08181818834</v>
      </c>
      <c r="K87" s="39">
        <f t="shared" si="275"/>
        <v>0.16042585314620667</v>
      </c>
      <c r="L87" s="36">
        <f>+'JUL-SEP 2021'!L87+'OCT-DEC 2021 '!L87+'JAN-MAR 2022'!L87+'APR-JUN 2022'!L87</f>
        <v>0</v>
      </c>
      <c r="M87" s="39">
        <f t="shared" si="276"/>
        <v>0</v>
      </c>
      <c r="N87" s="36">
        <f t="shared" si="277"/>
        <v>206622.08181818834</v>
      </c>
      <c r="O87" s="40">
        <f t="shared" si="278"/>
        <v>8.5788877210950548E-2</v>
      </c>
      <c r="P87" s="116">
        <f t="shared" si="279"/>
        <v>353945.44926337665</v>
      </c>
      <c r="Q87" s="117">
        <f t="shared" si="280"/>
        <v>0</v>
      </c>
      <c r="R87" s="118">
        <f t="shared" si="281"/>
        <v>353945.44926337665</v>
      </c>
      <c r="S87" s="32"/>
      <c r="T87" s="38">
        <f>+'JUL-SEP 2021'!T87+'OCT-DEC 2021 '!T87+'JAN-MAR 2022'!T87+'APR-JUN 2022'!T87</f>
        <v>8595.1768981513269</v>
      </c>
      <c r="U87" s="39">
        <f t="shared" si="282"/>
        <v>1.1166265319230819E-2</v>
      </c>
      <c r="V87" s="36">
        <f>+'JUL-SEP 2021'!V87+'OCT-DEC 2021 '!V87+'JAN-MAR 2022'!V87+'APR-JUN 2022'!V87</f>
        <v>1832.1173479651322</v>
      </c>
      <c r="W87" s="39">
        <f t="shared" si="283"/>
        <v>9.2271607043072374E-3</v>
      </c>
      <c r="X87" s="36">
        <f t="shared" si="284"/>
        <v>10427.294246116458</v>
      </c>
      <c r="Y87" s="40">
        <f t="shared" si="285"/>
        <v>1.0768638550902982E-2</v>
      </c>
      <c r="Z87" s="244">
        <f>+'OCT-DEC 2021 '!Z87+'JUL-SEP 2021'!Z87+'JAN-MAR 2022'!Z87+'APR-JUN 2022'!Z87</f>
        <v>6034.0003797147765</v>
      </c>
      <c r="AA87" s="39">
        <f t="shared" si="286"/>
        <v>1.5523972314421847E-3</v>
      </c>
      <c r="AB87" s="36">
        <f>+'OCT-DEC 2021 '!AB87+'JUL-SEP 2021'!AB87+'JAN-MAR 2022'!AB87+'APR-JUN 2022'!AB87</f>
        <v>3456.9491287953924</v>
      </c>
      <c r="AC87" s="39">
        <f t="shared" si="287"/>
        <v>2.2013890726172288E-3</v>
      </c>
      <c r="AD87" s="36">
        <f t="shared" si="288"/>
        <v>9490.9495085101698</v>
      </c>
      <c r="AE87" s="40">
        <f t="shared" si="289"/>
        <v>1.7391479519614709E-3</v>
      </c>
      <c r="AF87" s="116">
        <f t="shared" si="290"/>
        <v>14629.177277866103</v>
      </c>
      <c r="AG87" s="117">
        <f t="shared" si="291"/>
        <v>5289.0664767605249</v>
      </c>
      <c r="AH87" s="118">
        <f t="shared" si="292"/>
        <v>19918.24375462663</v>
      </c>
      <c r="AI87" s="32"/>
      <c r="AJ87" s="35">
        <f>+'OCT-DEC 2021 '!AJ87+'JUL-SEP 2021'!AJ87+'JAN-MAR 2022'!AJ87+'APR-JUN 2022'!AJ87</f>
        <v>243.38933524275942</v>
      </c>
      <c r="AK87" s="39">
        <f t="shared" si="293"/>
        <v>9.7857154154993957E-4</v>
      </c>
      <c r="AL87" s="36">
        <f>+'OCT-DEC 2021 '!AL87+'JUL-SEP 2021'!AL87+'JAN-MAR 2022'!AL87+'APR-JUN 2022'!AL87</f>
        <v>61.022431635689806</v>
      </c>
      <c r="AM87" s="39">
        <f t="shared" si="294"/>
        <v>7.5694247659538071E-4</v>
      </c>
      <c r="AN87" s="36">
        <f t="shared" si="336"/>
        <v>304.41176687844921</v>
      </c>
      <c r="AO87" s="40">
        <f t="shared" si="295"/>
        <v>9.243197429933236E-4</v>
      </c>
      <c r="AP87" s="36">
        <f>+'OCT-DEC 2021 '!AP87+'JUL-SEP 2021'!AP87+'JAN-MAR 2022'!AP87+'APR-JUN 2022'!AP87</f>
        <v>76.907507844801188</v>
      </c>
      <c r="AQ87" s="39">
        <f t="shared" si="296"/>
        <v>1.2950117086053662E-4</v>
      </c>
      <c r="AR87" s="36">
        <f>+'OCT-DEC 2021 '!AR87+'JUL-SEP 2021'!AR87+'JAN-MAR 2022'!AR87+'APR-JUN 2022'!AR87</f>
        <v>116.53047926399987</v>
      </c>
      <c r="AS87" s="39">
        <f t="shared" si="297"/>
        <v>2.0351362881488225E-4</v>
      </c>
      <c r="AT87" s="36">
        <f t="shared" si="337"/>
        <v>193.43798710880105</v>
      </c>
      <c r="AU87" s="40">
        <f t="shared" si="298"/>
        <v>1.6583222780976509E-4</v>
      </c>
      <c r="AV87" s="116">
        <f t="shared" si="299"/>
        <v>320.2968430875606</v>
      </c>
      <c r="AW87" s="117">
        <f t="shared" si="300"/>
        <v>177.55291089968966</v>
      </c>
      <c r="AX87" s="118">
        <f t="shared" si="301"/>
        <v>497.84975398725027</v>
      </c>
      <c r="AY87" s="32"/>
      <c r="AZ87" s="35">
        <f>+'OCT-DEC 2021 '!AZ87+'JUL-SEP 2021'!AZ87+'JAN-MAR 2022'!AZ87+'APR-JUN 2022'!AZ87</f>
        <v>0</v>
      </c>
      <c r="BA87" s="39">
        <f t="shared" si="302"/>
        <v>0</v>
      </c>
      <c r="BB87" s="36">
        <f>+'OCT-DEC 2021 '!BB87+'JUL-SEP 2021'!BB87+'JAN-MAR 2022'!BB87+'APR-JUN 2022'!BB87</f>
        <v>0</v>
      </c>
      <c r="BC87" s="39">
        <f t="shared" si="303"/>
        <v>0</v>
      </c>
      <c r="BD87" s="36">
        <f t="shared" si="338"/>
        <v>0</v>
      </c>
      <c r="BE87" s="40">
        <v>0</v>
      </c>
      <c r="BF87" s="38">
        <f>+'OCT-DEC 2021 '!BF87+'JUL-SEP 2021'!BF87+'JAN-MAR 2022'!BF87+'APR-JUN 2022'!BF87</f>
        <v>0</v>
      </c>
      <c r="BG87" s="39">
        <v>0</v>
      </c>
      <c r="BH87" s="36">
        <f>+'OCT-DEC 2021 '!BH87+'JUL-SEP 2021'!BH87+'JAN-MAR 2022'!BH87+'APR-JUN 2022'!BH87</f>
        <v>0</v>
      </c>
      <c r="BI87" s="39">
        <v>0</v>
      </c>
      <c r="BJ87" s="36">
        <f t="shared" si="339"/>
        <v>0</v>
      </c>
      <c r="BK87" s="40">
        <v>0</v>
      </c>
      <c r="BL87" s="116">
        <f t="shared" si="304"/>
        <v>0</v>
      </c>
      <c r="BM87" s="117">
        <f t="shared" si="305"/>
        <v>0</v>
      </c>
      <c r="BN87" s="118">
        <f t="shared" si="306"/>
        <v>0</v>
      </c>
      <c r="BO87" s="32"/>
      <c r="BP87" s="35">
        <f>+'OCT-DEC 2021 '!BP87+'JUL-SEP 2021'!BP87+'JAN-MAR 2022'!BP87+'APR-JUN 2022'!BP87</f>
        <v>0</v>
      </c>
      <c r="BQ87" s="39">
        <v>0</v>
      </c>
      <c r="BR87" s="36">
        <f>+'OCT-DEC 2021 '!BR87+'JUL-SEP 2021'!BR87+'JAN-MAR 2022'!BR87+'APR-JUN 2022'!BR87</f>
        <v>0</v>
      </c>
      <c r="BS87" s="39">
        <v>0</v>
      </c>
      <c r="BT87" s="36">
        <f t="shared" si="340"/>
        <v>0</v>
      </c>
      <c r="BU87" s="40">
        <v>0</v>
      </c>
      <c r="BV87" s="38">
        <f>+'OCT-DEC 2021 '!BV87+'JUL-SEP 2021'!BV87+'JAN-MAR 2022'!BV87+'APR-JUN 2022'!BV87</f>
        <v>0</v>
      </c>
      <c r="BW87" s="39">
        <f t="shared" si="307"/>
        <v>0</v>
      </c>
      <c r="BX87" s="36">
        <f>+'OCT-DEC 2021 '!BX87+'JUL-SEP 2021'!BX87+'JAN-MAR 2022'!BX87+'APR-JUN 2022'!BX87</f>
        <v>0</v>
      </c>
      <c r="BY87" s="39">
        <f t="shared" si="308"/>
        <v>0</v>
      </c>
      <c r="BZ87" s="36">
        <f t="shared" si="341"/>
        <v>0</v>
      </c>
      <c r="CA87" s="40">
        <f t="shared" si="309"/>
        <v>0</v>
      </c>
      <c r="CB87" s="116">
        <f t="shared" si="310"/>
        <v>0</v>
      </c>
      <c r="CC87" s="117">
        <f t="shared" si="311"/>
        <v>0</v>
      </c>
      <c r="CD87" s="118">
        <f t="shared" si="312"/>
        <v>0</v>
      </c>
      <c r="CE87" s="32"/>
      <c r="CF87" s="35">
        <f>+'OCT-DEC 2021 '!CF87+'JUL-SEP 2021'!CF87+'JAN-MAR 2022'!CF87+'APR-JUN 2022'!CF87</f>
        <v>-7075.3782662070453</v>
      </c>
      <c r="CG87" s="39">
        <f t="shared" si="313"/>
        <v>-1.41369871069719E-2</v>
      </c>
      <c r="CH87" s="36">
        <f>+'OCT-DEC 2021 '!CH87+'JUL-SEP 2021'!CH87+'JAN-MAR 2022'!CH87+'APR-JUN 2022'!CH87</f>
        <v>-1135.6217337929552</v>
      </c>
      <c r="CI87" s="39">
        <f t="shared" si="314"/>
        <v>-1.217655162061005E-2</v>
      </c>
      <c r="CJ87" s="36">
        <f t="shared" si="342"/>
        <v>-8211</v>
      </c>
      <c r="CK87" s="40">
        <f t="shared" si="315"/>
        <v>-1.3829052631578947E-2</v>
      </c>
      <c r="CL87" s="38">
        <f>+'OCT-DEC 2021 '!CL87+'JUL-SEP 2021'!CL87+'JAN-MAR 2022'!CL87+'APR-JUN 2022'!CL87</f>
        <v>-4208.4394128186941</v>
      </c>
      <c r="CM87" s="39">
        <f t="shared" si="316"/>
        <v>-1.7847154794835103E-3</v>
      </c>
      <c r="CN87" s="36">
        <f>+'OCT-DEC 2021 '!CN87+'JUL-SEP 2021'!CN87+'JAN-MAR 2022'!CN87+'APR-JUN 2022'!CN87</f>
        <v>-3237.5605871813059</v>
      </c>
      <c r="CO87" s="39">
        <f t="shared" si="317"/>
        <v>-2.68056359683199E-3</v>
      </c>
      <c r="CP87" s="36">
        <f t="shared" si="343"/>
        <v>-7446</v>
      </c>
      <c r="CQ87" s="40">
        <f t="shared" si="318"/>
        <v>-2.088149875653283E-3</v>
      </c>
      <c r="CR87" s="116">
        <f t="shared" si="319"/>
        <v>-11283.817679025738</v>
      </c>
      <c r="CS87" s="117">
        <f t="shared" si="320"/>
        <v>-4373.1823209742615</v>
      </c>
      <c r="CT87" s="118">
        <f t="shared" si="321"/>
        <v>-15657</v>
      </c>
      <c r="CU87" s="32"/>
      <c r="CV87" s="38">
        <f t="shared" si="322"/>
        <v>149086.55541237537</v>
      </c>
      <c r="CW87" s="39">
        <f t="shared" si="268"/>
        <v>5.427479114967191E-2</v>
      </c>
      <c r="CX87" s="39">
        <f t="shared" si="323"/>
        <v>757.51804580786688</v>
      </c>
      <c r="CY87" s="39">
        <f t="shared" si="324"/>
        <v>1.1404831706451396E-3</v>
      </c>
      <c r="CZ87" s="36">
        <f t="shared" si="325"/>
        <v>149844.07345818324</v>
      </c>
      <c r="DA87" s="40">
        <f t="shared" si="326"/>
        <v>4.392847611796552E-2</v>
      </c>
      <c r="DB87" s="38">
        <f t="shared" si="327"/>
        <v>208524.5502929292</v>
      </c>
      <c r="DC87" s="39">
        <f t="shared" si="328"/>
        <v>1.7952719249250505E-2</v>
      </c>
      <c r="DD87" s="36">
        <f t="shared" si="329"/>
        <v>335.91902087808649</v>
      </c>
      <c r="DE87" s="39">
        <f t="shared" si="330"/>
        <v>5.29780729687216E-5</v>
      </c>
      <c r="DF87" s="36">
        <f t="shared" si="331"/>
        <v>208860.46931380729</v>
      </c>
      <c r="DG87" s="40">
        <f t="shared" si="332"/>
        <v>1.1631841262079636E-2</v>
      </c>
      <c r="DH87" s="152"/>
      <c r="DI87" s="161" t="s">
        <v>86</v>
      </c>
      <c r="DJ87" s="38">
        <f t="shared" si="333"/>
        <v>149844.07345818324</v>
      </c>
      <c r="DK87" s="36">
        <f t="shared" si="334"/>
        <v>208860.46931380729</v>
      </c>
      <c r="DL87" s="37">
        <f t="shared" si="335"/>
        <v>358704.54277199053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>
        <f>+'JUL-SEP 2021'!D88+'OCT-DEC 2021 '!D88+'JAN-MAR 2022'!D88+'APR-JUN 2022'!D88</f>
        <v>28486.97</v>
      </c>
      <c r="E88" s="39">
        <f t="shared" si="271"/>
        <v>6.6671121242475595E-2</v>
      </c>
      <c r="F88" s="36">
        <f>+'JUL-SEP 2021'!F88+'OCT-DEC 2021 '!F88+'JAN-MAR 2022'!F88+'APR-JUN 2022'!F88</f>
        <v>0</v>
      </c>
      <c r="G88" s="39">
        <f t="shared" si="272"/>
        <v>0</v>
      </c>
      <c r="H88" s="36">
        <f t="shared" si="273"/>
        <v>28486.97</v>
      </c>
      <c r="I88" s="40">
        <f t="shared" si="274"/>
        <v>5.4007010851843146E-2</v>
      </c>
      <c r="J88" s="36">
        <f>+'JUL-SEP 2021'!J88+'OCT-DEC 2021 '!J88+'JAN-MAR 2022'!J88+'APR-JUN 2022'!J88</f>
        <v>21087.77</v>
      </c>
      <c r="K88" s="39">
        <f t="shared" si="275"/>
        <v>1.63730007143079E-2</v>
      </c>
      <c r="L88" s="36">
        <f>+'JUL-SEP 2021'!L88+'OCT-DEC 2021 '!L88+'JAN-MAR 2022'!L88+'APR-JUN 2022'!L88</f>
        <v>0</v>
      </c>
      <c r="M88" s="39">
        <f t="shared" si="276"/>
        <v>0</v>
      </c>
      <c r="N88" s="36">
        <f t="shared" si="277"/>
        <v>21087.77</v>
      </c>
      <c r="O88" s="40">
        <f t="shared" si="278"/>
        <v>8.7555797292500088E-3</v>
      </c>
      <c r="P88" s="116">
        <f t="shared" si="279"/>
        <v>49574.740000000005</v>
      </c>
      <c r="Q88" s="117">
        <f t="shared" si="280"/>
        <v>0</v>
      </c>
      <c r="R88" s="118">
        <f t="shared" si="281"/>
        <v>49574.740000000005</v>
      </c>
      <c r="S88" s="32"/>
      <c r="T88" s="38">
        <f>+'JUL-SEP 2021'!T88+'OCT-DEC 2021 '!T88+'JAN-MAR 2022'!T88+'APR-JUN 2022'!T88</f>
        <v>133586.34233296395</v>
      </c>
      <c r="U88" s="39">
        <f t="shared" si="282"/>
        <v>0.17354622937851361</v>
      </c>
      <c r="V88" s="36">
        <f>+'JUL-SEP 2021'!V88+'OCT-DEC 2021 '!V88+'JAN-MAR 2022'!V88+'APR-JUN 2022'!V88</f>
        <v>31253.432326135146</v>
      </c>
      <c r="W88" s="39">
        <f t="shared" si="283"/>
        <v>0.15740282299861069</v>
      </c>
      <c r="X88" s="36">
        <f t="shared" si="284"/>
        <v>164839.77465909909</v>
      </c>
      <c r="Y88" s="40">
        <f t="shared" si="285"/>
        <v>0.17023591261724036</v>
      </c>
      <c r="Z88" s="244">
        <f>+'OCT-DEC 2021 '!Z88+'JUL-SEP 2021'!Z88+'JAN-MAR 2022'!Z88+'APR-JUN 2022'!Z88</f>
        <v>89460.157219233995</v>
      </c>
      <c r="AA88" s="39">
        <f t="shared" si="286"/>
        <v>2.3015858742469305E-2</v>
      </c>
      <c r="AB88" s="36">
        <f>+'OCT-DEC 2021 '!AB88+'JUL-SEP 2021'!AB88+'JAN-MAR 2022'!AB88+'APR-JUN 2022'!AB88</f>
        <v>63411.319950854748</v>
      </c>
      <c r="AC88" s="39">
        <f t="shared" si="287"/>
        <v>4.0380399484990122E-2</v>
      </c>
      <c r="AD88" s="36">
        <f t="shared" si="288"/>
        <v>152871.47717008874</v>
      </c>
      <c r="AE88" s="40">
        <f t="shared" si="289"/>
        <v>2.8012594124043402E-2</v>
      </c>
      <c r="AF88" s="116">
        <f t="shared" si="290"/>
        <v>223046.49955219793</v>
      </c>
      <c r="AG88" s="117">
        <f t="shared" si="291"/>
        <v>94664.752276989893</v>
      </c>
      <c r="AH88" s="118">
        <f t="shared" si="292"/>
        <v>317711.25182918785</v>
      </c>
      <c r="AI88" s="32"/>
      <c r="AJ88" s="35">
        <f>+'OCT-DEC 2021 '!AJ88+'JUL-SEP 2021'!AJ88+'JAN-MAR 2022'!AJ88+'APR-JUN 2022'!AJ88</f>
        <v>162042.38414366968</v>
      </c>
      <c r="AK88" s="39">
        <f t="shared" si="293"/>
        <v>0.65150786286399387</v>
      </c>
      <c r="AL88" s="36">
        <f>+'OCT-DEC 2021 '!AL88+'JUL-SEP 2021'!AL88+'JAN-MAR 2022'!AL88+'APR-JUN 2022'!AL88</f>
        <v>50384.869656902258</v>
      </c>
      <c r="AM88" s="39">
        <f t="shared" si="294"/>
        <v>0.62499063047374948</v>
      </c>
      <c r="AN88" s="36">
        <f t="shared" si="336"/>
        <v>212427.25380057195</v>
      </c>
      <c r="AO88" s="40">
        <f t="shared" si="295"/>
        <v>0.64501680290211805</v>
      </c>
      <c r="AP88" s="36">
        <f>+'OCT-DEC 2021 '!AP88+'JUL-SEP 2021'!AP88+'JAN-MAR 2022'!AP88+'APR-JUN 2022'!AP88</f>
        <v>18269.718442143872</v>
      </c>
      <c r="AQ88" s="39">
        <f t="shared" si="296"/>
        <v>3.0763575570858973E-2</v>
      </c>
      <c r="AR88" s="36">
        <f>+'OCT-DEC 2021 '!AR88+'JUL-SEP 2021'!AR88+'JAN-MAR 2022'!AR88+'APR-JUN 2022'!AR88</f>
        <v>30163.163336185658</v>
      </c>
      <c r="AS88" s="39">
        <f t="shared" si="297"/>
        <v>5.2678190854910309E-2</v>
      </c>
      <c r="AT88" s="36">
        <f t="shared" si="337"/>
        <v>48432.881778329531</v>
      </c>
      <c r="AU88" s="40">
        <f t="shared" si="298"/>
        <v>4.1520969095019782E-2</v>
      </c>
      <c r="AV88" s="116">
        <f t="shared" si="299"/>
        <v>180312.10258581355</v>
      </c>
      <c r="AW88" s="117">
        <f t="shared" si="300"/>
        <v>80548.032993087923</v>
      </c>
      <c r="AX88" s="118">
        <f t="shared" si="301"/>
        <v>260860.13557890148</v>
      </c>
      <c r="AY88" s="32"/>
      <c r="AZ88" s="35">
        <f>+'OCT-DEC 2021 '!AZ88+'JUL-SEP 2021'!AZ88+'JAN-MAR 2022'!AZ88+'APR-JUN 2022'!AZ88</f>
        <v>295281.81772582035</v>
      </c>
      <c r="BA88" s="39">
        <f t="shared" si="302"/>
        <v>0.67143533592211591</v>
      </c>
      <c r="BB88" s="36">
        <f>+'OCT-DEC 2021 '!BB88+'JUL-SEP 2021'!BB88+'JAN-MAR 2022'!BB88+'APR-JUN 2022'!BB88</f>
        <v>216042.58551180328</v>
      </c>
      <c r="BC88" s="39">
        <f t="shared" si="303"/>
        <v>1.8789089301183939</v>
      </c>
      <c r="BD88" s="36">
        <f t="shared" si="338"/>
        <v>511324.40323762363</v>
      </c>
      <c r="BE88" s="40">
        <v>0.49052750870634132</v>
      </c>
      <c r="BF88" s="38">
        <f>+'OCT-DEC 2021 '!BF88+'JUL-SEP 2021'!BF88+'JAN-MAR 2022'!BF88+'APR-JUN 2022'!BF88</f>
        <v>44423.893331863241</v>
      </c>
      <c r="BG88" s="39">
        <v>1.4397985547152888E-2</v>
      </c>
      <c r="BH88" s="36">
        <f>+'OCT-DEC 2021 '!BH88+'JUL-SEP 2021'!BH88+'JAN-MAR 2022'!BH88+'APR-JUN 2022'!BH88</f>
        <v>122878.07797070063</v>
      </c>
      <c r="BI88" s="39">
        <v>2.6176609055696201E-2</v>
      </c>
      <c r="BJ88" s="36">
        <f t="shared" si="339"/>
        <v>167301.97130256388</v>
      </c>
      <c r="BK88" s="40">
        <v>1.7672006374029377E-2</v>
      </c>
      <c r="BL88" s="116">
        <f t="shared" si="304"/>
        <v>339705.71105768357</v>
      </c>
      <c r="BM88" s="117">
        <f t="shared" si="305"/>
        <v>338920.66348250391</v>
      </c>
      <c r="BN88" s="118">
        <f t="shared" si="306"/>
        <v>678626.37454018742</v>
      </c>
      <c r="BO88" s="32"/>
      <c r="BP88" s="35">
        <f>+'OCT-DEC 2021 '!BP88+'JUL-SEP 2021'!BP88+'JAN-MAR 2022'!BP88+'APR-JUN 2022'!BP88</f>
        <v>0</v>
      </c>
      <c r="BQ88" s="39">
        <v>0</v>
      </c>
      <c r="BR88" s="36">
        <f>+'OCT-DEC 2021 '!BR88+'JUL-SEP 2021'!BR88+'JAN-MAR 2022'!BR88+'APR-JUN 2022'!BR88</f>
        <v>0</v>
      </c>
      <c r="BS88" s="39">
        <v>0</v>
      </c>
      <c r="BT88" s="36">
        <f t="shared" si="340"/>
        <v>0</v>
      </c>
      <c r="BU88" s="40">
        <v>0</v>
      </c>
      <c r="BV88" s="38">
        <f>+'OCT-DEC 2021 '!BV88+'JUL-SEP 2021'!BV88+'JAN-MAR 2022'!BV88+'APR-JUN 2022'!BV88</f>
        <v>0</v>
      </c>
      <c r="BW88" s="39">
        <f t="shared" si="307"/>
        <v>0</v>
      </c>
      <c r="BX88" s="36">
        <f>+'OCT-DEC 2021 '!BX88+'JUL-SEP 2021'!BX88+'JAN-MAR 2022'!BX88+'APR-JUN 2022'!BX88</f>
        <v>0</v>
      </c>
      <c r="BY88" s="39">
        <f t="shared" si="308"/>
        <v>0</v>
      </c>
      <c r="BZ88" s="36">
        <f t="shared" si="341"/>
        <v>0</v>
      </c>
      <c r="CA88" s="40">
        <f t="shared" si="309"/>
        <v>0</v>
      </c>
      <c r="CB88" s="116">
        <f t="shared" si="310"/>
        <v>0</v>
      </c>
      <c r="CC88" s="117">
        <f t="shared" si="311"/>
        <v>0</v>
      </c>
      <c r="CD88" s="118">
        <f t="shared" si="312"/>
        <v>0</v>
      </c>
      <c r="CE88" s="32"/>
      <c r="CF88" s="35">
        <f>+'OCT-DEC 2021 '!CF88+'JUL-SEP 2021'!CF88+'JAN-MAR 2022'!CF88+'APR-JUN 2022'!CF88</f>
        <v>167435.8563849722</v>
      </c>
      <c r="CG88" s="39">
        <f t="shared" si="313"/>
        <v>0.33454586509733958</v>
      </c>
      <c r="CH88" s="36">
        <f>+'OCT-DEC 2021 '!CH88+'JUL-SEP 2021'!CH88+'JAN-MAR 2022'!CH88+'APR-JUN 2022'!CH88</f>
        <v>36804.104355027812</v>
      </c>
      <c r="CI88" s="39">
        <f t="shared" si="314"/>
        <v>0.39462706920244695</v>
      </c>
      <c r="CJ88" s="36">
        <f t="shared" si="342"/>
        <v>204239.96074000001</v>
      </c>
      <c r="CK88" s="40">
        <f t="shared" si="315"/>
        <v>0.34398309177263159</v>
      </c>
      <c r="CL88" s="38">
        <f>+'OCT-DEC 2021 '!CL88+'JUL-SEP 2021'!CL88+'JAN-MAR 2022'!CL88+'APR-JUN 2022'!CL88</f>
        <v>77921.234597313131</v>
      </c>
      <c r="CM88" s="39">
        <f t="shared" si="316"/>
        <v>3.3044846301624069E-2</v>
      </c>
      <c r="CN88" s="36">
        <f>+'OCT-DEC 2021 '!CN88+'JUL-SEP 2021'!CN88+'JAN-MAR 2022'!CN88+'APR-JUN 2022'!CN88</f>
        <v>60166.511042686892</v>
      </c>
      <c r="CO88" s="39">
        <f t="shared" si="317"/>
        <v>4.981533315175133E-2</v>
      </c>
      <c r="CP88" s="36">
        <f t="shared" si="343"/>
        <v>138087.74564000004</v>
      </c>
      <c r="CQ88" s="40">
        <f t="shared" si="318"/>
        <v>3.8725209359039517E-2</v>
      </c>
      <c r="CR88" s="116">
        <f t="shared" si="319"/>
        <v>245357.09098228533</v>
      </c>
      <c r="CS88" s="117">
        <f t="shared" si="320"/>
        <v>96970.615397714704</v>
      </c>
      <c r="CT88" s="118">
        <f t="shared" si="321"/>
        <v>342327.70638000005</v>
      </c>
      <c r="CU88" s="32"/>
      <c r="CV88" s="38">
        <f t="shared" si="322"/>
        <v>786833.37058742624</v>
      </c>
      <c r="CW88" s="39">
        <f t="shared" si="268"/>
        <v>0.28644579479418358</v>
      </c>
      <c r="CX88" s="39">
        <f t="shared" si="323"/>
        <v>334484.99184986844</v>
      </c>
      <c r="CY88" s="39">
        <f t="shared" si="324"/>
        <v>0.50358470817856527</v>
      </c>
      <c r="CZ88" s="36">
        <f t="shared" si="325"/>
        <v>1121318.3624372948</v>
      </c>
      <c r="DA88" s="40">
        <f t="shared" si="326"/>
        <v>0.32872709456012761</v>
      </c>
      <c r="DB88" s="38">
        <f t="shared" si="327"/>
        <v>251162.77359055425</v>
      </c>
      <c r="DC88" s="39">
        <f t="shared" si="328"/>
        <v>2.162361579871579E-2</v>
      </c>
      <c r="DD88" s="36">
        <f t="shared" si="329"/>
        <v>276619.07230042794</v>
      </c>
      <c r="DE88" s="39">
        <f t="shared" si="330"/>
        <v>4.362582791103909E-2</v>
      </c>
      <c r="DF88" s="36">
        <f t="shared" si="331"/>
        <v>527781.84589098219</v>
      </c>
      <c r="DG88" s="40">
        <f t="shared" si="332"/>
        <v>2.9393186142790316E-2</v>
      </c>
      <c r="DH88" s="152"/>
      <c r="DI88" s="161" t="s">
        <v>87</v>
      </c>
      <c r="DJ88" s="38">
        <f t="shared" si="333"/>
        <v>1121318.3624372948</v>
      </c>
      <c r="DK88" s="36">
        <f t="shared" si="334"/>
        <v>527781.84589098219</v>
      </c>
      <c r="DL88" s="37">
        <f t="shared" si="335"/>
        <v>1649100.2083282769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>
        <f>+'JUL-SEP 2021'!D89+'OCT-DEC 2021 '!D89+'JAN-MAR 2022'!D89+'APR-JUN 2022'!D89</f>
        <v>0</v>
      </c>
      <c r="E89" s="39">
        <f t="shared" si="271"/>
        <v>0</v>
      </c>
      <c r="F89" s="36">
        <f>+'JUL-SEP 2021'!F89+'OCT-DEC 2021 '!F89+'JAN-MAR 2022'!F89+'APR-JUN 2022'!F89</f>
        <v>0</v>
      </c>
      <c r="G89" s="39">
        <f t="shared" si="272"/>
        <v>0</v>
      </c>
      <c r="H89" s="36">
        <f t="shared" si="273"/>
        <v>0</v>
      </c>
      <c r="I89" s="40">
        <f t="shared" si="274"/>
        <v>0</v>
      </c>
      <c r="J89" s="36">
        <f>+'JUL-SEP 2021'!J89+'OCT-DEC 2021 '!J89+'JAN-MAR 2022'!J89+'APR-JUN 2022'!J89</f>
        <v>0</v>
      </c>
      <c r="K89" s="39">
        <f t="shared" si="275"/>
        <v>0</v>
      </c>
      <c r="L89" s="36">
        <f>+'JUL-SEP 2021'!L89+'OCT-DEC 2021 '!L89+'JAN-MAR 2022'!L89+'APR-JUN 2022'!L89</f>
        <v>0</v>
      </c>
      <c r="M89" s="39">
        <f t="shared" si="276"/>
        <v>0</v>
      </c>
      <c r="N89" s="36">
        <f t="shared" si="277"/>
        <v>0</v>
      </c>
      <c r="O89" s="40">
        <f t="shared" si="278"/>
        <v>0</v>
      </c>
      <c r="P89" s="116">
        <f t="shared" si="279"/>
        <v>0</v>
      </c>
      <c r="Q89" s="117">
        <f t="shared" si="280"/>
        <v>0</v>
      </c>
      <c r="R89" s="118">
        <f t="shared" si="281"/>
        <v>0</v>
      </c>
      <c r="S89" s="32"/>
      <c r="T89" s="38">
        <f>+'JUL-SEP 2021'!T89+'OCT-DEC 2021 '!T89+'JAN-MAR 2022'!T89+'APR-JUN 2022'!T89</f>
        <v>379424.99999999994</v>
      </c>
      <c r="U89" s="39">
        <f t="shared" si="282"/>
        <v>0.49292298098720999</v>
      </c>
      <c r="V89" s="36">
        <f>+'JUL-SEP 2021'!V89+'OCT-DEC 2021 '!V89+'JAN-MAR 2022'!V89+'APR-JUN 2022'!V89</f>
        <v>95905.290000000008</v>
      </c>
      <c r="W89" s="39">
        <f t="shared" si="283"/>
        <v>0.48301137708567315</v>
      </c>
      <c r="X89" s="36">
        <f t="shared" si="284"/>
        <v>475330.28999999992</v>
      </c>
      <c r="Y89" s="40">
        <f t="shared" si="285"/>
        <v>0.49089053828247792</v>
      </c>
      <c r="Z89" s="244">
        <f>+'OCT-DEC 2021 '!Z89+'JUL-SEP 2021'!Z89+'JAN-MAR 2022'!Z89+'APR-JUN 2022'!Z89</f>
        <v>352939.25000000023</v>
      </c>
      <c r="AA89" s="39">
        <f t="shared" si="286"/>
        <v>9.0802432894971155E-2</v>
      </c>
      <c r="AB89" s="36">
        <f>+'OCT-DEC 2021 '!AB89+'JUL-SEP 2021'!AB89+'JAN-MAR 2022'!AB89+'APR-JUN 2022'!AB89</f>
        <v>186048.54000000004</v>
      </c>
      <c r="AC89" s="39">
        <f t="shared" si="287"/>
        <v>0.11847591841049349</v>
      </c>
      <c r="AD89" s="36">
        <f t="shared" si="288"/>
        <v>538987.79000000027</v>
      </c>
      <c r="AE89" s="40">
        <f t="shared" si="289"/>
        <v>9.8765619843433752E-2</v>
      </c>
      <c r="AF89" s="116">
        <f t="shared" si="290"/>
        <v>732364.25000000023</v>
      </c>
      <c r="AG89" s="117">
        <f t="shared" si="291"/>
        <v>281953.83000000007</v>
      </c>
      <c r="AH89" s="118">
        <f t="shared" si="292"/>
        <v>1014318.0800000003</v>
      </c>
      <c r="AI89" s="32"/>
      <c r="AJ89" s="35">
        <f>+'OCT-DEC 2021 '!AJ89+'JUL-SEP 2021'!AJ89+'JAN-MAR 2022'!AJ89+'APR-JUN 2022'!AJ89</f>
        <v>51497.83</v>
      </c>
      <c r="AK89" s="39">
        <f t="shared" si="293"/>
        <v>0.20705225575850658</v>
      </c>
      <c r="AL89" s="36">
        <f>+'OCT-DEC 2021 '!AL89+'JUL-SEP 2021'!AL89+'JAN-MAR 2022'!AL89+'APR-JUN 2022'!AL89</f>
        <v>18303.5</v>
      </c>
      <c r="AM89" s="39">
        <f t="shared" si="294"/>
        <v>0.2270426833050101</v>
      </c>
      <c r="AN89" s="36">
        <f t="shared" si="336"/>
        <v>69801.33</v>
      </c>
      <c r="AO89" s="40">
        <f t="shared" si="295"/>
        <v>0.21194564214054948</v>
      </c>
      <c r="AP89" s="36">
        <f>+'OCT-DEC 2021 '!AP89+'JUL-SEP 2021'!AP89+'JAN-MAR 2022'!AP89+'APR-JUN 2022'!AP89</f>
        <v>29438.93</v>
      </c>
      <c r="AQ89" s="39">
        <f t="shared" si="296"/>
        <v>4.9570919806356556E-2</v>
      </c>
      <c r="AR89" s="36">
        <f>+'OCT-DEC 2021 '!AR89+'JUL-SEP 2021'!AR89+'JAN-MAR 2022'!AR89+'APR-JUN 2022'!AR89</f>
        <v>41436.019999999997</v>
      </c>
      <c r="AS89" s="39">
        <f t="shared" si="297"/>
        <v>7.2365572055543809E-2</v>
      </c>
      <c r="AT89" s="36">
        <f t="shared" si="337"/>
        <v>70874.95</v>
      </c>
      <c r="AU89" s="40">
        <f t="shared" si="298"/>
        <v>6.0760303754582204E-2</v>
      </c>
      <c r="AV89" s="116">
        <f t="shared" si="299"/>
        <v>80936.760000000009</v>
      </c>
      <c r="AW89" s="117">
        <f t="shared" si="300"/>
        <v>59739.519999999997</v>
      </c>
      <c r="AX89" s="118">
        <f t="shared" si="301"/>
        <v>140676.28</v>
      </c>
      <c r="AY89" s="32"/>
      <c r="AZ89" s="35">
        <f>+'OCT-DEC 2021 '!AZ89+'JUL-SEP 2021'!AZ89+'JAN-MAR 2022'!AZ89+'APR-JUN 2022'!AZ89</f>
        <v>623867.80288616172</v>
      </c>
      <c r="BA89" s="39">
        <f t="shared" si="302"/>
        <v>1.4186003426422067</v>
      </c>
      <c r="BB89" s="36">
        <f>+'OCT-DEC 2021 '!BB89+'JUL-SEP 2021'!BB89+'JAN-MAR 2022'!BB89+'APR-JUN 2022'!BB89</f>
        <v>133556.80711383827</v>
      </c>
      <c r="BC89" s="39">
        <f t="shared" si="303"/>
        <v>1.1615352453305121</v>
      </c>
      <c r="BD89" s="36">
        <f t="shared" si="338"/>
        <v>757424.61</v>
      </c>
      <c r="BE89" s="40">
        <v>0.97781656992293542</v>
      </c>
      <c r="BF89" s="38">
        <f>+'OCT-DEC 2021 '!BF89+'JUL-SEP 2021'!BF89+'JAN-MAR 2022'!BF89+'APR-JUN 2022'!BF89</f>
        <v>76795.731838580905</v>
      </c>
      <c r="BG89" s="39">
        <v>8.6248004861498848E-2</v>
      </c>
      <c r="BH89" s="36">
        <f>+'OCT-DEC 2021 '!BH89+'JUL-SEP 2021'!BH89+'JAN-MAR 2022'!BH89+'APR-JUN 2022'!BH89</f>
        <v>267365.13983131881</v>
      </c>
      <c r="BI89" s="39">
        <v>0.15680529041367758</v>
      </c>
      <c r="BJ89" s="36">
        <f t="shared" si="339"/>
        <v>344160.87166989973</v>
      </c>
      <c r="BK89" s="40">
        <v>0.10586031543566321</v>
      </c>
      <c r="BL89" s="116">
        <f t="shared" si="304"/>
        <v>700663.53472474264</v>
      </c>
      <c r="BM89" s="117">
        <f t="shared" si="305"/>
        <v>400921.94694515708</v>
      </c>
      <c r="BN89" s="118">
        <f t="shared" si="306"/>
        <v>1101585.4816698998</v>
      </c>
      <c r="BO89" s="32"/>
      <c r="BP89" s="35">
        <f>+'OCT-DEC 2021 '!BP89+'JUL-SEP 2021'!BP89+'JAN-MAR 2022'!BP89+'APR-JUN 2022'!BP89</f>
        <v>17821.00999999998</v>
      </c>
      <c r="BQ89" s="39">
        <v>-8.2753527422415056E-4</v>
      </c>
      <c r="BR89" s="36">
        <f>+'OCT-DEC 2021 '!BR89+'JUL-SEP 2021'!BR89+'JAN-MAR 2022'!BR89+'APR-JUN 2022'!BR89</f>
        <v>5984.119999999999</v>
      </c>
      <c r="BS89" s="39">
        <v>6.4853056336081807E-2</v>
      </c>
      <c r="BT89" s="36">
        <f t="shared" si="340"/>
        <v>23805.129999999979</v>
      </c>
      <c r="BU89" s="40">
        <v>7.2706748981956806E-3</v>
      </c>
      <c r="BV89" s="38">
        <f>+'OCT-DEC 2021 '!BV89+'JUL-SEP 2021'!BV89+'JAN-MAR 2022'!BV89+'APR-JUN 2022'!BV89</f>
        <v>24377.040000000015</v>
      </c>
      <c r="BW89" s="39">
        <f t="shared" si="307"/>
        <v>2.1657583828935855E-2</v>
      </c>
      <c r="BX89" s="36">
        <f>+'OCT-DEC 2021 '!BX89+'JUL-SEP 2021'!BX89+'JAN-MAR 2022'!BX89+'APR-JUN 2022'!BX89</f>
        <v>10538.789999999986</v>
      </c>
      <c r="BY89" s="39">
        <f t="shared" si="308"/>
        <v>1.4354993155396321E-2</v>
      </c>
      <c r="BZ89" s="36">
        <f t="shared" si="341"/>
        <v>34915.83</v>
      </c>
      <c r="CA89" s="40">
        <f t="shared" si="309"/>
        <v>1.8774767828077438E-2</v>
      </c>
      <c r="CB89" s="116">
        <f t="shared" si="310"/>
        <v>42198.049999999996</v>
      </c>
      <c r="CC89" s="117">
        <f t="shared" si="311"/>
        <v>16522.909999999985</v>
      </c>
      <c r="CD89" s="118">
        <f t="shared" si="312"/>
        <v>58720.959999999977</v>
      </c>
      <c r="CE89" s="32"/>
      <c r="CF89" s="35">
        <f>+'OCT-DEC 2021 '!CF89+'JUL-SEP 2021'!CF89+'JAN-MAR 2022'!CF89+'APR-JUN 2022'!CF89</f>
        <v>-1006993.5612954507</v>
      </c>
      <c r="CG89" s="39">
        <f t="shared" si="313"/>
        <v>-2.0120274078956109</v>
      </c>
      <c r="CH89" s="36">
        <f>+'OCT-DEC 2021 '!CH89+'JUL-SEP 2021'!CH89+'JAN-MAR 2022'!CH89+'APR-JUN 2022'!CH89</f>
        <v>-120019.1987045494</v>
      </c>
      <c r="CI89" s="39">
        <f t="shared" si="314"/>
        <v>-1.2868897494670921</v>
      </c>
      <c r="CJ89" s="36">
        <f t="shared" si="342"/>
        <v>-1127012.76</v>
      </c>
      <c r="CK89" s="40">
        <f t="shared" si="315"/>
        <v>-1.8981267536842106</v>
      </c>
      <c r="CL89" s="38">
        <f>+'OCT-DEC 2021 '!CL89+'JUL-SEP 2021'!CL89+'JAN-MAR 2022'!CL89+'APR-JUN 2022'!CL89</f>
        <v>306859.5393804909</v>
      </c>
      <c r="CM89" s="39">
        <f t="shared" si="316"/>
        <v>0.13013302942924793</v>
      </c>
      <c r="CN89" s="36">
        <f>+'OCT-DEC 2021 '!CN89+'JUL-SEP 2021'!CN89+'JAN-MAR 2022'!CN89+'APR-JUN 2022'!CN89</f>
        <v>203463.20061950915</v>
      </c>
      <c r="CO89" s="39">
        <f t="shared" si="317"/>
        <v>0.16845894746649806</v>
      </c>
      <c r="CP89" s="36">
        <f t="shared" si="343"/>
        <v>510322.74000000005</v>
      </c>
      <c r="CQ89" s="40">
        <f t="shared" si="318"/>
        <v>0.14311447301558458</v>
      </c>
      <c r="CR89" s="116">
        <f t="shared" si="319"/>
        <v>-700134.02191495977</v>
      </c>
      <c r="CS89" s="117">
        <f t="shared" si="320"/>
        <v>83444.00191495975</v>
      </c>
      <c r="CT89" s="118">
        <f t="shared" si="321"/>
        <v>-616690.02</v>
      </c>
      <c r="CU89" s="32"/>
      <c r="CV89" s="38">
        <f t="shared" si="322"/>
        <v>65618.081590710906</v>
      </c>
      <c r="CW89" s="39">
        <f t="shared" si="268"/>
        <v>2.38881880671739E-2</v>
      </c>
      <c r="CX89" s="39">
        <f t="shared" si="323"/>
        <v>133730.51840928887</v>
      </c>
      <c r="CY89" s="39">
        <f t="shared" si="324"/>
        <v>0.20133831331343324</v>
      </c>
      <c r="CZ89" s="36">
        <f t="shared" si="325"/>
        <v>199348.59999999977</v>
      </c>
      <c r="DA89" s="40">
        <f t="shared" si="326"/>
        <v>5.844128507820949E-2</v>
      </c>
      <c r="DB89" s="38">
        <f t="shared" si="327"/>
        <v>790410.49121907214</v>
      </c>
      <c r="DC89" s="39">
        <f t="shared" si="328"/>
        <v>6.8049625910160033E-2</v>
      </c>
      <c r="DD89" s="36">
        <f t="shared" si="329"/>
        <v>708851.69045082794</v>
      </c>
      <c r="DE89" s="39">
        <f t="shared" si="330"/>
        <v>0.11179359978646392</v>
      </c>
      <c r="DF89" s="36">
        <f t="shared" si="331"/>
        <v>1499262.1816699002</v>
      </c>
      <c r="DG89" s="40">
        <f t="shared" si="332"/>
        <v>8.3496794605117816E-2</v>
      </c>
      <c r="DH89" s="152"/>
      <c r="DI89" s="161" t="s">
        <v>88</v>
      </c>
      <c r="DJ89" s="38">
        <f t="shared" si="333"/>
        <v>199348.59999999977</v>
      </c>
      <c r="DK89" s="36">
        <f t="shared" si="334"/>
        <v>1499262.1816699002</v>
      </c>
      <c r="DL89" s="37">
        <f t="shared" si="335"/>
        <v>1698610.7816699001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>
        <f>+'JUL-SEP 2021'!D90+'OCT-DEC 2021 '!D90+'JAN-MAR 2022'!D90+'APR-JUN 2022'!D90</f>
        <v>0</v>
      </c>
      <c r="E90" s="39">
        <f t="shared" si="271"/>
        <v>0</v>
      </c>
      <c r="F90" s="36">
        <f>+'JUL-SEP 2021'!F90+'OCT-DEC 2021 '!F90+'JAN-MAR 2022'!F90+'APR-JUN 2022'!F90</f>
        <v>0</v>
      </c>
      <c r="G90" s="39">
        <f t="shared" si="272"/>
        <v>0</v>
      </c>
      <c r="H90" s="36">
        <f t="shared" si="273"/>
        <v>0</v>
      </c>
      <c r="I90" s="40">
        <f t="shared" si="274"/>
        <v>0</v>
      </c>
      <c r="J90" s="36">
        <f>+'JUL-SEP 2021'!J90+'OCT-DEC 2021 '!J90+'JAN-MAR 2022'!J90+'APR-JUN 2022'!J90</f>
        <v>0</v>
      </c>
      <c r="K90" s="39">
        <f t="shared" si="275"/>
        <v>0</v>
      </c>
      <c r="L90" s="36">
        <f>+'JUL-SEP 2021'!L90+'OCT-DEC 2021 '!L90+'JAN-MAR 2022'!L90+'APR-JUN 2022'!L90</f>
        <v>0</v>
      </c>
      <c r="M90" s="39">
        <f t="shared" si="276"/>
        <v>0</v>
      </c>
      <c r="N90" s="36">
        <f t="shared" si="277"/>
        <v>0</v>
      </c>
      <c r="O90" s="40">
        <f t="shared" si="278"/>
        <v>0</v>
      </c>
      <c r="P90" s="116">
        <f t="shared" si="279"/>
        <v>0</v>
      </c>
      <c r="Q90" s="117">
        <f t="shared" si="280"/>
        <v>0</v>
      </c>
      <c r="R90" s="118">
        <f t="shared" si="281"/>
        <v>0</v>
      </c>
      <c r="S90" s="32"/>
      <c r="T90" s="38">
        <f>+'JUL-SEP 2021'!T90+'OCT-DEC 2021 '!T90+'JAN-MAR 2022'!T90+'APR-JUN 2022'!T90</f>
        <v>0</v>
      </c>
      <c r="U90" s="39">
        <f t="shared" si="282"/>
        <v>0</v>
      </c>
      <c r="V90" s="36">
        <f>+'JUL-SEP 2021'!V90+'OCT-DEC 2021 '!V90+'JAN-MAR 2022'!V90+'APR-JUN 2022'!V90</f>
        <v>0</v>
      </c>
      <c r="W90" s="39">
        <f t="shared" si="283"/>
        <v>0</v>
      </c>
      <c r="X90" s="36">
        <f t="shared" si="284"/>
        <v>0</v>
      </c>
      <c r="Y90" s="40">
        <f t="shared" si="285"/>
        <v>0</v>
      </c>
      <c r="Z90" s="244">
        <f>+'OCT-DEC 2021 '!Z90+'JUL-SEP 2021'!Z90+'JAN-MAR 2022'!Z90+'APR-JUN 2022'!Z90</f>
        <v>0</v>
      </c>
      <c r="AA90" s="39">
        <f t="shared" si="286"/>
        <v>0</v>
      </c>
      <c r="AB90" s="36">
        <f>+'OCT-DEC 2021 '!AB90+'JUL-SEP 2021'!AB90+'JAN-MAR 2022'!AB90+'APR-JUN 2022'!AB90</f>
        <v>0</v>
      </c>
      <c r="AC90" s="39">
        <f t="shared" si="287"/>
        <v>0</v>
      </c>
      <c r="AD90" s="36">
        <f t="shared" si="288"/>
        <v>0</v>
      </c>
      <c r="AE90" s="40">
        <f t="shared" si="289"/>
        <v>0</v>
      </c>
      <c r="AF90" s="116">
        <f t="shared" si="290"/>
        <v>0</v>
      </c>
      <c r="AG90" s="117">
        <f t="shared" si="291"/>
        <v>0</v>
      </c>
      <c r="AH90" s="118">
        <f t="shared" si="292"/>
        <v>0</v>
      </c>
      <c r="AI90" s="32"/>
      <c r="AJ90" s="35">
        <f>+'OCT-DEC 2021 '!AJ90+'JUL-SEP 2021'!AJ90+'JAN-MAR 2022'!AJ90+'APR-JUN 2022'!AJ90</f>
        <v>0</v>
      </c>
      <c r="AK90" s="39">
        <f t="shared" si="293"/>
        <v>0</v>
      </c>
      <c r="AL90" s="36">
        <f>+'OCT-DEC 2021 '!AL90+'JUL-SEP 2021'!AL90+'JAN-MAR 2022'!AL90+'APR-JUN 2022'!AL90</f>
        <v>0</v>
      </c>
      <c r="AM90" s="39">
        <f t="shared" si="294"/>
        <v>0</v>
      </c>
      <c r="AN90" s="36">
        <f t="shared" si="336"/>
        <v>0</v>
      </c>
      <c r="AO90" s="40">
        <f t="shared" si="295"/>
        <v>0</v>
      </c>
      <c r="AP90" s="36">
        <f>+'OCT-DEC 2021 '!AP90+'JUL-SEP 2021'!AP90+'JAN-MAR 2022'!AP90+'APR-JUN 2022'!AP90</f>
        <v>0</v>
      </c>
      <c r="AQ90" s="39">
        <f t="shared" si="296"/>
        <v>0</v>
      </c>
      <c r="AR90" s="36">
        <f>+'OCT-DEC 2021 '!AR90+'JUL-SEP 2021'!AR90+'JAN-MAR 2022'!AR90+'APR-JUN 2022'!AR90</f>
        <v>0</v>
      </c>
      <c r="AS90" s="39">
        <f t="shared" si="297"/>
        <v>0</v>
      </c>
      <c r="AT90" s="36">
        <f t="shared" si="337"/>
        <v>0</v>
      </c>
      <c r="AU90" s="40">
        <f t="shared" si="298"/>
        <v>0</v>
      </c>
      <c r="AV90" s="116">
        <f t="shared" si="299"/>
        <v>0</v>
      </c>
      <c r="AW90" s="117">
        <f t="shared" si="300"/>
        <v>0</v>
      </c>
      <c r="AX90" s="118">
        <f t="shared" si="301"/>
        <v>0</v>
      </c>
      <c r="AY90" s="32"/>
      <c r="AZ90" s="35">
        <f>+'OCT-DEC 2021 '!AZ90+'JUL-SEP 2021'!AZ90+'JAN-MAR 2022'!AZ90+'APR-JUN 2022'!AZ90</f>
        <v>0</v>
      </c>
      <c r="BA90" s="39">
        <f t="shared" si="302"/>
        <v>0</v>
      </c>
      <c r="BB90" s="36">
        <f>+'OCT-DEC 2021 '!BB90+'JUL-SEP 2021'!BB90+'JAN-MAR 2022'!BB90+'APR-JUN 2022'!BB90</f>
        <v>0</v>
      </c>
      <c r="BC90" s="39">
        <f t="shared" si="303"/>
        <v>0</v>
      </c>
      <c r="BD90" s="36">
        <f t="shared" si="338"/>
        <v>0</v>
      </c>
      <c r="BE90" s="40">
        <v>0</v>
      </c>
      <c r="BF90" s="38">
        <f>+'OCT-DEC 2021 '!BF90+'JUL-SEP 2021'!BF90+'JAN-MAR 2022'!BF90+'APR-JUN 2022'!BF90</f>
        <v>0</v>
      </c>
      <c r="BG90" s="39">
        <v>0</v>
      </c>
      <c r="BH90" s="36">
        <f>+'OCT-DEC 2021 '!BH90+'JUL-SEP 2021'!BH90+'JAN-MAR 2022'!BH90+'APR-JUN 2022'!BH90</f>
        <v>0</v>
      </c>
      <c r="BI90" s="39">
        <v>0</v>
      </c>
      <c r="BJ90" s="36">
        <f t="shared" si="339"/>
        <v>0</v>
      </c>
      <c r="BK90" s="40">
        <v>0</v>
      </c>
      <c r="BL90" s="116">
        <f t="shared" si="304"/>
        <v>0</v>
      </c>
      <c r="BM90" s="117">
        <f t="shared" si="305"/>
        <v>0</v>
      </c>
      <c r="BN90" s="118">
        <f t="shared" si="306"/>
        <v>0</v>
      </c>
      <c r="BO90" s="32"/>
      <c r="BP90" s="35">
        <f>+'OCT-DEC 2021 '!BP90+'JUL-SEP 2021'!BP90+'JAN-MAR 2022'!BP90+'APR-JUN 2022'!BP90</f>
        <v>0</v>
      </c>
      <c r="BQ90" s="39">
        <v>0</v>
      </c>
      <c r="BR90" s="36">
        <f>+'OCT-DEC 2021 '!BR90+'JUL-SEP 2021'!BR90+'JAN-MAR 2022'!BR90+'APR-JUN 2022'!BR90</f>
        <v>0</v>
      </c>
      <c r="BS90" s="39">
        <v>0</v>
      </c>
      <c r="BT90" s="36">
        <f t="shared" si="340"/>
        <v>0</v>
      </c>
      <c r="BU90" s="40">
        <v>0</v>
      </c>
      <c r="BV90" s="38">
        <f>+'OCT-DEC 2021 '!BV90+'JUL-SEP 2021'!BV90+'JAN-MAR 2022'!BV90+'APR-JUN 2022'!BV90</f>
        <v>0</v>
      </c>
      <c r="BW90" s="39">
        <f t="shared" si="307"/>
        <v>0</v>
      </c>
      <c r="BX90" s="36">
        <f>+'OCT-DEC 2021 '!BX90+'JUL-SEP 2021'!BX90+'JAN-MAR 2022'!BX90+'APR-JUN 2022'!BX90</f>
        <v>0</v>
      </c>
      <c r="BY90" s="39">
        <f t="shared" si="308"/>
        <v>0</v>
      </c>
      <c r="BZ90" s="36">
        <f t="shared" si="341"/>
        <v>0</v>
      </c>
      <c r="CA90" s="40">
        <f t="shared" si="309"/>
        <v>0</v>
      </c>
      <c r="CB90" s="116">
        <f t="shared" si="310"/>
        <v>0</v>
      </c>
      <c r="CC90" s="117">
        <f t="shared" si="311"/>
        <v>0</v>
      </c>
      <c r="CD90" s="118">
        <f t="shared" si="312"/>
        <v>0</v>
      </c>
      <c r="CE90" s="32"/>
      <c r="CF90" s="35">
        <f>+'OCT-DEC 2021 '!CF90+'JUL-SEP 2021'!CF90+'JAN-MAR 2022'!CF90+'APR-JUN 2022'!CF90</f>
        <v>0</v>
      </c>
      <c r="CG90" s="39">
        <f t="shared" si="313"/>
        <v>0</v>
      </c>
      <c r="CH90" s="36">
        <f>+'OCT-DEC 2021 '!CH90+'JUL-SEP 2021'!CH90+'JAN-MAR 2022'!CH90+'APR-JUN 2022'!CH90</f>
        <v>0</v>
      </c>
      <c r="CI90" s="39">
        <f t="shared" si="314"/>
        <v>0</v>
      </c>
      <c r="CJ90" s="36">
        <f t="shared" si="342"/>
        <v>0</v>
      </c>
      <c r="CK90" s="40">
        <f t="shared" si="315"/>
        <v>0</v>
      </c>
      <c r="CL90" s="38">
        <f>+'OCT-DEC 2021 '!CL90+'JUL-SEP 2021'!CL90+'JAN-MAR 2022'!CL90+'APR-JUN 2022'!CL90</f>
        <v>0</v>
      </c>
      <c r="CM90" s="39">
        <f t="shared" si="316"/>
        <v>0</v>
      </c>
      <c r="CN90" s="36">
        <f>+'OCT-DEC 2021 '!CN90+'JUL-SEP 2021'!CN90+'JAN-MAR 2022'!CN90+'APR-JUN 2022'!CN90</f>
        <v>0</v>
      </c>
      <c r="CO90" s="39">
        <f t="shared" si="317"/>
        <v>0</v>
      </c>
      <c r="CP90" s="36">
        <f t="shared" si="343"/>
        <v>0</v>
      </c>
      <c r="CQ90" s="40">
        <f t="shared" si="318"/>
        <v>0</v>
      </c>
      <c r="CR90" s="116">
        <f t="shared" si="319"/>
        <v>0</v>
      </c>
      <c r="CS90" s="117">
        <f t="shared" si="320"/>
        <v>0</v>
      </c>
      <c r="CT90" s="118">
        <f t="shared" si="321"/>
        <v>0</v>
      </c>
      <c r="CU90" s="32"/>
      <c r="CV90" s="38">
        <f t="shared" si="322"/>
        <v>0</v>
      </c>
      <c r="CW90" s="39">
        <f t="shared" si="268"/>
        <v>0</v>
      </c>
      <c r="CX90" s="39">
        <f t="shared" si="323"/>
        <v>0</v>
      </c>
      <c r="CY90" s="39">
        <f t="shared" si="324"/>
        <v>0</v>
      </c>
      <c r="CZ90" s="36">
        <f t="shared" si="325"/>
        <v>0</v>
      </c>
      <c r="DA90" s="40">
        <f t="shared" si="326"/>
        <v>0</v>
      </c>
      <c r="DB90" s="38">
        <f t="shared" si="327"/>
        <v>0</v>
      </c>
      <c r="DC90" s="39">
        <f t="shared" si="328"/>
        <v>0</v>
      </c>
      <c r="DD90" s="36">
        <f t="shared" si="329"/>
        <v>0</v>
      </c>
      <c r="DE90" s="39">
        <f t="shared" si="330"/>
        <v>0</v>
      </c>
      <c r="DF90" s="36">
        <f t="shared" si="331"/>
        <v>0</v>
      </c>
      <c r="DG90" s="40">
        <f t="shared" si="332"/>
        <v>0</v>
      </c>
      <c r="DH90" s="152"/>
      <c r="DI90" s="161" t="s">
        <v>89</v>
      </c>
      <c r="DJ90" s="38">
        <f t="shared" si="333"/>
        <v>0</v>
      </c>
      <c r="DK90" s="36">
        <f t="shared" si="334"/>
        <v>0</v>
      </c>
      <c r="DL90" s="37">
        <f t="shared" si="335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>
        <f>+'JUL-SEP 2021'!D91+'OCT-DEC 2021 '!D91+'JAN-MAR 2022'!D91+'APR-JUN 2022'!D91</f>
        <v>-110329.73697339371</v>
      </c>
      <c r="E91" s="39">
        <f t="shared" si="271"/>
        <v>-0.25821655551304945</v>
      </c>
      <c r="F91" s="36">
        <f>+'JUL-SEP 2021'!F91+'OCT-DEC 2021 '!F91+'JAN-MAR 2022'!F91+'APR-JUN 2022'!F91</f>
        <v>-28318.50302660626</v>
      </c>
      <c r="G91" s="39">
        <f t="shared" si="272"/>
        <v>-0.28264235694073642</v>
      </c>
      <c r="H91" s="36">
        <f t="shared" si="273"/>
        <v>-138648.23999999996</v>
      </c>
      <c r="I91" s="40">
        <f t="shared" si="274"/>
        <v>-0.26285621118247926</v>
      </c>
      <c r="J91" s="36">
        <f>+'JUL-SEP 2021'!J91+'OCT-DEC 2021 '!J91+'JAN-MAR 2022'!J91+'APR-JUN 2022'!J91</f>
        <v>1427840.1582733772</v>
      </c>
      <c r="K91" s="39">
        <f t="shared" si="275"/>
        <v>1.1086059802116348</v>
      </c>
      <c r="L91" s="36">
        <f>+'JUL-SEP 2021'!L91+'OCT-DEC 2021 '!L91+'JAN-MAR 2022'!L91+'APR-JUN 2022'!L91</f>
        <v>2060015.6017266228</v>
      </c>
      <c r="M91" s="39">
        <f t="shared" si="276"/>
        <v>1.8384214698573653</v>
      </c>
      <c r="N91" s="36">
        <f t="shared" si="277"/>
        <v>3487855.76</v>
      </c>
      <c r="O91" s="40">
        <f t="shared" si="278"/>
        <v>1.4481473949499584</v>
      </c>
      <c r="P91" s="116">
        <f t="shared" si="279"/>
        <v>1317510.4212999835</v>
      </c>
      <c r="Q91" s="117">
        <f t="shared" si="280"/>
        <v>2031697.0987000165</v>
      </c>
      <c r="R91" s="118">
        <f t="shared" si="281"/>
        <v>3349207.52</v>
      </c>
      <c r="S91" s="32"/>
      <c r="T91" s="38">
        <f>+'JUL-SEP 2021'!T91+'OCT-DEC 2021 '!T91+'JAN-MAR 2022'!T91+'APR-JUN 2022'!T91</f>
        <v>2867881.3</v>
      </c>
      <c r="U91" s="39">
        <f t="shared" si="282"/>
        <v>3.72575502276728</v>
      </c>
      <c r="V91" s="36">
        <f>+'JUL-SEP 2021'!V91+'OCT-DEC 2021 '!V91+'JAN-MAR 2022'!V91+'APR-JUN 2022'!V91</f>
        <v>1355475.04</v>
      </c>
      <c r="W91" s="39">
        <f t="shared" si="283"/>
        <v>6.8266293306204267</v>
      </c>
      <c r="X91" s="36">
        <f t="shared" si="284"/>
        <v>4223356.34</v>
      </c>
      <c r="Y91" s="40">
        <f t="shared" si="285"/>
        <v>4.3616106751819164</v>
      </c>
      <c r="Z91" s="244">
        <f>+'OCT-DEC 2021 '!Z91+'JUL-SEP 2021'!Z91+'JAN-MAR 2022'!Z91+'APR-JUN 2022'!Z91</f>
        <v>4021024.149999998</v>
      </c>
      <c r="AA91" s="39">
        <f t="shared" si="286"/>
        <v>1.0345088440841674</v>
      </c>
      <c r="AB91" s="36">
        <f>+'OCT-DEC 2021 '!AB91+'JUL-SEP 2021'!AB91+'JAN-MAR 2022'!AB91+'APR-JUN 2022'!AB91</f>
        <v>3707103.8900000006</v>
      </c>
      <c r="AC91" s="39">
        <f t="shared" si="287"/>
        <v>2.3606879044085107</v>
      </c>
      <c r="AD91" s="36">
        <f t="shared" si="288"/>
        <v>7728128.0399999991</v>
      </c>
      <c r="AE91" s="40">
        <f t="shared" si="289"/>
        <v>1.4161236492945792</v>
      </c>
      <c r="AF91" s="116">
        <f t="shared" si="290"/>
        <v>6888905.4499999974</v>
      </c>
      <c r="AG91" s="117">
        <f t="shared" si="291"/>
        <v>5062578.9300000006</v>
      </c>
      <c r="AH91" s="118">
        <f t="shared" si="292"/>
        <v>11951484.379999999</v>
      </c>
      <c r="AI91" s="32"/>
      <c r="AJ91" s="35">
        <f>+'OCT-DEC 2021 '!AJ91+'JUL-SEP 2021'!AJ91+'JAN-MAR 2022'!AJ91+'APR-JUN 2022'!AJ91</f>
        <v>561442.83202402806</v>
      </c>
      <c r="AK91" s="39">
        <f t="shared" si="293"/>
        <v>2.2573379276373258</v>
      </c>
      <c r="AL91" s="36">
        <f>+'OCT-DEC 2021 '!AL91+'JUL-SEP 2021'!AL91+'JAN-MAR 2022'!AL91+'APR-JUN 2022'!AL91</f>
        <v>270468.56797597196</v>
      </c>
      <c r="AM91" s="39">
        <f t="shared" si="294"/>
        <v>3.3549818025475018</v>
      </c>
      <c r="AN91" s="36">
        <f t="shared" si="336"/>
        <v>831911.4</v>
      </c>
      <c r="AO91" s="40">
        <f t="shared" si="295"/>
        <v>2.5260263074792917</v>
      </c>
      <c r="AP91" s="36">
        <f>+'OCT-DEC 2021 '!AP91+'JUL-SEP 2021'!AP91+'JAN-MAR 2022'!AP91+'APR-JUN 2022'!AP91</f>
        <v>362870.14864939067</v>
      </c>
      <c r="AQ91" s="39">
        <f t="shared" si="296"/>
        <v>0.61102108802254795</v>
      </c>
      <c r="AR91" s="36">
        <f>+'OCT-DEC 2021 '!AR91+'JUL-SEP 2021'!AR91+'JAN-MAR 2022'!AR91+'APR-JUN 2022'!AR91</f>
        <v>701147.76135060936</v>
      </c>
      <c r="AS91" s="39">
        <f t="shared" si="297"/>
        <v>1.2245133303246973</v>
      </c>
      <c r="AT91" s="36">
        <f t="shared" si="337"/>
        <v>1064017.9100000001</v>
      </c>
      <c r="AU91" s="40">
        <f t="shared" si="298"/>
        <v>0.91217068106454713</v>
      </c>
      <c r="AV91" s="116">
        <f t="shared" si="299"/>
        <v>924312.98067341873</v>
      </c>
      <c r="AW91" s="117">
        <f t="shared" si="300"/>
        <v>971616.32932658133</v>
      </c>
      <c r="AX91" s="118">
        <f t="shared" si="301"/>
        <v>1895929.31</v>
      </c>
      <c r="AY91" s="32"/>
      <c r="AZ91" s="35">
        <f>+'OCT-DEC 2021 '!AZ91+'JUL-SEP 2021'!AZ91+'JAN-MAR 2022'!AZ91+'APR-JUN 2022'!AZ91</f>
        <v>1959716.777976092</v>
      </c>
      <c r="BA91" s="39">
        <f t="shared" si="302"/>
        <v>4.4561602311537252</v>
      </c>
      <c r="BB91" s="36">
        <f>+'OCT-DEC 2021 '!BB91+'JUL-SEP 2021'!BB91+'JAN-MAR 2022'!BB91+'APR-JUN 2022'!BB91</f>
        <v>430778.52202390775</v>
      </c>
      <c r="BC91" s="39">
        <f t="shared" si="303"/>
        <v>3.7464540151492631</v>
      </c>
      <c r="BD91" s="36">
        <f t="shared" si="338"/>
        <v>2390495.2999999998</v>
      </c>
      <c r="BE91" s="40">
        <v>2.7455288349149125</v>
      </c>
      <c r="BF91" s="38">
        <f>+'OCT-DEC 2021 '!BF91+'JUL-SEP 2021'!BF91+'JAN-MAR 2022'!BF91+'APR-JUN 2022'!BF91</f>
        <v>3614260.3733878825</v>
      </c>
      <c r="BG91" s="39">
        <v>1.1425595686263306</v>
      </c>
      <c r="BH91" s="36">
        <f>+'OCT-DEC 2021 '!BH91+'JUL-SEP 2021'!BH91+'JAN-MAR 2022'!BH91+'APR-JUN 2022'!BH91</f>
        <v>3036998.1766121164</v>
      </c>
      <c r="BI91" s="39">
        <v>2.0772583117844947</v>
      </c>
      <c r="BJ91" s="36">
        <f t="shared" si="339"/>
        <v>6651258.5499999989</v>
      </c>
      <c r="BK91" s="40">
        <v>1.4023711798672756</v>
      </c>
      <c r="BL91" s="116">
        <f t="shared" si="304"/>
        <v>5573977.1513639744</v>
      </c>
      <c r="BM91" s="117">
        <f t="shared" si="305"/>
        <v>3467776.6986360243</v>
      </c>
      <c r="BN91" s="118">
        <f t="shared" si="306"/>
        <v>9041753.8499999978</v>
      </c>
      <c r="BO91" s="32"/>
      <c r="BP91" s="35">
        <f>+'OCT-DEC 2021 '!BP91+'JUL-SEP 2021'!BP91+'JAN-MAR 2022'!BP91+'APR-JUN 2022'!BP91</f>
        <v>1097741.9099999997</v>
      </c>
      <c r="BQ91" s="39">
        <v>3.2883456096707739</v>
      </c>
      <c r="BR91" s="36">
        <f>+'OCT-DEC 2021 '!BR91+'JUL-SEP 2021'!BR91+'JAN-MAR 2022'!BR91+'APR-JUN 2022'!BR91</f>
        <v>659011.75</v>
      </c>
      <c r="BS91" s="39">
        <v>8.7432359850753159</v>
      </c>
      <c r="BT91" s="36">
        <f t="shared" si="340"/>
        <v>1756753.6599999997</v>
      </c>
      <c r="BU91" s="40">
        <v>3.9609164200805362</v>
      </c>
      <c r="BV91" s="38">
        <f>+'OCT-DEC 2021 '!BV91+'JUL-SEP 2021'!BV91+'JAN-MAR 2022'!BV91+'APR-JUN 2022'!BV91</f>
        <v>1234483.2999999998</v>
      </c>
      <c r="BW91" s="39">
        <f t="shared" si="307"/>
        <v>1.0967666933791531</v>
      </c>
      <c r="BX91" s="36">
        <f>+'OCT-DEC 2021 '!BX91+'JUL-SEP 2021'!BX91+'JAN-MAR 2022'!BX91+'APR-JUN 2022'!BX91</f>
        <v>2243176.7500000014</v>
      </c>
      <c r="BY91" s="39">
        <f t="shared" si="308"/>
        <v>3.0554538891650966</v>
      </c>
      <c r="BZ91" s="36">
        <f t="shared" si="341"/>
        <v>3477660.0500000012</v>
      </c>
      <c r="CA91" s="40">
        <f t="shared" si="309"/>
        <v>1.8699902028315007</v>
      </c>
      <c r="CB91" s="116">
        <f t="shared" si="310"/>
        <v>2332225.2099999995</v>
      </c>
      <c r="CC91" s="117">
        <f t="shared" si="311"/>
        <v>2902188.5000000014</v>
      </c>
      <c r="CD91" s="118">
        <f t="shared" si="312"/>
        <v>5234413.7100000009</v>
      </c>
      <c r="CE91" s="32"/>
      <c r="CF91" s="35">
        <f>+'OCT-DEC 2021 '!CF91+'JUL-SEP 2021'!CF91+'JAN-MAR 2022'!CF91+'APR-JUN 2022'!CF91</f>
        <v>1306065.5525356969</v>
      </c>
      <c r="CG91" s="39">
        <f t="shared" si="313"/>
        <v>2.6095893650298545</v>
      </c>
      <c r="CH91" s="36">
        <f>+'OCT-DEC 2021 '!CH91+'JUL-SEP 2021'!CH91+'JAN-MAR 2022'!CH91+'APR-JUN 2022'!CH91</f>
        <v>321429.72746430384</v>
      </c>
      <c r="CI91" s="39">
        <f t="shared" si="314"/>
        <v>3.4464871113335818</v>
      </c>
      <c r="CJ91" s="36">
        <f t="shared" si="342"/>
        <v>1627495.2800000007</v>
      </c>
      <c r="CK91" s="40">
        <f t="shared" si="315"/>
        <v>2.7410446821052643</v>
      </c>
      <c r="CL91" s="38">
        <f>+'OCT-DEC 2021 '!CL91+'JUL-SEP 2021'!CL91+'JAN-MAR 2022'!CL91+'APR-JUN 2022'!CL91</f>
        <v>1645623.1207519784</v>
      </c>
      <c r="CM91" s="39">
        <f t="shared" si="316"/>
        <v>0.69787604594143804</v>
      </c>
      <c r="CN91" s="36">
        <f>+'OCT-DEC 2021 '!CN91+'JUL-SEP 2021'!CN91+'JAN-MAR 2022'!CN91+'APR-JUN 2022'!CN91</f>
        <v>1252872.509248022</v>
      </c>
      <c r="CO91" s="39">
        <f t="shared" si="317"/>
        <v>1.0373255879933052</v>
      </c>
      <c r="CP91" s="36">
        <f t="shared" si="343"/>
        <v>2898495.6300000004</v>
      </c>
      <c r="CQ91" s="40">
        <f t="shared" si="318"/>
        <v>0.8128516370354667</v>
      </c>
      <c r="CR91" s="116">
        <f t="shared" si="319"/>
        <v>2951688.6732876753</v>
      </c>
      <c r="CS91" s="117">
        <f t="shared" si="320"/>
        <v>1574302.2367123258</v>
      </c>
      <c r="CT91" s="118">
        <f t="shared" si="321"/>
        <v>4525990.9100000011</v>
      </c>
      <c r="CU91" s="32"/>
      <c r="CV91" s="38">
        <f t="shared" si="322"/>
        <v>7682518.6355624227</v>
      </c>
      <c r="CW91" s="39">
        <f t="shared" si="268"/>
        <v>2.7968121826631278</v>
      </c>
      <c r="CX91" s="39">
        <f t="shared" si="323"/>
        <v>3008845.1044375775</v>
      </c>
      <c r="CY91" s="39">
        <f t="shared" si="324"/>
        <v>4.529974201511541</v>
      </c>
      <c r="CZ91" s="36">
        <f t="shared" si="325"/>
        <v>10691363.74</v>
      </c>
      <c r="DA91" s="40">
        <f t="shared" si="326"/>
        <v>3.134293575195275</v>
      </c>
      <c r="DB91" s="38">
        <f t="shared" si="327"/>
        <v>12306101.251062626</v>
      </c>
      <c r="DC91" s="39">
        <f t="shared" si="328"/>
        <v>1.0594818715725536</v>
      </c>
      <c r="DD91" s="36">
        <f t="shared" si="329"/>
        <v>13001314.688937373</v>
      </c>
      <c r="DE91" s="39">
        <f t="shared" si="330"/>
        <v>2.0504483386483003</v>
      </c>
      <c r="DF91" s="36">
        <f t="shared" si="331"/>
        <v>25307415.939999998</v>
      </c>
      <c r="DG91" s="40">
        <f t="shared" si="332"/>
        <v>1.409418670438866</v>
      </c>
      <c r="DH91" s="152"/>
      <c r="DI91" s="161" t="s">
        <v>100</v>
      </c>
      <c r="DJ91" s="38">
        <f t="shared" si="333"/>
        <v>10691363.74</v>
      </c>
      <c r="DK91" s="36">
        <f t="shared" si="334"/>
        <v>25307415.939999998</v>
      </c>
      <c r="DL91" s="37">
        <f t="shared" si="335"/>
        <v>35998779.68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>
        <f>+'JUL-SEP 2021'!D92+'OCT-DEC 2021 '!D92+'JAN-MAR 2022'!D92+'APR-JUN 2022'!D92</f>
        <v>569258.77009345603</v>
      </c>
      <c r="E92" s="39">
        <f t="shared" si="271"/>
        <v>1.3322975549608591</v>
      </c>
      <c r="F92" s="36">
        <f>+'JUL-SEP 2021'!F92+'OCT-DEC 2021 '!F92+'JAN-MAR 2022'!F92+'APR-JUN 2022'!F92</f>
        <v>316397.55350656097</v>
      </c>
      <c r="G92" s="39">
        <f t="shared" si="272"/>
        <v>3.1579123433663465</v>
      </c>
      <c r="H92" s="36">
        <f t="shared" si="273"/>
        <v>885656.323600017</v>
      </c>
      <c r="I92" s="40">
        <f t="shared" si="274"/>
        <v>1.6790711921860986</v>
      </c>
      <c r="J92" s="36">
        <f>+'JUL-SEP 2021'!J92+'OCT-DEC 2021 '!J92+'JAN-MAR 2022'!J92+'APR-JUN 2022'!J92</f>
        <v>304989.61434060463</v>
      </c>
      <c r="K92" s="39">
        <f t="shared" si="275"/>
        <v>0.23680053288968961</v>
      </c>
      <c r="L92" s="36">
        <f>+'JUL-SEP 2021'!L92+'OCT-DEC 2021 '!L92+'JAN-MAR 2022'!L92+'APR-JUN 2022'!L92</f>
        <v>-188742.61434061002</v>
      </c>
      <c r="M92" s="39">
        <f t="shared" si="276"/>
        <v>-0.16843973132531337</v>
      </c>
      <c r="N92" s="36">
        <f t="shared" si="277"/>
        <v>116246.99999999462</v>
      </c>
      <c r="O92" s="40">
        <f t="shared" si="278"/>
        <v>4.8265410557212958E-2</v>
      </c>
      <c r="P92" s="116">
        <f t="shared" si="279"/>
        <v>874248.38443406066</v>
      </c>
      <c r="Q92" s="117">
        <f t="shared" si="280"/>
        <v>127654.93916595096</v>
      </c>
      <c r="R92" s="118">
        <f t="shared" si="281"/>
        <v>1001903.3236000116</v>
      </c>
      <c r="S92" s="32"/>
      <c r="T92" s="38">
        <f>+'JUL-SEP 2021'!T92+'OCT-DEC 2021 '!T92+'JAN-MAR 2022'!T92+'APR-JUN 2022'!T92</f>
        <v>5226825.3669999996</v>
      </c>
      <c r="U92" s="39">
        <f t="shared" si="282"/>
        <v>6.7903336390622862</v>
      </c>
      <c r="V92" s="36">
        <f>+'JUL-SEP 2021'!V92+'OCT-DEC 2021 '!V92+'JAN-MAR 2022'!V92+'APR-JUN 2022'!V92</f>
        <v>1526317.0919999999</v>
      </c>
      <c r="W92" s="39">
        <f t="shared" si="283"/>
        <v>7.6870475077685496</v>
      </c>
      <c r="X92" s="36">
        <f t="shared" si="284"/>
        <v>6753142.4589999998</v>
      </c>
      <c r="Y92" s="40">
        <f t="shared" si="285"/>
        <v>6.9742109992543648</v>
      </c>
      <c r="Z92" s="244">
        <f>+'OCT-DEC 2021 '!Z92+'JUL-SEP 2021'!Z92+'JAN-MAR 2022'!Z92+'APR-JUN 2022'!Z92</f>
        <v>1498969.9919999999</v>
      </c>
      <c r="AA92" s="39">
        <f t="shared" si="286"/>
        <v>0.38564745097111003</v>
      </c>
      <c r="AB92" s="36">
        <f>+'OCT-DEC 2021 '!AB92+'JUL-SEP 2021'!AB92+'JAN-MAR 2022'!AB92+'APR-JUN 2022'!AB92</f>
        <v>1587431.1140000001</v>
      </c>
      <c r="AC92" s="39">
        <f t="shared" si="287"/>
        <v>1.0108779093055111</v>
      </c>
      <c r="AD92" s="36">
        <f t="shared" si="288"/>
        <v>3086401.1059999997</v>
      </c>
      <c r="AE92" s="40">
        <f t="shared" si="289"/>
        <v>0.56556071208876424</v>
      </c>
      <c r="AF92" s="116">
        <f t="shared" si="290"/>
        <v>6725795.3589999992</v>
      </c>
      <c r="AG92" s="117">
        <f t="shared" si="291"/>
        <v>3113748.2060000002</v>
      </c>
      <c r="AH92" s="118">
        <f t="shared" si="292"/>
        <v>9839543.5649999995</v>
      </c>
      <c r="AI92" s="32"/>
      <c r="AJ92" s="35">
        <f>+'OCT-DEC 2021 '!AJ92+'JUL-SEP 2021'!AJ92+'JAN-MAR 2022'!AJ92+'APR-JUN 2022'!AJ92</f>
        <v>2073417.193750381</v>
      </c>
      <c r="AK92" s="39">
        <f t="shared" si="293"/>
        <v>8.3363844087117638</v>
      </c>
      <c r="AL92" s="36">
        <f>+'OCT-DEC 2021 '!AL92+'JUL-SEP 2021'!AL92+'JAN-MAR 2022'!AL92+'APR-JUN 2022'!AL92</f>
        <v>659908.2854870396</v>
      </c>
      <c r="AM92" s="39">
        <f t="shared" si="294"/>
        <v>8.1857211938801946</v>
      </c>
      <c r="AN92" s="36">
        <f t="shared" si="336"/>
        <v>2733325.4792374205</v>
      </c>
      <c r="AO92" s="40">
        <f t="shared" si="295"/>
        <v>8.2995040907687603</v>
      </c>
      <c r="AP92" s="36">
        <f>+'OCT-DEC 2021 '!AP92+'JUL-SEP 2021'!AP92+'JAN-MAR 2022'!AP92+'APR-JUN 2022'!AP92</f>
        <v>291395.78906283632</v>
      </c>
      <c r="AQ92" s="39">
        <f t="shared" si="296"/>
        <v>0.49066855662022535</v>
      </c>
      <c r="AR92" s="36">
        <f>+'OCT-DEC 2021 '!AR92+'JUL-SEP 2021'!AR92+'JAN-MAR 2022'!AR92+'APR-JUN 2022'!AR92</f>
        <v>856865.09240231104</v>
      </c>
      <c r="AS92" s="39">
        <f t="shared" si="297"/>
        <v>1.4964644911871277</v>
      </c>
      <c r="AT92" s="36">
        <f t="shared" si="337"/>
        <v>1148260.8814651472</v>
      </c>
      <c r="AU92" s="40">
        <f t="shared" si="298"/>
        <v>0.98439124044992854</v>
      </c>
      <c r="AV92" s="116">
        <f t="shared" si="299"/>
        <v>2364812.9828132172</v>
      </c>
      <c r="AW92" s="117">
        <f t="shared" si="300"/>
        <v>1516773.3778893505</v>
      </c>
      <c r="AX92" s="118">
        <f t="shared" si="301"/>
        <v>3881586.3607025677</v>
      </c>
      <c r="AY92" s="32"/>
      <c r="AZ92" s="35">
        <f>+'OCT-DEC 2021 '!AZ92+'JUL-SEP 2021'!AZ92+'JAN-MAR 2022'!AZ92+'APR-JUN 2022'!AZ92</f>
        <v>4082704.4469249342</v>
      </c>
      <c r="BA92" s="39">
        <f t="shared" si="302"/>
        <v>9.283578829554374</v>
      </c>
      <c r="BB92" s="36">
        <f>+'OCT-DEC 2021 '!BB92+'JUL-SEP 2021'!BB92+'JAN-MAR 2022'!BB92+'APR-JUN 2022'!BB92</f>
        <v>685744.61803506641</v>
      </c>
      <c r="BC92" s="39">
        <f t="shared" si="303"/>
        <v>5.9638782953572829</v>
      </c>
      <c r="BD92" s="36">
        <f t="shared" si="338"/>
        <v>4768449.064960001</v>
      </c>
      <c r="BE92" s="40">
        <v>6.4975810647637919</v>
      </c>
      <c r="BF92" s="38">
        <f>+'OCT-DEC 2021 '!BF92+'JUL-SEP 2021'!BF92+'JAN-MAR 2022'!BF92+'APR-JUN 2022'!BF92</f>
        <v>1307522.679643336</v>
      </c>
      <c r="BG92" s="39">
        <v>0.27817096468593838</v>
      </c>
      <c r="BH92" s="36">
        <f>+'OCT-DEC 2021 '!BH92+'JUL-SEP 2021'!BH92+'JAN-MAR 2022'!BH92+'APR-JUN 2022'!BH92</f>
        <v>1242645.8602066641</v>
      </c>
      <c r="BI92" s="39">
        <v>0.5517822913007675</v>
      </c>
      <c r="BJ92" s="36">
        <f t="shared" si="339"/>
        <v>2550168.5398500003</v>
      </c>
      <c r="BK92" s="40">
        <v>0.35422477361840871</v>
      </c>
      <c r="BL92" s="116">
        <f t="shared" si="304"/>
        <v>5390227.1265682699</v>
      </c>
      <c r="BM92" s="117">
        <f t="shared" si="305"/>
        <v>1928390.4782417305</v>
      </c>
      <c r="BN92" s="118">
        <f t="shared" si="306"/>
        <v>7318617.6048100004</v>
      </c>
      <c r="BO92" s="32"/>
      <c r="BP92" s="35">
        <f>+'OCT-DEC 2021 '!BP92+'JUL-SEP 2021'!BP92+'JAN-MAR 2022'!BP92+'APR-JUN 2022'!BP92</f>
        <v>1915.190000000001</v>
      </c>
      <c r="BQ92" s="39">
        <v>2.0823177012477299</v>
      </c>
      <c r="BR92" s="36">
        <f>+'OCT-DEC 2021 '!BR92+'JUL-SEP 2021'!BR92+'JAN-MAR 2022'!BR92+'APR-JUN 2022'!BR92</f>
        <v>3.5527136788005009E-15</v>
      </c>
      <c r="BS92" s="39">
        <v>2.2629533833893816</v>
      </c>
      <c r="BT92" s="36">
        <f t="shared" si="340"/>
        <v>1915.190000000001</v>
      </c>
      <c r="BU92" s="40">
        <v>2.1045895121854374</v>
      </c>
      <c r="BV92" s="38">
        <f>+'OCT-DEC 2021 '!BV92+'JUL-SEP 2021'!BV92+'JAN-MAR 2022'!BV92+'APR-JUN 2022'!BV92</f>
        <v>-1.4210854715202004E-14</v>
      </c>
      <c r="BW92" s="39">
        <f t="shared" si="307"/>
        <v>-1.2625518819155877E-20</v>
      </c>
      <c r="BX92" s="36">
        <f>+'OCT-DEC 2021 '!BX92+'JUL-SEP 2021'!BX92+'JAN-MAR 2022'!BX92+'APR-JUN 2022'!BX92</f>
        <v>0</v>
      </c>
      <c r="BY92" s="39">
        <f t="shared" si="308"/>
        <v>0</v>
      </c>
      <c r="BZ92" s="36">
        <f t="shared" si="341"/>
        <v>-1.4210854715202004E-14</v>
      </c>
      <c r="CA92" s="40">
        <f t="shared" si="309"/>
        <v>-7.6413906791405828E-21</v>
      </c>
      <c r="CB92" s="116">
        <f t="shared" si="310"/>
        <v>1915.190000000001</v>
      </c>
      <c r="CC92" s="117">
        <f t="shared" si="311"/>
        <v>3.5527136788005009E-15</v>
      </c>
      <c r="CD92" s="118">
        <f t="shared" si="312"/>
        <v>1915.190000000001</v>
      </c>
      <c r="CE92" s="32"/>
      <c r="CF92" s="35">
        <f>+'OCT-DEC 2021 '!CF92+'JUL-SEP 2021'!CF92+'JAN-MAR 2022'!CF92+'APR-JUN 2022'!CF92</f>
        <v>4115491.2565147309</v>
      </c>
      <c r="CG92" s="39">
        <f t="shared" si="313"/>
        <v>8.2229733369992246</v>
      </c>
      <c r="CH92" s="36">
        <f>+'OCT-DEC 2021 '!CH92+'JUL-SEP 2021'!CH92+'JAN-MAR 2022'!CH92+'APR-JUN 2022'!CH92</f>
        <v>710450.73421291751</v>
      </c>
      <c r="CI92" s="39">
        <f t="shared" si="314"/>
        <v>7.6177126428800008</v>
      </c>
      <c r="CJ92" s="36">
        <f t="shared" si="342"/>
        <v>4825941.9907276481</v>
      </c>
      <c r="CK92" s="40">
        <f t="shared" si="315"/>
        <v>8.127902300172881</v>
      </c>
      <c r="CL92" s="38">
        <f>+'OCT-DEC 2021 '!CL92+'JUL-SEP 2021'!CL92+'JAN-MAR 2022'!CL92+'APR-JUN 2022'!CL92</f>
        <v>2596654.6139807338</v>
      </c>
      <c r="CM92" s="39">
        <f t="shared" si="316"/>
        <v>1.1011895930657531</v>
      </c>
      <c r="CN92" s="36">
        <f>+'OCT-DEC 2021 '!CN92+'JUL-SEP 2021'!CN92+'JAN-MAR 2022'!CN92+'APR-JUN 2022'!CN92</f>
        <v>743366.39228996856</v>
      </c>
      <c r="CO92" s="39">
        <f t="shared" si="317"/>
        <v>0.61547601554405407</v>
      </c>
      <c r="CP92" s="36">
        <f t="shared" si="343"/>
        <v>3340021.0062707025</v>
      </c>
      <c r="CQ92" s="40">
        <f t="shared" si="318"/>
        <v>0.93667263617022833</v>
      </c>
      <c r="CR92" s="116">
        <f t="shared" si="319"/>
        <v>6712145.8704954647</v>
      </c>
      <c r="CS92" s="117">
        <f t="shared" si="320"/>
        <v>1453817.1265028859</v>
      </c>
      <c r="CT92" s="118">
        <f t="shared" si="321"/>
        <v>8165962.9969983511</v>
      </c>
      <c r="CU92" s="32"/>
      <c r="CV92" s="38">
        <f t="shared" si="322"/>
        <v>16069612.224283502</v>
      </c>
      <c r="CW92" s="39">
        <f t="shared" si="268"/>
        <v>5.8501240766932643</v>
      </c>
      <c r="CX92" s="39">
        <f t="shared" si="323"/>
        <v>3898818.283241584</v>
      </c>
      <c r="CY92" s="39">
        <f t="shared" si="324"/>
        <v>5.8698755258015316</v>
      </c>
      <c r="CZ92" s="36">
        <f t="shared" si="325"/>
        <v>19968430.507525086</v>
      </c>
      <c r="DA92" s="40">
        <f t="shared" si="326"/>
        <v>5.8539700798234371</v>
      </c>
      <c r="DB92" s="38">
        <f t="shared" si="327"/>
        <v>5999532.6890275106</v>
      </c>
      <c r="DC92" s="39">
        <f t="shared" si="328"/>
        <v>0.51652395768990689</v>
      </c>
      <c r="DD92" s="36">
        <f t="shared" si="329"/>
        <v>4241565.844558334</v>
      </c>
      <c r="DE92" s="39">
        <f t="shared" si="330"/>
        <v>0.66894093769165164</v>
      </c>
      <c r="DF92" s="36">
        <f t="shared" si="331"/>
        <v>10241098.533585845</v>
      </c>
      <c r="DG92" s="40">
        <f t="shared" si="332"/>
        <v>0.57034647524902471</v>
      </c>
      <c r="DH92" s="152"/>
      <c r="DI92" s="161" t="s">
        <v>101</v>
      </c>
      <c r="DJ92" s="38">
        <f t="shared" si="333"/>
        <v>19968430.507525086</v>
      </c>
      <c r="DK92" s="36">
        <f t="shared" si="334"/>
        <v>10241098.533585845</v>
      </c>
      <c r="DL92" s="37">
        <f t="shared" si="335"/>
        <v>30209529.041110933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>
        <f>+'JUL-SEP 2021'!D93+'OCT-DEC 2021 '!D93+'JAN-MAR 2022'!D93+'APR-JUN 2022'!D93</f>
        <v>10632489.914346866</v>
      </c>
      <c r="E93" s="39">
        <f t="shared" si="271"/>
        <v>24.884360259754505</v>
      </c>
      <c r="F93" s="36">
        <f>+'JUL-SEP 2021'!F93+'OCT-DEC 2021 '!F93+'JAN-MAR 2022'!F93+'APR-JUN 2022'!F93</f>
        <v>3927745.0383121548</v>
      </c>
      <c r="G93" s="39">
        <f t="shared" si="272"/>
        <v>39.202182193310392</v>
      </c>
      <c r="H93" s="36">
        <f t="shared" si="273"/>
        <v>14560234.952659022</v>
      </c>
      <c r="I93" s="40">
        <f t="shared" si="274"/>
        <v>27.604015698884144</v>
      </c>
      <c r="J93" s="36">
        <f>+'JUL-SEP 2021'!J93+'OCT-DEC 2021 '!J93+'JAN-MAR 2022'!J93+'APR-JUN 2022'!J93</f>
        <v>5370419.4309621695</v>
      </c>
      <c r="K93" s="39">
        <f t="shared" si="275"/>
        <v>4.1697097976351509</v>
      </c>
      <c r="L93" s="36">
        <f>+'JUL-SEP 2021'!L93+'OCT-DEC 2021 '!L93+'JAN-MAR 2022'!L93+'APR-JUN 2022'!L93</f>
        <v>7723958.4682815401</v>
      </c>
      <c r="M93" s="39">
        <f t="shared" si="276"/>
        <v>6.8930988039477032</v>
      </c>
      <c r="N93" s="36">
        <f t="shared" si="277"/>
        <v>13094377.899243709</v>
      </c>
      <c r="O93" s="40">
        <f t="shared" si="278"/>
        <v>5.4367469723805568</v>
      </c>
      <c r="P93" s="116">
        <f t="shared" si="279"/>
        <v>16002909.345309036</v>
      </c>
      <c r="Q93" s="117">
        <f t="shared" si="280"/>
        <v>11651703.506593695</v>
      </c>
      <c r="R93" s="118">
        <f t="shared" si="281"/>
        <v>27654612.851902731</v>
      </c>
      <c r="S93" s="32"/>
      <c r="T93" s="38">
        <f>+'JUL-SEP 2021'!T93+'OCT-DEC 2021 '!T93+'JAN-MAR 2022'!T93+'APR-JUN 2022'!T93</f>
        <v>1806564.0699999994</v>
      </c>
      <c r="U93" s="39">
        <f t="shared" si="282"/>
        <v>2.3469643453351425</v>
      </c>
      <c r="V93" s="36">
        <f>+'JUL-SEP 2021'!V93+'OCT-DEC 2021 '!V93+'JAN-MAR 2022'!V93+'APR-JUN 2022'!V93</f>
        <v>1284177.2500000002</v>
      </c>
      <c r="W93" s="39">
        <f t="shared" si="283"/>
        <v>6.4675496205119956</v>
      </c>
      <c r="X93" s="36">
        <f t="shared" si="284"/>
        <v>3090741.3199999994</v>
      </c>
      <c r="Y93" s="40">
        <f t="shared" si="285"/>
        <v>3.1919187608824515</v>
      </c>
      <c r="Z93" s="244">
        <f>+'OCT-DEC 2021 '!Z93+'JUL-SEP 2021'!Z93+'JAN-MAR 2022'!Z93+'APR-JUN 2022'!Z93</f>
        <v>7912887.8899999959</v>
      </c>
      <c r="AA93" s="39">
        <f t="shared" si="286"/>
        <v>2.0357879483144878</v>
      </c>
      <c r="AB93" s="36">
        <f>+'OCT-DEC 2021 '!AB93+'JUL-SEP 2021'!AB93+'JAN-MAR 2022'!AB93+'APR-JUN 2022'!AB93</f>
        <v>3172679.6800000002</v>
      </c>
      <c r="AC93" s="39">
        <f t="shared" si="287"/>
        <v>2.0203659696029357</v>
      </c>
      <c r="AD93" s="36">
        <f t="shared" si="288"/>
        <v>11085567.569999997</v>
      </c>
      <c r="AE93" s="40">
        <f t="shared" si="289"/>
        <v>2.0313501950894226</v>
      </c>
      <c r="AF93" s="116">
        <f t="shared" si="290"/>
        <v>9719451.9599999953</v>
      </c>
      <c r="AG93" s="117">
        <f t="shared" si="291"/>
        <v>4456856.9300000006</v>
      </c>
      <c r="AH93" s="118">
        <f t="shared" si="292"/>
        <v>14176308.889999997</v>
      </c>
      <c r="AI93" s="32"/>
      <c r="AJ93" s="35">
        <f>+'OCT-DEC 2021 '!AJ93+'JUL-SEP 2021'!AJ93+'JAN-MAR 2022'!AJ93+'APR-JUN 2022'!AJ93</f>
        <v>2380383.2023367714</v>
      </c>
      <c r="AK93" s="39">
        <f t="shared" si="293"/>
        <v>9.5705724224396658</v>
      </c>
      <c r="AL93" s="36">
        <f>+'OCT-DEC 2021 '!AL93+'JUL-SEP 2021'!AL93+'JAN-MAR 2022'!AL93+'APR-JUN 2022'!AL93</f>
        <v>3251.2657411041728</v>
      </c>
      <c r="AM93" s="39">
        <f t="shared" si="294"/>
        <v>4.0329778348290962E-2</v>
      </c>
      <c r="AN93" s="36">
        <f t="shared" si="336"/>
        <v>2383634.4680778757</v>
      </c>
      <c r="AO93" s="40">
        <f t="shared" si="295"/>
        <v>7.2376978771767302</v>
      </c>
      <c r="AP93" s="36">
        <f>+'OCT-DEC 2021 '!AP93+'JUL-SEP 2021'!AP93+'JAN-MAR 2022'!AP93+'APR-JUN 2022'!AP93</f>
        <v>1423278.3993534108</v>
      </c>
      <c r="AQ93" s="39">
        <f t="shared" si="296"/>
        <v>2.3965959155603636</v>
      </c>
      <c r="AR93" s="36">
        <f>+'OCT-DEC 2021 '!AR93+'JUL-SEP 2021'!AR93+'JAN-MAR 2022'!AR93+'APR-JUN 2022'!AR93</f>
        <v>112742.15272578213</v>
      </c>
      <c r="AS93" s="39">
        <f t="shared" si="297"/>
        <v>0.19689753930939102</v>
      </c>
      <c r="AT93" s="36">
        <f t="shared" si="337"/>
        <v>1536020.5520791928</v>
      </c>
      <c r="AU93" s="40">
        <f t="shared" si="298"/>
        <v>1.3168132791291256</v>
      </c>
      <c r="AV93" s="116">
        <f t="shared" si="299"/>
        <v>3803661.6016901825</v>
      </c>
      <c r="AW93" s="126">
        <f t="shared" si="300"/>
        <v>115993.4184668863</v>
      </c>
      <c r="AX93" s="118">
        <f t="shared" si="301"/>
        <v>3919655.020157069</v>
      </c>
      <c r="AY93" s="32"/>
      <c r="AZ93" s="35">
        <f>+'OCT-DEC 2021 '!AZ93+'JUL-SEP 2021'!AZ93+'JAN-MAR 2022'!AZ93+'APR-JUN 2022'!AZ93</f>
        <v>5360692.4658248406</v>
      </c>
      <c r="BA93" s="39">
        <f t="shared" si="302"/>
        <v>12.189569863419052</v>
      </c>
      <c r="BB93" s="36">
        <f>+'OCT-DEC 2021 '!BB93+'JUL-SEP 2021'!BB93+'JAN-MAR 2022'!BB93+'APR-JUN 2022'!BB93</f>
        <v>1017987.3309375355</v>
      </c>
      <c r="BC93" s="39">
        <f t="shared" si="303"/>
        <v>8.8533725066969513</v>
      </c>
      <c r="BD93" s="36">
        <f t="shared" si="338"/>
        <v>6378679.7967623761</v>
      </c>
      <c r="BE93" s="40">
        <v>23.772498938982704</v>
      </c>
      <c r="BF93" s="38">
        <f>+'OCT-DEC 2021 '!BF93+'JUL-SEP 2021'!BF93+'JAN-MAR 2022'!BF93+'APR-JUN 2022'!BF93</f>
        <v>4601612.4289403455</v>
      </c>
      <c r="BG93" s="39">
        <v>3.9940927653813429</v>
      </c>
      <c r="BH93" s="36">
        <f>+'OCT-DEC 2021 '!BH93+'JUL-SEP 2021'!BH93+'JAN-MAR 2022'!BH93+'APR-JUN 2022'!BH93</f>
        <v>3737707.9897570899</v>
      </c>
      <c r="BI93" s="39">
        <v>7.2615578414889042</v>
      </c>
      <c r="BJ93" s="36">
        <f t="shared" si="339"/>
        <v>8339320.4186974354</v>
      </c>
      <c r="BK93" s="40">
        <v>4.9023269663054494</v>
      </c>
      <c r="BL93" s="116">
        <f t="shared" si="304"/>
        <v>9962304.8947651871</v>
      </c>
      <c r="BM93" s="117">
        <f t="shared" si="305"/>
        <v>4755695.3206946254</v>
      </c>
      <c r="BN93" s="118">
        <f t="shared" si="306"/>
        <v>14718000.215459812</v>
      </c>
      <c r="BO93" s="32"/>
      <c r="BP93" s="35">
        <f>+'OCT-DEC 2021 '!BP93+'JUL-SEP 2021'!BP93+'JAN-MAR 2022'!BP93+'APR-JUN 2022'!BP93</f>
        <v>0</v>
      </c>
      <c r="BQ93" s="39">
        <v>19.793790699783635</v>
      </c>
      <c r="BR93" s="36">
        <f>+'OCT-DEC 2021 '!BR93+'JUL-SEP 2021'!BR93+'JAN-MAR 2022'!BR93+'APR-JUN 2022'!BR93</f>
        <v>0</v>
      </c>
      <c r="BS93" s="39">
        <v>26.208249573909445</v>
      </c>
      <c r="BT93" s="36">
        <f t="shared" si="340"/>
        <v>0</v>
      </c>
      <c r="BU93" s="40">
        <v>20.584673285208819</v>
      </c>
      <c r="BV93" s="38">
        <f>+'OCT-DEC 2021 '!BV93+'JUL-SEP 2021'!BV93+'JAN-MAR 2022'!BV93+'APR-JUN 2022'!BV93</f>
        <v>26165</v>
      </c>
      <c r="BW93" s="39">
        <f t="shared" si="307"/>
        <v>2.3246082415424772E-2</v>
      </c>
      <c r="BX93" s="36">
        <f>+'OCT-DEC 2021 '!BX93+'JUL-SEP 2021'!BX93+'JAN-MAR 2022'!BX93+'APR-JUN 2022'!BX93</f>
        <v>0</v>
      </c>
      <c r="BY93" s="39">
        <f t="shared" si="308"/>
        <v>0</v>
      </c>
      <c r="BZ93" s="36">
        <f t="shared" si="341"/>
        <v>26165</v>
      </c>
      <c r="CA93" s="40">
        <f t="shared" si="309"/>
        <v>1.4069314698280011E-2</v>
      </c>
      <c r="CB93" s="116">
        <f t="shared" si="310"/>
        <v>26165</v>
      </c>
      <c r="CC93" s="117">
        <f t="shared" si="311"/>
        <v>0</v>
      </c>
      <c r="CD93" s="118">
        <f t="shared" si="312"/>
        <v>26165</v>
      </c>
      <c r="CE93" s="32"/>
      <c r="CF93" s="35">
        <f>+'OCT-DEC 2021 '!CF93+'JUL-SEP 2021'!CF93+'JAN-MAR 2022'!CF93+'APR-JUN 2022'!CF93</f>
        <v>7841516.1500483258</v>
      </c>
      <c r="CG93" s="39">
        <f t="shared" si="313"/>
        <v>15.667771890275523</v>
      </c>
      <c r="CH93" s="36">
        <f>+'OCT-DEC 2021 '!CH93+'JUL-SEP 2021'!CH93+'JAN-MAR 2022'!CH93+'APR-JUN 2022'!CH93</f>
        <v>1831655.7396147819</v>
      </c>
      <c r="CI93" s="39">
        <f t="shared" si="314"/>
        <v>19.639682828289697</v>
      </c>
      <c r="CJ93" s="36">
        <f t="shared" si="342"/>
        <v>9673171.8896631077</v>
      </c>
      <c r="CK93" s="40">
        <f t="shared" si="315"/>
        <v>16.291657919432602</v>
      </c>
      <c r="CL93" s="38">
        <f>+'OCT-DEC 2021 '!CL93+'JUL-SEP 2021'!CL93+'JAN-MAR 2022'!CL93+'APR-JUN 2022'!CL93</f>
        <v>6088934.7167496895</v>
      </c>
      <c r="CM93" s="39">
        <f t="shared" si="316"/>
        <v>2.5821961483982236</v>
      </c>
      <c r="CN93" s="36">
        <f>+'OCT-DEC 2021 '!CN93+'JUL-SEP 2021'!CN93+'JAN-MAR 2022'!CN93+'APR-JUN 2022'!CN93</f>
        <v>4417431.6821166957</v>
      </c>
      <c r="CO93" s="39">
        <f t="shared" si="317"/>
        <v>3.6574470931781207</v>
      </c>
      <c r="CP93" s="36">
        <f t="shared" si="343"/>
        <v>10506366.398866385</v>
      </c>
      <c r="CQ93" s="40">
        <f t="shared" si="318"/>
        <v>2.9463964127532463</v>
      </c>
      <c r="CR93" s="116">
        <f t="shared" si="319"/>
        <v>13930450.866798015</v>
      </c>
      <c r="CS93" s="117">
        <f t="shared" si="320"/>
        <v>6249087.4217314776</v>
      </c>
      <c r="CT93" s="118">
        <f t="shared" si="321"/>
        <v>20179538.288529493</v>
      </c>
      <c r="CU93" s="32"/>
      <c r="CV93" s="38">
        <f t="shared" si="322"/>
        <v>28021645.802556805</v>
      </c>
      <c r="CW93" s="39">
        <f t="shared" si="268"/>
        <v>10.201248324485784</v>
      </c>
      <c r="CX93" s="39">
        <f t="shared" si="323"/>
        <v>8064816.6246055765</v>
      </c>
      <c r="CY93" s="39">
        <f t="shared" si="324"/>
        <v>12.142004650057778</v>
      </c>
      <c r="CZ93" s="36">
        <f t="shared" si="325"/>
        <v>36086462.427162379</v>
      </c>
      <c r="DA93" s="40">
        <f t="shared" si="326"/>
        <v>10.579152490511067</v>
      </c>
      <c r="DB93" s="38">
        <f t="shared" si="327"/>
        <v>25423297.866005611</v>
      </c>
      <c r="DC93" s="39">
        <f t="shared" si="328"/>
        <v>2.1887942131384839</v>
      </c>
      <c r="DD93" s="36">
        <f t="shared" si="329"/>
        <v>19164519.972881109</v>
      </c>
      <c r="DE93" s="39">
        <f t="shared" si="330"/>
        <v>3.0224526580240769</v>
      </c>
      <c r="DF93" s="36">
        <f t="shared" si="331"/>
        <v>44587817.838886723</v>
      </c>
      <c r="DG93" s="40">
        <f t="shared" si="332"/>
        <v>2.4831813364606234</v>
      </c>
      <c r="DH93" s="152"/>
      <c r="DI93" s="161" t="s">
        <v>90</v>
      </c>
      <c r="DJ93" s="38">
        <f t="shared" si="333"/>
        <v>36086462.427162379</v>
      </c>
      <c r="DK93" s="36">
        <f t="shared" si="334"/>
        <v>44587817.838886723</v>
      </c>
      <c r="DL93" s="37">
        <f t="shared" si="335"/>
        <v>80674280.266049102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>
        <f>+'JUL-SEP 2021'!D94+'OCT-DEC 2021 '!D94+'JAN-MAR 2022'!D94+'APR-JUN 2022'!D94</f>
        <v>243504.84844755731</v>
      </c>
      <c r="E94" s="39">
        <f t="shared" si="271"/>
        <v>0.56990059925565051</v>
      </c>
      <c r="F94" s="36">
        <f>+'JUL-SEP 2021'!F94+'OCT-DEC 2021 '!F94+'JAN-MAR 2022'!F94+'APR-JUN 2022'!F94</f>
        <v>51121.619552442717</v>
      </c>
      <c r="G94" s="39">
        <f t="shared" si="272"/>
        <v>0.5102365413650064</v>
      </c>
      <c r="H94" s="36">
        <f t="shared" si="273"/>
        <v>294626.46799999999</v>
      </c>
      <c r="I94" s="40">
        <f t="shared" si="274"/>
        <v>0.55856747328747902</v>
      </c>
      <c r="J94" s="36">
        <f>+'JUL-SEP 2021'!J94+'OCT-DEC 2021 '!J94+'JAN-MAR 2022'!J94+'APR-JUN 2022'!J94</f>
        <v>804141.51796765928</v>
      </c>
      <c r="K94" s="39">
        <f t="shared" si="275"/>
        <v>0.6243528665235405</v>
      </c>
      <c r="L94" s="36">
        <f>+'JUL-SEP 2021'!L94+'OCT-DEC 2021 '!L94+'JAN-MAR 2022'!L94+'APR-JUN 2022'!L94</f>
        <v>696237.40203234064</v>
      </c>
      <c r="M94" s="39">
        <f t="shared" si="276"/>
        <v>0.62134373494120276</v>
      </c>
      <c r="N94" s="36">
        <f t="shared" si="277"/>
        <v>1500378.92</v>
      </c>
      <c r="O94" s="40">
        <f t="shared" si="278"/>
        <v>0.62295288966761397</v>
      </c>
      <c r="P94" s="116">
        <f t="shared" si="279"/>
        <v>1047646.3664152166</v>
      </c>
      <c r="Q94" s="117">
        <f t="shared" si="280"/>
        <v>747359.02158478333</v>
      </c>
      <c r="R94" s="118">
        <f t="shared" si="281"/>
        <v>1795005.3879999998</v>
      </c>
      <c r="S94" s="32"/>
      <c r="T94" s="38">
        <f>+'JUL-SEP 2021'!T94+'OCT-DEC 2021 '!T94+'JAN-MAR 2022'!T94+'APR-JUN 2022'!T94</f>
        <v>10010653.710000001</v>
      </c>
      <c r="U94" s="39">
        <f t="shared" si="282"/>
        <v>13.005155876296698</v>
      </c>
      <c r="V94" s="36">
        <f>+'JUL-SEP 2021'!V94+'OCT-DEC 2021 '!V94+'JAN-MAR 2022'!V94+'APR-JUN 2022'!V94</f>
        <v>40097.540000000037</v>
      </c>
      <c r="W94" s="39">
        <f t="shared" si="283"/>
        <v>0.20194473123586695</v>
      </c>
      <c r="X94" s="36">
        <f t="shared" si="284"/>
        <v>10050751.25</v>
      </c>
      <c r="Y94" s="40">
        <f t="shared" si="285"/>
        <v>10.379769173253798</v>
      </c>
      <c r="Z94" s="244">
        <f>+'OCT-DEC 2021 '!Z94+'JUL-SEP 2021'!Z94+'JAN-MAR 2022'!Z94+'APR-JUN 2022'!Z94</f>
        <v>46878.009999997681</v>
      </c>
      <c r="AA94" s="202">
        <f t="shared" si="286"/>
        <v>1.2060538342716412E-2</v>
      </c>
      <c r="AB94" s="36">
        <f>+'OCT-DEC 2021 '!AB94+'JUL-SEP 2021'!AB94+'JAN-MAR 2022'!AB94+'APR-JUN 2022'!AB94</f>
        <v>324144.86000000034</v>
      </c>
      <c r="AC94" s="39">
        <f t="shared" si="287"/>
        <v>0.2064158094792943</v>
      </c>
      <c r="AD94" s="36">
        <f t="shared" si="288"/>
        <v>371022.86999999802</v>
      </c>
      <c r="AE94" s="40">
        <f t="shared" si="289"/>
        <v>6.7987261328572079E-2</v>
      </c>
      <c r="AF94" s="116">
        <f t="shared" si="290"/>
        <v>10057531.719999999</v>
      </c>
      <c r="AG94" s="117">
        <f t="shared" si="291"/>
        <v>364242.40000000037</v>
      </c>
      <c r="AH94" s="118">
        <f t="shared" si="292"/>
        <v>10421774.119999999</v>
      </c>
      <c r="AI94" s="32"/>
      <c r="AJ94" s="35">
        <f>+'OCT-DEC 2021 '!AJ94+'JUL-SEP 2021'!AJ94+'JAN-MAR 2022'!AJ94+'APR-JUN 2022'!AJ94</f>
        <v>19651019.97311689</v>
      </c>
      <c r="AK94" s="39">
        <f t="shared" si="293"/>
        <v>79.008921606780703</v>
      </c>
      <c r="AL94" s="36">
        <f>+'OCT-DEC 2021 '!AL94+'JUL-SEP 2021'!AL94+'JAN-MAR 2022'!AL94+'APR-JUN 2022'!AL94</f>
        <v>6104413.1604670892</v>
      </c>
      <c r="AM94" s="39">
        <f t="shared" si="294"/>
        <v>75.721165020617107</v>
      </c>
      <c r="AN94" s="36">
        <f t="shared" si="336"/>
        <v>25755433.133583978</v>
      </c>
      <c r="AO94" s="40">
        <f t="shared" si="295"/>
        <v>78.204123246726681</v>
      </c>
      <c r="AP94" s="36">
        <f>+'OCT-DEC 2021 '!AP94+'JUL-SEP 2021'!AP94+'JAN-MAR 2022'!AP94+'APR-JUN 2022'!AP94</f>
        <v>7702349.5991485454</v>
      </c>
      <c r="AQ94" s="39">
        <f t="shared" si="296"/>
        <v>12.969647820077533</v>
      </c>
      <c r="AR94" s="36">
        <f>+'OCT-DEC 2021 '!AR94+'JUL-SEP 2021'!AR94+'JAN-MAR 2022'!AR94+'APR-JUN 2022'!AR94</f>
        <v>12594591.590102525</v>
      </c>
      <c r="AS94" s="39">
        <f t="shared" si="297"/>
        <v>21.995713517459215</v>
      </c>
      <c r="AT94" s="36">
        <f t="shared" si="337"/>
        <v>20296941.189251073</v>
      </c>
      <c r="AU94" s="40">
        <f t="shared" si="298"/>
        <v>17.400341191743856</v>
      </c>
      <c r="AV94" s="116">
        <f t="shared" si="299"/>
        <v>27353369.572265435</v>
      </c>
      <c r="AW94" s="117">
        <f t="shared" si="300"/>
        <v>18699004.750569616</v>
      </c>
      <c r="AX94" s="118">
        <f t="shared" si="301"/>
        <v>46052374.322835051</v>
      </c>
      <c r="AY94" s="32"/>
      <c r="AZ94" s="35">
        <f>+'OCT-DEC 2021 '!AZ94+'JUL-SEP 2021'!AZ94+'JAN-MAR 2022'!AZ94+'APR-JUN 2022'!AZ94</f>
        <v>11669632.72957314</v>
      </c>
      <c r="BA94" s="39">
        <f t="shared" si="302"/>
        <v>26.535341160572607</v>
      </c>
      <c r="BB94" s="36">
        <f>+'OCT-DEC 2021 '!BB94+'JUL-SEP 2021'!BB94+'JAN-MAR 2022'!BB94+'APR-JUN 2022'!BB94</f>
        <v>2531617.2324985424</v>
      </c>
      <c r="BC94" s="39">
        <f t="shared" si="303"/>
        <v>22.017317625201485</v>
      </c>
      <c r="BD94" s="36">
        <f t="shared" si="338"/>
        <v>14201249.962071683</v>
      </c>
      <c r="BE94" s="40">
        <v>32.130631530272424</v>
      </c>
      <c r="BF94" s="38">
        <f>+'OCT-DEC 2021 '!BF94+'JUL-SEP 2021'!BF94+'JAN-MAR 2022'!BF94+'APR-JUN 2022'!BF94</f>
        <v>7848742.6972094979</v>
      </c>
      <c r="BG94" s="39">
        <v>3.6499110808011967</v>
      </c>
      <c r="BH94" s="36">
        <f>+'OCT-DEC 2021 '!BH94+'JUL-SEP 2021'!BH94+'JAN-MAR 2022'!BH94+'APR-JUN 2022'!BH94</f>
        <v>6553411.615286435</v>
      </c>
      <c r="BI94" s="39">
        <v>6.6358099289160224</v>
      </c>
      <c r="BJ94" s="36">
        <f t="shared" si="339"/>
        <v>14402154.312495932</v>
      </c>
      <c r="BK94" s="40">
        <v>4.4798803050134977</v>
      </c>
      <c r="BL94" s="116">
        <f t="shared" si="304"/>
        <v>19518375.426782638</v>
      </c>
      <c r="BM94" s="117">
        <f t="shared" si="305"/>
        <v>9085028.8477849774</v>
      </c>
      <c r="BN94" s="118">
        <f t="shared" si="306"/>
        <v>28603404.274567615</v>
      </c>
      <c r="BO94" s="32"/>
      <c r="BP94" s="35">
        <f>+'OCT-DEC 2021 '!BP94+'JUL-SEP 2021'!BP94+'JAN-MAR 2022'!BP94+'APR-JUN 2022'!BP94</f>
        <v>1942123.42</v>
      </c>
      <c r="BQ94" s="39">
        <v>5.7633000997654875</v>
      </c>
      <c r="BR94" s="36">
        <f>+'OCT-DEC 2021 '!BR94+'JUL-SEP 2021'!BR94+'JAN-MAR 2022'!BR94+'APR-JUN 2022'!BR94</f>
        <v>1026.8099999999997</v>
      </c>
      <c r="BS94" s="39">
        <v>6.8186696761711726E-2</v>
      </c>
      <c r="BT94" s="36">
        <f t="shared" si="340"/>
        <v>1943150.23</v>
      </c>
      <c r="BU94" s="40">
        <v>5.0611105463137038</v>
      </c>
      <c r="BV94" s="38">
        <f>+'OCT-DEC 2021 '!BV94+'JUL-SEP 2021'!BV94+'JAN-MAR 2022'!BV94+'APR-JUN 2022'!BV94</f>
        <v>22648.84999999998</v>
      </c>
      <c r="BW94" s="39">
        <f t="shared" si="307"/>
        <v>2.0122187415042726E-2</v>
      </c>
      <c r="BX94" s="36">
        <f>+'OCT-DEC 2021 '!BX94+'JUL-SEP 2021'!BX94+'JAN-MAR 2022'!BX94+'APR-JUN 2022'!BX94</f>
        <v>13383.030000000008</v>
      </c>
      <c r="BY94" s="39">
        <f t="shared" si="308"/>
        <v>1.8229161416867021E-2</v>
      </c>
      <c r="BZ94" s="36">
        <f t="shared" si="341"/>
        <v>36031.87999999999</v>
      </c>
      <c r="CA94" s="40">
        <f t="shared" si="309"/>
        <v>1.9374884727332752E-2</v>
      </c>
      <c r="CB94" s="116">
        <f t="shared" si="310"/>
        <v>1964772.27</v>
      </c>
      <c r="CC94" s="117">
        <f t="shared" si="311"/>
        <v>14409.840000000007</v>
      </c>
      <c r="CD94" s="118">
        <f t="shared" si="312"/>
        <v>1979182.11</v>
      </c>
      <c r="CE94" s="32"/>
      <c r="CF94" s="35">
        <f>+'OCT-DEC 2021 '!CF94+'JUL-SEP 2021'!CF94+'JAN-MAR 2022'!CF94+'APR-JUN 2022'!CF94</f>
        <v>8090833.4923926797</v>
      </c>
      <c r="CG94" s="39">
        <f t="shared" si="313"/>
        <v>16.165921377363809</v>
      </c>
      <c r="CH94" s="36">
        <f>+'OCT-DEC 2021 '!CH94+'JUL-SEP 2021'!CH94+'JAN-MAR 2022'!CH94+'APR-JUN 2022'!CH94</f>
        <v>2280659.5446069143</v>
      </c>
      <c r="CI94" s="39">
        <f t="shared" si="314"/>
        <v>24.454065863278196</v>
      </c>
      <c r="CJ94" s="36">
        <f t="shared" si="342"/>
        <v>10371493.036999594</v>
      </c>
      <c r="CK94" s="40">
        <f t="shared" si="315"/>
        <v>17.467777746525634</v>
      </c>
      <c r="CL94" s="38">
        <f>+'OCT-DEC 2021 '!CL94+'JUL-SEP 2021'!CL94+'JAN-MAR 2022'!CL94+'APR-JUN 2022'!CL94</f>
        <v>8429035.0893342253</v>
      </c>
      <c r="CM94" s="39">
        <f t="shared" si="316"/>
        <v>3.5745861887004806</v>
      </c>
      <c r="CN94" s="36">
        <f>+'OCT-DEC 2021 '!CN94+'JUL-SEP 2021'!CN94+'JAN-MAR 2022'!CN94+'APR-JUN 2022'!CN94</f>
        <v>6305555.0447357707</v>
      </c>
      <c r="CO94" s="39">
        <f t="shared" si="317"/>
        <v>5.2207335911062183</v>
      </c>
      <c r="CP94" s="36">
        <f t="shared" si="343"/>
        <v>14734590.134069996</v>
      </c>
      <c r="CQ94" s="40">
        <f t="shared" si="318"/>
        <v>4.1321558630486637</v>
      </c>
      <c r="CR94" s="116">
        <f t="shared" si="319"/>
        <v>16519868.581726905</v>
      </c>
      <c r="CS94" s="117">
        <f t="shared" si="320"/>
        <v>8586214.5893426854</v>
      </c>
      <c r="CT94" s="118">
        <f t="shared" si="321"/>
        <v>25106083.171069592</v>
      </c>
      <c r="CU94" s="32"/>
      <c r="CV94" s="38">
        <f t="shared" si="322"/>
        <v>51607768.173530273</v>
      </c>
      <c r="CW94" s="39">
        <f t="shared" si="268"/>
        <v>18.787749382038076</v>
      </c>
      <c r="CX94" s="39">
        <f t="shared" si="323"/>
        <v>11008935.907124989</v>
      </c>
      <c r="CY94" s="39">
        <f t="shared" si="324"/>
        <v>16.574530730019795</v>
      </c>
      <c r="CZ94" s="36">
        <f t="shared" si="325"/>
        <v>62616704.080655262</v>
      </c>
      <c r="DA94" s="40">
        <f t="shared" si="326"/>
        <v>18.356791338567021</v>
      </c>
      <c r="DB94" s="38">
        <f t="shared" si="327"/>
        <v>24853795.763659924</v>
      </c>
      <c r="DC94" s="39">
        <f t="shared" si="328"/>
        <v>2.1397634810692505</v>
      </c>
      <c r="DD94" s="36">
        <f t="shared" si="329"/>
        <v>26487323.542157073</v>
      </c>
      <c r="DE94" s="39">
        <f t="shared" si="330"/>
        <v>4.1773382039947329</v>
      </c>
      <c r="DF94" s="36">
        <f t="shared" si="331"/>
        <v>51341119.305816993</v>
      </c>
      <c r="DG94" s="40">
        <f t="shared" si="332"/>
        <v>2.859285684575815</v>
      </c>
      <c r="DH94" s="152"/>
      <c r="DI94" s="161" t="s">
        <v>91</v>
      </c>
      <c r="DJ94" s="38">
        <f t="shared" si="333"/>
        <v>62616704.080655262</v>
      </c>
      <c r="DK94" s="36">
        <f t="shared" si="334"/>
        <v>51341119.305816993</v>
      </c>
      <c r="DL94" s="37">
        <f t="shared" si="335"/>
        <v>113957823.38647225</v>
      </c>
      <c r="DM94"/>
    </row>
    <row r="95" spans="1:119" s="19" customFormat="1" ht="15.6" x14ac:dyDescent="0.3">
      <c r="A95" s="26">
        <v>80</v>
      </c>
      <c r="B95" s="26" t="s">
        <v>176</v>
      </c>
      <c r="C95" s="41"/>
      <c r="D95" s="42">
        <f>SUM(D75:D94)</f>
        <v>18293748.041203376</v>
      </c>
      <c r="E95" s="46">
        <f t="shared" si="271"/>
        <v>42.814827046694354</v>
      </c>
      <c r="F95" s="43">
        <f>SUM(F75:F94)</f>
        <v>5733621.7379030548</v>
      </c>
      <c r="G95" s="46">
        <f t="shared" si="272"/>
        <v>57.226342800852912</v>
      </c>
      <c r="H95" s="43">
        <f>SUM(H75:H94)</f>
        <v>24027369.779106427</v>
      </c>
      <c r="I95" s="47">
        <f t="shared" si="274"/>
        <v>45.552279529955236</v>
      </c>
      <c r="J95" s="42">
        <f>SUM(J75:J94)</f>
        <v>14420846.981449433</v>
      </c>
      <c r="K95" s="46">
        <f t="shared" si="275"/>
        <v>11.196657490488395</v>
      </c>
      <c r="L95" s="43">
        <f>SUM(L75:L94)</f>
        <v>19788465.384273976</v>
      </c>
      <c r="M95" s="46">
        <f t="shared" si="276"/>
        <v>17.659836938849725</v>
      </c>
      <c r="N95" s="43">
        <f>SUM(N75:N94)</f>
        <v>34209312.365723409</v>
      </c>
      <c r="O95" s="47">
        <f t="shared" si="278"/>
        <v>14.203605307764146</v>
      </c>
      <c r="P95" s="122">
        <f>SUM(P75:P94)</f>
        <v>32714595.022652809</v>
      </c>
      <c r="Q95" s="128">
        <f>SUM(Q75:Q94)</f>
        <v>25522087.122177031</v>
      </c>
      <c r="R95" s="129">
        <f>SUM(R75:R94)</f>
        <v>58236682.144829832</v>
      </c>
      <c r="S95" s="32"/>
      <c r="T95" s="45">
        <f>SUM(T75:T94)</f>
        <v>46140217.0917482</v>
      </c>
      <c r="U95" s="46">
        <f t="shared" si="282"/>
        <v>59.942210851318556</v>
      </c>
      <c r="V95" s="43">
        <f>SUM(V75:V94)</f>
        <v>10473969.672174703</v>
      </c>
      <c r="W95" s="46">
        <f t="shared" si="283"/>
        <v>52.750442805716766</v>
      </c>
      <c r="X95" s="43">
        <f>SUM(X75:X94)</f>
        <v>56614186.7639229</v>
      </c>
      <c r="Y95" s="47">
        <f t="shared" si="285"/>
        <v>58.467489237782118</v>
      </c>
      <c r="Z95" s="245">
        <f>SUM(Z75:Z94)</f>
        <v>76841243.078738376</v>
      </c>
      <c r="AA95" s="201">
        <f t="shared" si="286"/>
        <v>19.769328059215017</v>
      </c>
      <c r="AB95" s="43">
        <f>SUM(AB75:AB94)</f>
        <v>36125512.610101663</v>
      </c>
      <c r="AC95" s="46">
        <f t="shared" si="287"/>
        <v>23.004766844887133</v>
      </c>
      <c r="AD95" s="43">
        <f>SUM(AD75:AD94)</f>
        <v>112966755.68884006</v>
      </c>
      <c r="AE95" s="47">
        <f t="shared" si="289"/>
        <v>20.700342112221186</v>
      </c>
      <c r="AF95" s="122">
        <f>SUM(AF75:AF94)</f>
        <v>122981460.17048658</v>
      </c>
      <c r="AG95" s="128">
        <f>SUM(AG75:AG94)</f>
        <v>46599482.28227637</v>
      </c>
      <c r="AH95" s="129">
        <f>SUM(AH75:AH94)</f>
        <v>169580942.45276296</v>
      </c>
      <c r="AI95" s="32"/>
      <c r="AJ95" s="42">
        <f>SUM(AJ75:AJ94)</f>
        <v>47726221.345079981</v>
      </c>
      <c r="AK95" s="46">
        <f t="shared" si="293"/>
        <v>191.88812010775206</v>
      </c>
      <c r="AL95" s="43">
        <f>SUM(AL75:AL94)</f>
        <v>14007622.537677357</v>
      </c>
      <c r="AM95" s="46">
        <f t="shared" si="294"/>
        <v>173.75519478121683</v>
      </c>
      <c r="AN95" s="43">
        <f>SUM(AN75:AN94)</f>
        <v>61733843.882757336</v>
      </c>
      <c r="AO95" s="47">
        <f t="shared" si="295"/>
        <v>187.44942515472749</v>
      </c>
      <c r="AP95" s="45">
        <f>SUM(AP75:AP94)</f>
        <v>16873904.856461003</v>
      </c>
      <c r="AQ95" s="39">
        <f t="shared" si="296"/>
        <v>28.413226447419074</v>
      </c>
      <c r="AR95" s="43">
        <f>SUM(AR75:AR94)</f>
        <v>25922923.588423111</v>
      </c>
      <c r="AS95" s="46">
        <f t="shared" si="297"/>
        <v>45.272861506206169</v>
      </c>
      <c r="AT95" s="43">
        <f>SUM(AT75:AT94)</f>
        <v>42796828.444884121</v>
      </c>
      <c r="AU95" s="47">
        <f t="shared" si="298"/>
        <v>36.689243463930531</v>
      </c>
      <c r="AV95" s="122">
        <f>SUM(AV75:AV94)</f>
        <v>64600126.201540992</v>
      </c>
      <c r="AW95" s="128">
        <f>SUM(AW75:AW94)</f>
        <v>39930546.126100466</v>
      </c>
      <c r="AX95" s="129">
        <f>SUM(AX75:AX94)</f>
        <v>104530672.32764146</v>
      </c>
      <c r="AY95" s="32"/>
      <c r="AZ95" s="42">
        <f>SUM(AZ75:AZ94)</f>
        <v>53546430.241530828</v>
      </c>
      <c r="BA95" s="46">
        <f t="shared" si="302"/>
        <v>121.75814160706638</v>
      </c>
      <c r="BB95" s="43">
        <f>SUM(BB75:BB94)</f>
        <v>11555010.915515844</v>
      </c>
      <c r="BC95" s="46">
        <f t="shared" si="303"/>
        <v>100.49321130528725</v>
      </c>
      <c r="BD95" s="43">
        <f>SUM(BD75:BD94)</f>
        <v>65101441.157046676</v>
      </c>
      <c r="BE95" s="47">
        <v>117.68303633119864</v>
      </c>
      <c r="BF95" s="45">
        <f>SUM(BF75:BF94)</f>
        <v>44287061.920412838</v>
      </c>
      <c r="BG95" s="46">
        <v>18.16039386232784</v>
      </c>
      <c r="BH95" s="43">
        <f>SUM(BH75:BH94)</f>
        <v>37494599.623958357</v>
      </c>
      <c r="BI95" s="46">
        <v>33.062994106689345</v>
      </c>
      <c r="BJ95" s="43">
        <f>SUM(BJ75:BJ94)</f>
        <v>81781661.544371188</v>
      </c>
      <c r="BK95" s="47">
        <v>22.302764449117095</v>
      </c>
      <c r="BL95" s="122">
        <f>SUM(BL75:BL94)</f>
        <v>97833492.161943674</v>
      </c>
      <c r="BM95" s="128">
        <f>SUM(BM75:BM94)</f>
        <v>49049610.539474189</v>
      </c>
      <c r="BN95" s="129">
        <f>SUM(BN75:BN94)</f>
        <v>146883102.70141786</v>
      </c>
      <c r="BO95" s="32"/>
      <c r="BP95" s="42">
        <f>SUM(BP75:BP94)</f>
        <v>24616707.000981949</v>
      </c>
      <c r="BQ95" s="46">
        <v>87.633255633323415</v>
      </c>
      <c r="BR95" s="43">
        <f>SUM(BR75:BR94)</f>
        <v>4841000.430871767</v>
      </c>
      <c r="BS95" s="46">
        <v>90.93074679215789</v>
      </c>
      <c r="BT95" s="43">
        <f>SUM(BT75:BT94)</f>
        <v>29457707.431853712</v>
      </c>
      <c r="BU95" s="47">
        <v>88.039825912171949</v>
      </c>
      <c r="BV95" s="45">
        <f>SUM(BV75:BV94)</f>
        <v>16405666.248303005</v>
      </c>
      <c r="BW95" s="46">
        <f t="shared" si="307"/>
        <v>14.57548135631585</v>
      </c>
      <c r="BX95" s="43">
        <f>SUM(BX75:BX94)</f>
        <v>18508059.269843288</v>
      </c>
      <c r="BY95" s="46">
        <f t="shared" si="308"/>
        <v>25.210015963717861</v>
      </c>
      <c r="BZ95" s="43">
        <f>SUM(BZ75:BZ94)</f>
        <v>34913725.518146291</v>
      </c>
      <c r="CA95" s="47">
        <f t="shared" si="309"/>
        <v>18.773636216478867</v>
      </c>
      <c r="CB95" s="122">
        <f>SUM(CB75:CB94)</f>
        <v>41022373.249284953</v>
      </c>
      <c r="CC95" s="128">
        <f>SUM(CC75:CC94)</f>
        <v>23349059.700715054</v>
      </c>
      <c r="CD95" s="129">
        <f>SUM(CD75:CD94)</f>
        <v>64371432.95000001</v>
      </c>
      <c r="CE95" s="32"/>
      <c r="CF95" s="42">
        <f>SUM(CF75:CF94)</f>
        <v>57136044.855328739</v>
      </c>
      <c r="CG95" s="46">
        <f t="shared" si="313"/>
        <v>114.16089699698242</v>
      </c>
      <c r="CH95" s="43">
        <f>SUM(CH75:CH94)</f>
        <v>14143203.681511717</v>
      </c>
      <c r="CI95" s="46">
        <f t="shared" si="314"/>
        <v>151.64860321361866</v>
      </c>
      <c r="CJ95" s="43">
        <f>SUM(CJ75:CJ94)</f>
        <v>71279248.536840454</v>
      </c>
      <c r="CK95" s="47">
        <f t="shared" si="315"/>
        <v>120.04926069362602</v>
      </c>
      <c r="CL95" s="45">
        <f>SUM(CL75:CL94)</f>
        <v>45576834.711873926</v>
      </c>
      <c r="CM95" s="46">
        <f t="shared" si="316"/>
        <v>19.328229406934103</v>
      </c>
      <c r="CN95" s="43">
        <f>SUM(CN75:CN94)</f>
        <v>33134786.467206277</v>
      </c>
      <c r="CO95" s="46">
        <f t="shared" si="317"/>
        <v>27.434205476946158</v>
      </c>
      <c r="CP95" s="43">
        <f>SUM(CP75:CP94)</f>
        <v>78711621.179080203</v>
      </c>
      <c r="CQ95" s="47">
        <f t="shared" si="318"/>
        <v>22.073819765990418</v>
      </c>
      <c r="CR95" s="122">
        <f>SUM(CR75:CR94)</f>
        <v>102712879.56720267</v>
      </c>
      <c r="CS95" s="128">
        <f>SUM(CS75:CS94)</f>
        <v>47277990.148717992</v>
      </c>
      <c r="CT95" s="129">
        <f>SUM(CT75:CT94)</f>
        <v>149990869.71592066</v>
      </c>
      <c r="CU95" s="32"/>
      <c r="CV95" s="45">
        <f>SUM(CV75:CV94)</f>
        <v>247459368.57587308</v>
      </c>
      <c r="CW95" s="46">
        <f t="shared" si="268"/>
        <v>90.087302039646772</v>
      </c>
      <c r="CX95" s="46">
        <f>SUM(CX75:CX94)</f>
        <v>60754428.975654431</v>
      </c>
      <c r="CY95" s="46">
        <f t="shared" si="324"/>
        <v>91.468981065651775</v>
      </c>
      <c r="CZ95" s="43">
        <f t="shared" si="325"/>
        <v>308213797.5515275</v>
      </c>
      <c r="DA95" s="47">
        <f t="shared" si="326"/>
        <v>90.356342646732344</v>
      </c>
      <c r="DB95" s="45">
        <f>SUM(DB75:DB94)</f>
        <v>214405557.79723862</v>
      </c>
      <c r="DC95" s="46">
        <f t="shared" si="328"/>
        <v>18.459038895926575</v>
      </c>
      <c r="DD95" s="43">
        <f>SUM(DD75:DD94)</f>
        <v>170974346.94380671</v>
      </c>
      <c r="DE95" s="46">
        <f t="shared" si="330"/>
        <v>26.964508900065688</v>
      </c>
      <c r="DF95" s="43">
        <f>SUM(DF75:DF94)</f>
        <v>385379904.74104518</v>
      </c>
      <c r="DG95" s="47">
        <f t="shared" si="332"/>
        <v>21.462548141688337</v>
      </c>
      <c r="DH95" s="153"/>
      <c r="DI95" s="161" t="s">
        <v>176</v>
      </c>
      <c r="DJ95" s="45">
        <f t="shared" ref="DJ95:DK95" si="344">SUM(DJ75:DJ94)</f>
        <v>308213797.5515275</v>
      </c>
      <c r="DK95" s="43">
        <f t="shared" si="344"/>
        <v>385379904.74104518</v>
      </c>
      <c r="DL95" s="44">
        <f>SUM(DL75:DL94)</f>
        <v>693593702.29257274</v>
      </c>
      <c r="DM95"/>
      <c r="DO95" s="48"/>
    </row>
    <row r="96" spans="1:119" s="19" customFormat="1" ht="15.6" x14ac:dyDescent="0.3">
      <c r="A96" s="26">
        <v>81</v>
      </c>
      <c r="B96" s="25" t="s">
        <v>177</v>
      </c>
      <c r="C96" s="41"/>
      <c r="D96" s="42">
        <f>+D73+D95</f>
        <v>36884310.494849727</v>
      </c>
      <c r="E96" s="46">
        <f t="shared" si="271"/>
        <v>86.324320801659184</v>
      </c>
      <c r="F96" s="43">
        <f>+F73+F95</f>
        <v>8287354.124149885</v>
      </c>
      <c r="G96" s="46">
        <f t="shared" si="272"/>
        <v>82.714728961892021</v>
      </c>
      <c r="H96" s="43">
        <f>+H73+H95</f>
        <v>45171664.618999608</v>
      </c>
      <c r="I96" s="47">
        <f t="shared" si="274"/>
        <v>85.638682572212161</v>
      </c>
      <c r="J96" s="42">
        <f>+J73+J95</f>
        <v>17254878.007071793</v>
      </c>
      <c r="K96" s="46">
        <f t="shared" si="275"/>
        <v>13.397060473207082</v>
      </c>
      <c r="L96" s="43">
        <f>+L73+L95</f>
        <v>22245309.71546635</v>
      </c>
      <c r="M96" s="46">
        <f t="shared" si="276"/>
        <v>19.852400608161592</v>
      </c>
      <c r="N96" s="43">
        <f>+N73+N95</f>
        <v>39500187.722538143</v>
      </c>
      <c r="O96" s="47">
        <f t="shared" si="278"/>
        <v>16.400361106225315</v>
      </c>
      <c r="P96" s="122">
        <f>+P73+P95</f>
        <v>54139188.50192152</v>
      </c>
      <c r="Q96" s="128">
        <f>+Q73+Q95</f>
        <v>30532663.839616239</v>
      </c>
      <c r="R96" s="129">
        <f>+R73+R95</f>
        <v>84671852.341537744</v>
      </c>
      <c r="S96" s="32"/>
      <c r="T96" s="45">
        <f>+T73+T95</f>
        <v>91328829.005129009</v>
      </c>
      <c r="U96" s="46">
        <f t="shared" si="282"/>
        <v>118.64816141076462</v>
      </c>
      <c r="V96" s="43">
        <f>+V73+V95</f>
        <v>21792562.449791759</v>
      </c>
      <c r="W96" s="46">
        <f t="shared" si="283"/>
        <v>109.75469235429503</v>
      </c>
      <c r="X96" s="43">
        <f>+X73+X95</f>
        <v>113121391.45492074</v>
      </c>
      <c r="Y96" s="47">
        <f t="shared" si="285"/>
        <v>116.82449427443167</v>
      </c>
      <c r="Z96" s="245">
        <f>+Z73+Z95</f>
        <v>101269052.47351164</v>
      </c>
      <c r="AA96" s="201">
        <f t="shared" si="286"/>
        <v>26.053991845801644</v>
      </c>
      <c r="AB96" s="43">
        <f>+AB73+AB95</f>
        <v>46268459.875752404</v>
      </c>
      <c r="AC96" s="46">
        <f>+AB96/$AB$111</f>
        <v>29.463807010895287</v>
      </c>
      <c r="AD96" s="43">
        <f>+AD73+AD95</f>
        <v>147537512.34926409</v>
      </c>
      <c r="AE96" s="47">
        <f t="shared" si="289"/>
        <v>27.035183593552876</v>
      </c>
      <c r="AF96" s="122">
        <f>+AF73+AF95</f>
        <v>192597881.47864062</v>
      </c>
      <c r="AG96" s="128">
        <f>+AG73+AG95</f>
        <v>68061022.325544164</v>
      </c>
      <c r="AH96" s="129">
        <f>+AH73+AH95</f>
        <v>260658903.80418479</v>
      </c>
      <c r="AI96" s="32"/>
      <c r="AJ96" s="42">
        <f>+AJ73+AJ95</f>
        <v>60420455.824032366</v>
      </c>
      <c r="AK96" s="46">
        <f t="shared" si="293"/>
        <v>242.92657908737317</v>
      </c>
      <c r="AL96" s="43">
        <f>+AL73+AL95</f>
        <v>18042695.9530847</v>
      </c>
      <c r="AM96" s="46">
        <f t="shared" si="294"/>
        <v>223.80758342638276</v>
      </c>
      <c r="AN96" s="43">
        <f>+AN73+AN95</f>
        <v>78463151.777117074</v>
      </c>
      <c r="AO96" s="47">
        <f t="shared" si="295"/>
        <v>238.24650744867574</v>
      </c>
      <c r="AP96" s="45">
        <f>+AP73+AP95</f>
        <v>18624523.283489391</v>
      </c>
      <c r="AQ96" s="39">
        <f t="shared" si="296"/>
        <v>31.361015842541597</v>
      </c>
      <c r="AR96" s="43">
        <f>+AR73+AR95</f>
        <v>28813811.942584142</v>
      </c>
      <c r="AS96" s="46">
        <f t="shared" si="297"/>
        <v>50.321628002061047</v>
      </c>
      <c r="AT96" s="43">
        <f>+AT73+AT95</f>
        <v>47438335.226073541</v>
      </c>
      <c r="AU96" s="47">
        <f t="shared" si="298"/>
        <v>40.668355433731179</v>
      </c>
      <c r="AV96" s="122">
        <f>+AV73+AV95</f>
        <v>79044979.107521772</v>
      </c>
      <c r="AW96" s="128">
        <f>+AW73+AW95</f>
        <v>46856507.895668842</v>
      </c>
      <c r="AX96" s="129">
        <f>+AX73+AX95</f>
        <v>125901487.00319061</v>
      </c>
      <c r="AY96" s="32"/>
      <c r="AZ96" s="42">
        <f>+AZ73+AZ95</f>
        <v>77326147.402139336</v>
      </c>
      <c r="BA96" s="46">
        <f t="shared" si="302"/>
        <v>175.83035811818112</v>
      </c>
      <c r="BB96" s="43">
        <f>+BB73+BB95</f>
        <v>16815515.701607339</v>
      </c>
      <c r="BC96" s="46">
        <f t="shared" si="303"/>
        <v>146.24349426965151</v>
      </c>
      <c r="BD96" s="43">
        <f>+BD73+BD95</f>
        <v>94141663.103746668</v>
      </c>
      <c r="BE96" s="47">
        <v>167.47050048318866</v>
      </c>
      <c r="BF96" s="45">
        <f>+BF73+BF95</f>
        <v>57633823.483971424</v>
      </c>
      <c r="BG96" s="46">
        <v>22.537811751383561</v>
      </c>
      <c r="BH96" s="43">
        <f>+BH73+BH95</f>
        <v>48751623.817878954</v>
      </c>
      <c r="BI96" s="46">
        <v>41.021465545624856</v>
      </c>
      <c r="BJ96" s="43">
        <f>+BJ73+BJ95</f>
        <v>106385447.30185036</v>
      </c>
      <c r="BK96" s="47">
        <v>27.675582513410813</v>
      </c>
      <c r="BL96" s="122">
        <f>+BL73+BL95</f>
        <v>134959970.88611075</v>
      </c>
      <c r="BM96" s="128">
        <f>+BM73+BM95</f>
        <v>65567139.519486278</v>
      </c>
      <c r="BN96" s="129">
        <f>+BN73+BN95</f>
        <v>200527110.40559703</v>
      </c>
      <c r="BO96" s="32"/>
      <c r="BP96" s="42">
        <f>+BP73+BP95</f>
        <v>43968524.680981949</v>
      </c>
      <c r="BQ96" s="46">
        <v>149.24233863302541</v>
      </c>
      <c r="BR96" s="43">
        <f>+BR73+BR95</f>
        <v>8875642.2408717666</v>
      </c>
      <c r="BS96" s="46">
        <v>155.04637210884681</v>
      </c>
      <c r="BT96" s="43">
        <f>+BT73+BT95</f>
        <v>52844166.921853714</v>
      </c>
      <c r="BU96" s="47">
        <v>149.9579576885576</v>
      </c>
      <c r="BV96" s="45">
        <f>+BV73+BV95</f>
        <v>22133023.318303004</v>
      </c>
      <c r="BW96" s="46">
        <f t="shared" si="307"/>
        <v>19.663905375875785</v>
      </c>
      <c r="BX96" s="43">
        <f>+BX73+BX95</f>
        <v>25627880.769843288</v>
      </c>
      <c r="BY96" s="46">
        <f t="shared" si="308"/>
        <v>34.907997316429487</v>
      </c>
      <c r="BZ96" s="43">
        <f>+BZ73+BZ95</f>
        <v>47760904.088146292</v>
      </c>
      <c r="CA96" s="47">
        <f t="shared" si="309"/>
        <v>25.681757687387673</v>
      </c>
      <c r="CB96" s="122">
        <f>+CB73+CB95</f>
        <v>66101547.999284953</v>
      </c>
      <c r="CC96" s="128">
        <f>+CC73+CC95</f>
        <v>34503523.010715052</v>
      </c>
      <c r="CD96" s="129">
        <f>+CD73+CD95</f>
        <v>100605071.01000002</v>
      </c>
      <c r="CE96" s="32"/>
      <c r="CF96" s="42">
        <f>+CF73+CF95</f>
        <v>81104190.166816175</v>
      </c>
      <c r="CG96" s="46">
        <f t="shared" si="313"/>
        <v>162.05054310464843</v>
      </c>
      <c r="CH96" s="43">
        <f>+CH73+CH95</f>
        <v>19806168.913169332</v>
      </c>
      <c r="CI96" s="46">
        <f t="shared" si="314"/>
        <v>212.36898784265284</v>
      </c>
      <c r="CJ96" s="43">
        <f>+CJ73+CJ95</f>
        <v>100910359.0799855</v>
      </c>
      <c r="CK96" s="47">
        <f t="shared" si="315"/>
        <v>169.95428897681768</v>
      </c>
      <c r="CL96" s="45">
        <f>+CL73+CL95</f>
        <v>61403307.480170369</v>
      </c>
      <c r="CM96" s="46">
        <f t="shared" si="316"/>
        <v>26.039921833625044</v>
      </c>
      <c r="CN96" s="43">
        <f>+CN73+CN95</f>
        <v>44939031.01007048</v>
      </c>
      <c r="CO96" s="46">
        <f t="shared" si="317"/>
        <v>37.207622022411563</v>
      </c>
      <c r="CP96" s="43">
        <f>+CP73+CP95</f>
        <v>106342338.49024086</v>
      </c>
      <c r="CQ96" s="47">
        <f t="shared" si="318"/>
        <v>29.822554511828603</v>
      </c>
      <c r="CR96" s="122">
        <f>+CR73+CR95</f>
        <v>142507497.64698654</v>
      </c>
      <c r="CS96" s="128">
        <f>+CS73+CS95</f>
        <v>64745199.923239812</v>
      </c>
      <c r="CT96" s="129">
        <f>+CT73+CT95</f>
        <v>207252697.57022637</v>
      </c>
      <c r="CU96" s="32"/>
      <c r="CV96" s="45">
        <f>+CV73+CV95</f>
        <v>391032457.57394862</v>
      </c>
      <c r="CW96" s="46">
        <f t="shared" si="268"/>
        <v>142.35492200396837</v>
      </c>
      <c r="CX96" s="46">
        <f>+CX73+CX95</f>
        <v>93619939.382674769</v>
      </c>
      <c r="CY96" s="46">
        <f t="shared" si="324"/>
        <v>140.94973168446447</v>
      </c>
      <c r="CZ96" s="43">
        <f t="shared" si="325"/>
        <v>484652396.95662338</v>
      </c>
      <c r="DA96" s="47">
        <f t="shared" si="326"/>
        <v>142.08130327667016</v>
      </c>
      <c r="DB96" s="45">
        <f>+DB73+DB95</f>
        <v>278318608.04651767</v>
      </c>
      <c r="DC96" s="46">
        <f t="shared" si="328"/>
        <v>23.961571072002219</v>
      </c>
      <c r="DD96" s="43">
        <f>+DD73+DD95</f>
        <v>216646117.13159567</v>
      </c>
      <c r="DE96" s="46">
        <f t="shared" si="330"/>
        <v>34.167442414501899</v>
      </c>
      <c r="DF96" s="43">
        <f>+DF73+DF95</f>
        <v>494964725.17811316</v>
      </c>
      <c r="DG96" s="47">
        <f t="shared" si="332"/>
        <v>27.565537569248768</v>
      </c>
      <c r="DH96" s="153"/>
      <c r="DI96" s="160" t="s">
        <v>177</v>
      </c>
      <c r="DJ96" s="45">
        <f>+DJ73+DJ95</f>
        <v>484652396.95662332</v>
      </c>
      <c r="DK96" s="43">
        <f t="shared" ref="DK96:DL96" si="345">+DK73+DK95</f>
        <v>494964725.17811316</v>
      </c>
      <c r="DL96" s="44">
        <f t="shared" si="345"/>
        <v>979617122.13473654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5"/>
      <c r="K97" s="39"/>
      <c r="L97" s="39"/>
      <c r="M97" s="39"/>
      <c r="N97" s="39"/>
      <c r="O97" s="40"/>
      <c r="P97" s="125"/>
      <c r="Q97" s="126"/>
      <c r="R97" s="127"/>
      <c r="S97" s="32"/>
      <c r="T97" s="38"/>
      <c r="U97" s="39"/>
      <c r="V97" s="39"/>
      <c r="W97" s="39"/>
      <c r="X97" s="39"/>
      <c r="Y97" s="40"/>
      <c r="Z97" s="244"/>
      <c r="AA97" s="202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>
        <f>+'JUL-SEP 2021'!D98+'OCT-DEC 2021 '!D98+'JAN-MAR 2022'!D98+'APR-JUN 2022'!D98</f>
        <v>0</v>
      </c>
      <c r="E98" s="39">
        <f t="shared" ref="E98:E102" si="346">+D98/$D$111</f>
        <v>0</v>
      </c>
      <c r="F98" s="36">
        <f>+'JUL-SEP 2021'!F98+'OCT-DEC 2021 '!F98+'JAN-MAR 2022'!F98+'APR-JUN 2022'!F98</f>
        <v>0</v>
      </c>
      <c r="G98" s="39">
        <f t="shared" ref="G98:G102" si="347">+F98/$F$111</f>
        <v>0</v>
      </c>
      <c r="H98" s="36">
        <f t="shared" ref="H98:H100" si="348">+D98+F98</f>
        <v>0</v>
      </c>
      <c r="I98" s="40">
        <f t="shared" ref="I98:I102" si="349">+H98/$H$111</f>
        <v>0</v>
      </c>
      <c r="J98" s="36">
        <f>+'JUL-SEP 2021'!J98+'OCT-DEC 2021 '!J98+'JAN-MAR 2022'!J98+'APR-JUN 2022'!J98</f>
        <v>0</v>
      </c>
      <c r="K98" s="39">
        <f t="shared" ref="K98:K102" si="350">+J98/$J$111</f>
        <v>0</v>
      </c>
      <c r="L98" s="36">
        <f>+'JUL-SEP 2021'!L98+'OCT-DEC 2021 '!L98+'JAN-MAR 2022'!L98+'APR-JUN 2022'!L98</f>
        <v>0</v>
      </c>
      <c r="M98" s="39">
        <f t="shared" ref="M98:M102" si="351">+L98/$L$111</f>
        <v>0</v>
      </c>
      <c r="N98" s="36">
        <f t="shared" ref="N98:N100" si="352">+J98+L98</f>
        <v>0</v>
      </c>
      <c r="O98" s="40">
        <f t="shared" ref="O98:O102" si="353">+N98/$N$111</f>
        <v>0</v>
      </c>
      <c r="P98" s="116">
        <f t="shared" ref="P98:P100" si="354">+D98+J98</f>
        <v>0</v>
      </c>
      <c r="Q98" s="117">
        <f t="shared" ref="Q98:Q100" si="355">+F98+L98</f>
        <v>0</v>
      </c>
      <c r="R98" s="118">
        <f t="shared" ref="R98:R100" si="356">+P98+Q98</f>
        <v>0</v>
      </c>
      <c r="S98" s="32"/>
      <c r="T98" s="38">
        <f>+'JUL-SEP 2021'!T98+'OCT-DEC 2021 '!T98+'JAN-MAR 2022'!T98+'APR-JUN 2022'!T98</f>
        <v>32842.589999999997</v>
      </c>
      <c r="U98" s="39">
        <f t="shared" ref="U98:U102" si="357">+T98/$T$111</f>
        <v>4.2666844214642508E-2</v>
      </c>
      <c r="V98" s="36">
        <f>+'JUL-SEP 2021'!V98+'OCT-DEC 2021 '!V98+'JAN-MAR 2022'!V98+'APR-JUN 2022'!V98</f>
        <v>6276.82</v>
      </c>
      <c r="W98" s="39">
        <f t="shared" ref="W98:W102" si="358">+V98/$V$111</f>
        <v>3.1612181892353326E-2</v>
      </c>
      <c r="X98" s="36">
        <f t="shared" ref="X98:X100" si="359">+T98+V98</f>
        <v>39119.409999999996</v>
      </c>
      <c r="Y98" s="40">
        <f t="shared" ref="Y98:Y102" si="360">+X98/$X$111</f>
        <v>4.0400009501168017E-2</v>
      </c>
      <c r="Z98" s="244">
        <f>+'OCT-DEC 2021 '!Z98+'JUL-SEP 2021'!Z98+'JAN-MAR 2022'!Z98+'APR-JUN 2022'!Z98</f>
        <v>-1192931.69</v>
      </c>
      <c r="AA98" s="202">
        <f t="shared" ref="AA98:AA102" si="361">+Z98/$Z$111</f>
        <v>-0.30691145779198392</v>
      </c>
      <c r="AB98" s="36">
        <f>+'OCT-DEC 2021 '!AB98+'JUL-SEP 2021'!AB98+'JAN-MAR 2022'!AB98+'APR-JUN 2022'!AB98</f>
        <v>17801.449999999997</v>
      </c>
      <c r="AC98" s="39">
        <f t="shared" ref="AC98:AC102" si="362">+AB98/$AB$111</f>
        <v>1.1335983275055415E-2</v>
      </c>
      <c r="AD98" s="36">
        <f t="shared" ref="AD98:AD100" si="363">+Z98+AB98</f>
        <v>-1175130.24</v>
      </c>
      <c r="AE98" s="40">
        <f t="shared" ref="AE98:AE102" si="364">+AD98/$AD$111</f>
        <v>-0.21533412946212196</v>
      </c>
      <c r="AF98" s="116">
        <f t="shared" ref="AF98:AF100" si="365">+T98+Z98</f>
        <v>-1160089.0999999999</v>
      </c>
      <c r="AG98" s="117">
        <f t="shared" ref="AG98:AG100" si="366">+V98+AB98</f>
        <v>24078.269999999997</v>
      </c>
      <c r="AH98" s="118">
        <f t="shared" ref="AH98:AH100" si="367">+AF98+AG98</f>
        <v>-1136010.8299999998</v>
      </c>
      <c r="AI98" s="32"/>
      <c r="AJ98" s="35">
        <f>+'OCT-DEC 2021 '!AJ98+'JUL-SEP 2021'!AJ98+'JAN-MAR 2022'!AJ98+'APR-JUN 2022'!AJ98</f>
        <v>0</v>
      </c>
      <c r="AK98" s="39">
        <f t="shared" ref="AK98:AK102" si="368">+AJ98/$AJ$111</f>
        <v>0</v>
      </c>
      <c r="AL98" s="36">
        <f>+'OCT-DEC 2021 '!AL98+'JUL-SEP 2021'!AL98+'JAN-MAR 2022'!AL98+'APR-JUN 2022'!AL98</f>
        <v>0</v>
      </c>
      <c r="AM98" s="39">
        <f t="shared" ref="AM98:AM102" si="369">+AL98/$AL$111</f>
        <v>0</v>
      </c>
      <c r="AN98" s="36">
        <f>+AJ98+AL98</f>
        <v>0</v>
      </c>
      <c r="AO98" s="40">
        <f t="shared" ref="AO98:AO102" si="370">+AN98/$AN$111</f>
        <v>0</v>
      </c>
      <c r="AP98" s="36">
        <f>+'OCT-DEC 2021 '!AP98+'JUL-SEP 2021'!AP98+'JAN-MAR 2022'!AP98+'APR-JUN 2022'!AP98</f>
        <v>0</v>
      </c>
      <c r="AQ98" s="36">
        <f t="shared" ref="AQ98:AQ102" si="371">+AP98/$AP$111</f>
        <v>0</v>
      </c>
      <c r="AR98" s="36">
        <f>+'OCT-DEC 2021 '!AR98+'JUL-SEP 2021'!AR98+'JAN-MAR 2022'!AR98+'APR-JUN 2022'!AR98</f>
        <v>0</v>
      </c>
      <c r="AS98" s="39">
        <f t="shared" ref="AS98:AS102" si="372">+AR98/$AR$111</f>
        <v>0</v>
      </c>
      <c r="AT98" s="36">
        <f>+AP98+AR98</f>
        <v>0</v>
      </c>
      <c r="AU98" s="40">
        <f t="shared" ref="AU98:AU102" si="373">+AT98/$AT$111</f>
        <v>0</v>
      </c>
      <c r="AV98" s="116">
        <f t="shared" ref="AV98:AV100" si="374">+AJ98+AP98</f>
        <v>0</v>
      </c>
      <c r="AW98" s="117">
        <f t="shared" ref="AW98:AW100" si="375">+AL98+AR98</f>
        <v>0</v>
      </c>
      <c r="AX98" s="118">
        <f t="shared" ref="AX98:AX100" si="376">+AV98+AW98</f>
        <v>0</v>
      </c>
      <c r="AY98" s="32"/>
      <c r="AZ98" s="35">
        <f>+'OCT-DEC 2021 '!AZ98+'JUL-SEP 2021'!AZ98+'JAN-MAR 2022'!AZ98+'APR-JUN 2022'!AZ98</f>
        <v>0</v>
      </c>
      <c r="BA98" s="39">
        <f t="shared" si="302"/>
        <v>0</v>
      </c>
      <c r="BB98" s="36">
        <f>+'OCT-DEC 2021 '!BB98+'JUL-SEP 2021'!BB98+'JAN-MAR 2022'!BB98+'APR-JUN 2022'!BB98</f>
        <v>0</v>
      </c>
      <c r="BC98" s="39">
        <f t="shared" si="303"/>
        <v>0</v>
      </c>
      <c r="BD98" s="36">
        <f>+AZ98+BB98</f>
        <v>0</v>
      </c>
      <c r="BE98" s="40">
        <v>0</v>
      </c>
      <c r="BF98" s="38">
        <f>+'OCT-DEC 2021 '!BF98+'JUL-SEP 2021'!BF98+'JAN-MAR 2022'!BF98+'APR-JUN 2022'!BF98</f>
        <v>0</v>
      </c>
      <c r="BG98" s="39">
        <v>0</v>
      </c>
      <c r="BH98" s="36">
        <f>+'OCT-DEC 2021 '!BH98+'JUL-SEP 2021'!BH98+'JAN-MAR 2022'!BH98+'APR-JUN 2022'!BH98</f>
        <v>0</v>
      </c>
      <c r="BI98" s="39">
        <v>0</v>
      </c>
      <c r="BJ98" s="36">
        <f>+BF98+BH98</f>
        <v>0</v>
      </c>
      <c r="BK98" s="40">
        <v>0</v>
      </c>
      <c r="BL98" s="116">
        <f t="shared" ref="BL98:BL100" si="377">+AZ98+BF98</f>
        <v>0</v>
      </c>
      <c r="BM98" s="117">
        <f t="shared" ref="BM98:BM100" si="378">+BB98+BH98</f>
        <v>0</v>
      </c>
      <c r="BN98" s="118">
        <f t="shared" ref="BN98:BN100" si="379">+BL98+BM98</f>
        <v>0</v>
      </c>
      <c r="BO98" s="32"/>
      <c r="BP98" s="35">
        <f>+'OCT-DEC 2021 '!BP98+'JUL-SEP 2021'!BP98+'JAN-MAR 2022'!BP98+'APR-JUN 2022'!BP98</f>
        <v>0</v>
      </c>
      <c r="BQ98" s="39">
        <v>0</v>
      </c>
      <c r="BR98" s="36">
        <f>+'OCT-DEC 2021 '!BR98+'JUL-SEP 2021'!BR98+'JAN-MAR 2022'!BR98+'APR-JUN 2022'!BR98</f>
        <v>0</v>
      </c>
      <c r="BS98" s="39">
        <v>0</v>
      </c>
      <c r="BT98" s="36">
        <f>+BP98+BR98</f>
        <v>0</v>
      </c>
      <c r="BU98" s="40">
        <v>0</v>
      </c>
      <c r="BV98" s="38">
        <f>+'OCT-DEC 2021 '!BV98+'JUL-SEP 2021'!BV98+'JAN-MAR 2022'!BV98+'APR-JUN 2022'!BV98</f>
        <v>0</v>
      </c>
      <c r="BW98" s="36">
        <f t="shared" ref="BW98:BW102" si="380">+BV98/$BV$111</f>
        <v>0</v>
      </c>
      <c r="BX98" s="36">
        <f>+'OCT-DEC 2021 '!BX98+'JUL-SEP 2021'!BX98+'JAN-MAR 2022'!BX98+'APR-JUN 2022'!BX98</f>
        <v>0</v>
      </c>
      <c r="BY98" s="36">
        <f t="shared" ref="BY98:BY102" si="381">+BX98/$BX$111</f>
        <v>0</v>
      </c>
      <c r="BZ98" s="36">
        <f>+BV98+BX98</f>
        <v>0</v>
      </c>
      <c r="CA98" s="40"/>
      <c r="CB98" s="116">
        <f t="shared" ref="CB98:CB100" si="382">+BP98+BV98</f>
        <v>0</v>
      </c>
      <c r="CC98" s="117">
        <f t="shared" ref="CC98:CC100" si="383">+BR98+BX98</f>
        <v>0</v>
      </c>
      <c r="CD98" s="118">
        <f t="shared" ref="CD98:CD100" si="384">+CB98+CC98</f>
        <v>0</v>
      </c>
      <c r="CE98" s="32"/>
      <c r="CF98" s="35">
        <f>+'OCT-DEC 2021 '!CF98+'JUL-SEP 2021'!CF98+'JAN-MAR 2022'!CF98+'APR-JUN 2022'!CF98</f>
        <v>0</v>
      </c>
      <c r="CG98" s="39">
        <f t="shared" ref="CG98:CG101" si="385">+CF98/$CF$111</f>
        <v>0</v>
      </c>
      <c r="CH98" s="36">
        <f>+'OCT-DEC 2021 '!CH98+'JUL-SEP 2021'!CH98+'JAN-MAR 2022'!CH98+'APR-JUN 2022'!CH98</f>
        <v>0</v>
      </c>
      <c r="CI98" s="39">
        <f t="shared" ref="CI98:CI102" si="386">+CH98/$CH$111</f>
        <v>0</v>
      </c>
      <c r="CJ98" s="36">
        <f>+CF98+CH98</f>
        <v>0</v>
      </c>
      <c r="CK98" s="40">
        <f t="shared" ref="CK98:CK102" si="387">+CJ98/$CJ$111</f>
        <v>0</v>
      </c>
      <c r="CL98" s="38">
        <f>+'OCT-DEC 2021 '!CL98+'JUL-SEP 2021'!CL98+'JAN-MAR 2022'!CL98+'APR-JUN 2022'!CL98</f>
        <v>0</v>
      </c>
      <c r="CM98" s="39">
        <f t="shared" ref="CM98:CM102" si="388">+CL98/$CL$111</f>
        <v>0</v>
      </c>
      <c r="CN98" s="36">
        <f>+'OCT-DEC 2021 '!CN98+'JUL-SEP 2021'!CN98+'JAN-MAR 2022'!CN98+'APR-JUN 2022'!CN98</f>
        <v>0</v>
      </c>
      <c r="CO98" s="39">
        <f t="shared" ref="CO98:CO102" si="389">+CN98/$CN$111</f>
        <v>0</v>
      </c>
      <c r="CP98" s="36">
        <f>+CL98+CN98</f>
        <v>0</v>
      </c>
      <c r="CQ98" s="40">
        <f t="shared" ref="CQ98:CQ102" si="390">+CP98/$CP$111</f>
        <v>0</v>
      </c>
      <c r="CR98" s="116">
        <f t="shared" ref="CR98:CR100" si="391">+CF98+CL98</f>
        <v>0</v>
      </c>
      <c r="CS98" s="117">
        <f t="shared" ref="CS98:CS100" si="392">+CH98+CN98</f>
        <v>0</v>
      </c>
      <c r="CT98" s="118">
        <f t="shared" ref="CT98:CT100" si="393">+CR98+CS98</f>
        <v>0</v>
      </c>
      <c r="CU98" s="32"/>
      <c r="CV98" s="38">
        <f>+D98+T98+AJ98+AZ98+BP98+CF98</f>
        <v>32842.589999999997</v>
      </c>
      <c r="CW98" s="39">
        <f t="shared" si="268"/>
        <v>1.1956307583429077E-2</v>
      </c>
      <c r="CX98" s="39">
        <f>+F98+V98+AL98+BB98+BR98+CH98</f>
        <v>6276.82</v>
      </c>
      <c r="CY98" s="39">
        <f t="shared" ref="CY98:CY102" si="394">+CX98/$CX$111</f>
        <v>9.4500819020547772E-3</v>
      </c>
      <c r="CZ98" s="36">
        <f t="shared" ref="CZ98:CZ100" si="395">+CV98+CX98</f>
        <v>39119.409999999996</v>
      </c>
      <c r="DA98" s="40">
        <f t="shared" ref="DA98:DA102" si="396">+CZ98/$CZ$111</f>
        <v>1.1468295196963317E-2</v>
      </c>
      <c r="DB98" s="38">
        <f t="shared" ref="DB98:DB100" si="397">+J98+Z98+AP98+BF98+BV98+CL98</f>
        <v>-1192931.69</v>
      </c>
      <c r="DC98" s="39">
        <f t="shared" ref="DC98:DC102" si="398">+DB98/$DB$111</f>
        <v>-0.10270429876970767</v>
      </c>
      <c r="DD98" s="36">
        <f t="shared" ref="DD98:DD100" si="399">+L98+AB98+AR98+BH98+BX98+CN98</f>
        <v>17801.449999999997</v>
      </c>
      <c r="DE98" s="39">
        <f t="shared" ref="DE98:DE102" si="400">+DD98/$DD$111</f>
        <v>2.807481739449696E-3</v>
      </c>
      <c r="DF98" s="36">
        <f t="shared" ref="DF98:DF100" si="401">+DB98+DD98</f>
        <v>-1175130.24</v>
      </c>
      <c r="DG98" s="40">
        <f t="shared" ref="DG98:DG102" si="402">+DF98/$DF$111</f>
        <v>-6.5445263332298387E-2</v>
      </c>
      <c r="DH98" s="152"/>
      <c r="DI98" s="163" t="s">
        <v>54</v>
      </c>
      <c r="DJ98" s="38">
        <f t="shared" ref="DJ98:DJ100" si="403">+CZ98</f>
        <v>39119.409999999996</v>
      </c>
      <c r="DK98" s="36">
        <f t="shared" ref="DK98:DK100" si="404">+DF98</f>
        <v>-1175130.24</v>
      </c>
      <c r="DL98" s="37">
        <f t="shared" ref="DL98:DL100" si="405">+DJ98+DK98</f>
        <v>-1136010.83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>
        <f>+'JUL-SEP 2021'!D99+'OCT-DEC 2021 '!D99+'JAN-MAR 2022'!D99+'APR-JUN 2022'!D99</f>
        <v>0</v>
      </c>
      <c r="E99" s="39">
        <f t="shared" si="346"/>
        <v>0</v>
      </c>
      <c r="F99" s="36">
        <f>+'JUL-SEP 2021'!F99+'OCT-DEC 2021 '!F99+'JAN-MAR 2022'!F99+'APR-JUN 2022'!F99</f>
        <v>0</v>
      </c>
      <c r="G99" s="39">
        <f t="shared" si="347"/>
        <v>0</v>
      </c>
      <c r="H99" s="36">
        <f t="shared" si="348"/>
        <v>0</v>
      </c>
      <c r="I99" s="40">
        <f t="shared" si="349"/>
        <v>0</v>
      </c>
      <c r="J99" s="36">
        <f>+'JUL-SEP 2021'!J99+'OCT-DEC 2021 '!J99+'JAN-MAR 2022'!J99+'APR-JUN 2022'!J99</f>
        <v>0</v>
      </c>
      <c r="K99" s="39">
        <f t="shared" si="350"/>
        <v>0</v>
      </c>
      <c r="L99" s="36">
        <f>+'JUL-SEP 2021'!L99+'OCT-DEC 2021 '!L99+'JAN-MAR 2022'!L99+'APR-JUN 2022'!L99</f>
        <v>0</v>
      </c>
      <c r="M99" s="39">
        <f t="shared" si="351"/>
        <v>0</v>
      </c>
      <c r="N99" s="36">
        <f t="shared" si="352"/>
        <v>0</v>
      </c>
      <c r="O99" s="40">
        <f t="shared" si="353"/>
        <v>0</v>
      </c>
      <c r="P99" s="116">
        <f t="shared" si="354"/>
        <v>0</v>
      </c>
      <c r="Q99" s="117">
        <f t="shared" si="355"/>
        <v>0</v>
      </c>
      <c r="R99" s="118">
        <f t="shared" si="356"/>
        <v>0</v>
      </c>
      <c r="S99" s="32"/>
      <c r="T99" s="38">
        <f>+'JUL-SEP 2021'!T99+'OCT-DEC 2021 '!T99+'JAN-MAR 2022'!T99+'APR-JUN 2022'!T99</f>
        <v>0</v>
      </c>
      <c r="U99" s="39">
        <f t="shared" si="357"/>
        <v>0</v>
      </c>
      <c r="V99" s="36">
        <f>+'JUL-SEP 2021'!V99+'OCT-DEC 2021 '!V99+'JAN-MAR 2022'!V99+'APR-JUN 2022'!V99</f>
        <v>0</v>
      </c>
      <c r="W99" s="39">
        <f t="shared" si="358"/>
        <v>0</v>
      </c>
      <c r="X99" s="36">
        <f t="shared" si="359"/>
        <v>0</v>
      </c>
      <c r="Y99" s="40">
        <f t="shared" si="360"/>
        <v>0</v>
      </c>
      <c r="Z99" s="244">
        <f>+'OCT-DEC 2021 '!Z99+'JUL-SEP 2021'!Z99+'JAN-MAR 2022'!Z99+'APR-JUN 2022'!Z99</f>
        <v>0</v>
      </c>
      <c r="AA99" s="202">
        <f t="shared" si="361"/>
        <v>0</v>
      </c>
      <c r="AB99" s="36">
        <f>+'OCT-DEC 2021 '!AB99+'JUL-SEP 2021'!AB99+'JAN-MAR 2022'!AB99+'APR-JUN 2022'!AB99</f>
        <v>0</v>
      </c>
      <c r="AC99" s="39">
        <f t="shared" si="362"/>
        <v>0</v>
      </c>
      <c r="AD99" s="36">
        <f t="shared" si="363"/>
        <v>0</v>
      </c>
      <c r="AE99" s="40">
        <f t="shared" si="364"/>
        <v>0</v>
      </c>
      <c r="AF99" s="116">
        <f t="shared" si="365"/>
        <v>0</v>
      </c>
      <c r="AG99" s="117">
        <f t="shared" si="366"/>
        <v>0</v>
      </c>
      <c r="AH99" s="118">
        <f t="shared" si="367"/>
        <v>0</v>
      </c>
      <c r="AI99" s="32"/>
      <c r="AJ99" s="35">
        <f>+'OCT-DEC 2021 '!AJ99+'JUL-SEP 2021'!AJ99+'JAN-MAR 2022'!AJ99+'APR-JUN 2022'!AJ99</f>
        <v>0</v>
      </c>
      <c r="AK99" s="39">
        <f t="shared" si="368"/>
        <v>0</v>
      </c>
      <c r="AL99" s="36">
        <f>+'OCT-DEC 2021 '!AL99+'JUL-SEP 2021'!AL99+'JAN-MAR 2022'!AL99+'APR-JUN 2022'!AL99</f>
        <v>0</v>
      </c>
      <c r="AM99" s="39">
        <f t="shared" si="369"/>
        <v>0</v>
      </c>
      <c r="AN99" s="36">
        <f t="shared" ref="AN99:AN100" si="406">+AJ99+AL99</f>
        <v>0</v>
      </c>
      <c r="AO99" s="40">
        <f t="shared" si="370"/>
        <v>0</v>
      </c>
      <c r="AP99" s="36">
        <f>+'OCT-DEC 2021 '!AP99+'JUL-SEP 2021'!AP99+'JAN-MAR 2022'!AP99+'APR-JUN 2022'!AP99</f>
        <v>0</v>
      </c>
      <c r="AQ99" s="36">
        <f t="shared" si="371"/>
        <v>0</v>
      </c>
      <c r="AR99" s="36">
        <f>+'OCT-DEC 2021 '!AR99+'JUL-SEP 2021'!AR99+'JAN-MAR 2022'!AR99+'APR-JUN 2022'!AR99</f>
        <v>0</v>
      </c>
      <c r="AS99" s="39">
        <f t="shared" si="372"/>
        <v>0</v>
      </c>
      <c r="AT99" s="36">
        <f t="shared" ref="AT99:AT100" si="407">+AP99+AR99</f>
        <v>0</v>
      </c>
      <c r="AU99" s="40">
        <f t="shared" si="373"/>
        <v>0</v>
      </c>
      <c r="AV99" s="116">
        <f t="shared" si="374"/>
        <v>0</v>
      </c>
      <c r="AW99" s="117">
        <f t="shared" si="375"/>
        <v>0</v>
      </c>
      <c r="AX99" s="118">
        <f t="shared" si="376"/>
        <v>0</v>
      </c>
      <c r="AY99" s="32"/>
      <c r="AZ99" s="35">
        <f>+'OCT-DEC 2021 '!AZ99+'JUL-SEP 2021'!AZ99+'JAN-MAR 2022'!AZ99+'APR-JUN 2022'!AZ99</f>
        <v>0</v>
      </c>
      <c r="BA99" s="39">
        <f t="shared" si="302"/>
        <v>0</v>
      </c>
      <c r="BB99" s="36">
        <f>+'OCT-DEC 2021 '!BB99+'JUL-SEP 2021'!BB99+'JAN-MAR 2022'!BB99+'APR-JUN 2022'!BB99</f>
        <v>0</v>
      </c>
      <c r="BC99" s="39">
        <f t="shared" si="303"/>
        <v>0</v>
      </c>
      <c r="BD99" s="36">
        <f t="shared" ref="BD99:BD100" si="408">+AZ99+BB99</f>
        <v>0</v>
      </c>
      <c r="BE99" s="40">
        <v>0</v>
      </c>
      <c r="BF99" s="38">
        <f>+'OCT-DEC 2021 '!BF99+'JUL-SEP 2021'!BF99+'JAN-MAR 2022'!BF99+'APR-JUN 2022'!BF99</f>
        <v>0</v>
      </c>
      <c r="BG99" s="39">
        <v>0</v>
      </c>
      <c r="BH99" s="36">
        <f>+'OCT-DEC 2021 '!BH99+'JUL-SEP 2021'!BH99+'JAN-MAR 2022'!BH99+'APR-JUN 2022'!BH99</f>
        <v>0</v>
      </c>
      <c r="BI99" s="39">
        <v>0</v>
      </c>
      <c r="BJ99" s="36">
        <f t="shared" ref="BJ99:BJ100" si="409">+BF99+BH99</f>
        <v>0</v>
      </c>
      <c r="BK99" s="40">
        <v>0</v>
      </c>
      <c r="BL99" s="116">
        <f t="shared" si="377"/>
        <v>0</v>
      </c>
      <c r="BM99" s="117">
        <f t="shared" si="378"/>
        <v>0</v>
      </c>
      <c r="BN99" s="118">
        <f t="shared" si="379"/>
        <v>0</v>
      </c>
      <c r="BO99" s="32"/>
      <c r="BP99" s="35">
        <f>+'OCT-DEC 2021 '!BP99+'JUL-SEP 2021'!BP99+'JAN-MAR 2022'!BP99+'APR-JUN 2022'!BP99</f>
        <v>0</v>
      </c>
      <c r="BQ99" s="39">
        <v>0</v>
      </c>
      <c r="BR99" s="36">
        <f>+'OCT-DEC 2021 '!BR99+'JUL-SEP 2021'!BR99+'JAN-MAR 2022'!BR99+'APR-JUN 2022'!BR99</f>
        <v>0</v>
      </c>
      <c r="BS99" s="39">
        <v>0</v>
      </c>
      <c r="BT99" s="36">
        <f t="shared" ref="BT99:BT100" si="410">+BP99+BR99</f>
        <v>0</v>
      </c>
      <c r="BU99" s="40">
        <v>0</v>
      </c>
      <c r="BV99" s="38">
        <f>+'OCT-DEC 2021 '!BV99+'JUL-SEP 2021'!BV99+'JAN-MAR 2022'!BV99+'APR-JUN 2022'!BV99</f>
        <v>0</v>
      </c>
      <c r="BW99" s="36">
        <f t="shared" si="380"/>
        <v>0</v>
      </c>
      <c r="BX99" s="36">
        <f>+'OCT-DEC 2021 '!BX99+'JUL-SEP 2021'!BX99+'JAN-MAR 2022'!BX99+'APR-JUN 2022'!BX99</f>
        <v>0</v>
      </c>
      <c r="BY99" s="36">
        <f t="shared" si="381"/>
        <v>0</v>
      </c>
      <c r="BZ99" s="36">
        <f t="shared" ref="BZ99:BZ100" si="411">+BV99+BX99</f>
        <v>0</v>
      </c>
      <c r="CA99" s="40"/>
      <c r="CB99" s="116">
        <f t="shared" si="382"/>
        <v>0</v>
      </c>
      <c r="CC99" s="117">
        <f t="shared" si="383"/>
        <v>0</v>
      </c>
      <c r="CD99" s="118">
        <f t="shared" si="384"/>
        <v>0</v>
      </c>
      <c r="CE99" s="32"/>
      <c r="CF99" s="35">
        <f>+'OCT-DEC 2021 '!CF99+'JUL-SEP 2021'!CF99+'JAN-MAR 2022'!CF99+'APR-JUN 2022'!CF99</f>
        <v>0</v>
      </c>
      <c r="CG99" s="39">
        <f t="shared" si="385"/>
        <v>0</v>
      </c>
      <c r="CH99" s="36">
        <f>+'OCT-DEC 2021 '!CH99+'JUL-SEP 2021'!CH99+'JAN-MAR 2022'!CH99+'APR-JUN 2022'!CH99</f>
        <v>0</v>
      </c>
      <c r="CI99" s="39">
        <f t="shared" si="386"/>
        <v>0</v>
      </c>
      <c r="CJ99" s="36">
        <f t="shared" ref="CJ99:CJ100" si="412">+CF99+CH99</f>
        <v>0</v>
      </c>
      <c r="CK99" s="40">
        <f t="shared" si="387"/>
        <v>0</v>
      </c>
      <c r="CL99" s="38">
        <f>+'OCT-DEC 2021 '!CL99+'JUL-SEP 2021'!CL99+'JAN-MAR 2022'!CL99+'APR-JUN 2022'!CL99</f>
        <v>0</v>
      </c>
      <c r="CM99" s="39">
        <f t="shared" si="388"/>
        <v>0</v>
      </c>
      <c r="CN99" s="36">
        <f>+'OCT-DEC 2021 '!CN99+'JUL-SEP 2021'!CN99+'JAN-MAR 2022'!CN99+'APR-JUN 2022'!CN99</f>
        <v>0</v>
      </c>
      <c r="CO99" s="39">
        <f t="shared" si="389"/>
        <v>0</v>
      </c>
      <c r="CP99" s="36">
        <f t="shared" ref="CP99:CP100" si="413">+CL99+CN99</f>
        <v>0</v>
      </c>
      <c r="CQ99" s="40">
        <f t="shared" si="390"/>
        <v>0</v>
      </c>
      <c r="CR99" s="116">
        <f t="shared" si="391"/>
        <v>0</v>
      </c>
      <c r="CS99" s="117">
        <f t="shared" si="392"/>
        <v>0</v>
      </c>
      <c r="CT99" s="118">
        <f t="shared" si="393"/>
        <v>0</v>
      </c>
      <c r="CU99" s="32"/>
      <c r="CV99" s="38">
        <f>+D99+T99+AJ99+AZ99+BP99+CF99</f>
        <v>0</v>
      </c>
      <c r="CW99" s="39">
        <f t="shared" si="268"/>
        <v>0</v>
      </c>
      <c r="CX99" s="39">
        <f>+F99+V99+AL99+BB99+BR99+CH99</f>
        <v>0</v>
      </c>
      <c r="CY99" s="39">
        <f t="shared" si="394"/>
        <v>0</v>
      </c>
      <c r="CZ99" s="36">
        <f t="shared" si="395"/>
        <v>0</v>
      </c>
      <c r="DA99" s="40">
        <f t="shared" si="396"/>
        <v>0</v>
      </c>
      <c r="DB99" s="38">
        <f t="shared" si="397"/>
        <v>0</v>
      </c>
      <c r="DC99" s="39">
        <f t="shared" si="398"/>
        <v>0</v>
      </c>
      <c r="DD99" s="36">
        <f t="shared" si="399"/>
        <v>0</v>
      </c>
      <c r="DE99" s="39">
        <f t="shared" si="400"/>
        <v>0</v>
      </c>
      <c r="DF99" s="36">
        <f t="shared" si="401"/>
        <v>0</v>
      </c>
      <c r="DG99" s="40">
        <f t="shared" si="402"/>
        <v>0</v>
      </c>
      <c r="DH99" s="152"/>
      <c r="DI99" s="164" t="s">
        <v>13</v>
      </c>
      <c r="DJ99" s="38">
        <f t="shared" si="403"/>
        <v>0</v>
      </c>
      <c r="DK99" s="36">
        <f t="shared" si="404"/>
        <v>0</v>
      </c>
      <c r="DL99" s="37">
        <f t="shared" si="405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>
        <f>+'JUL-SEP 2021'!D100+'OCT-DEC 2021 '!D100+'JAN-MAR 2022'!D100+'APR-JUN 2022'!D100</f>
        <v>0</v>
      </c>
      <c r="E100" s="39">
        <f t="shared" si="346"/>
        <v>0</v>
      </c>
      <c r="F100" s="36">
        <f>+'JUL-SEP 2021'!F100+'OCT-DEC 2021 '!F100+'JAN-MAR 2022'!F100+'APR-JUN 2022'!F100</f>
        <v>0</v>
      </c>
      <c r="G100" s="39">
        <f t="shared" si="347"/>
        <v>0</v>
      </c>
      <c r="H100" s="36">
        <f t="shared" si="348"/>
        <v>0</v>
      </c>
      <c r="I100" s="40">
        <f t="shared" si="349"/>
        <v>0</v>
      </c>
      <c r="J100" s="36">
        <f>+'JUL-SEP 2021'!J100+'OCT-DEC 2021 '!J100+'JAN-MAR 2022'!J100+'APR-JUN 2022'!J100</f>
        <v>0</v>
      </c>
      <c r="K100" s="39">
        <f t="shared" si="350"/>
        <v>0</v>
      </c>
      <c r="L100" s="36">
        <f>+'JUL-SEP 2021'!L100+'OCT-DEC 2021 '!L100+'JAN-MAR 2022'!L100+'APR-JUN 2022'!L100</f>
        <v>0</v>
      </c>
      <c r="M100" s="39">
        <f t="shared" si="351"/>
        <v>0</v>
      </c>
      <c r="N100" s="36">
        <f t="shared" si="352"/>
        <v>0</v>
      </c>
      <c r="O100" s="40">
        <f t="shared" si="353"/>
        <v>0</v>
      </c>
      <c r="P100" s="116">
        <f t="shared" si="354"/>
        <v>0</v>
      </c>
      <c r="Q100" s="117">
        <f t="shared" si="355"/>
        <v>0</v>
      </c>
      <c r="R100" s="118">
        <f t="shared" si="356"/>
        <v>0</v>
      </c>
      <c r="S100" s="32"/>
      <c r="T100" s="38">
        <f>+'JUL-SEP 2021'!T100+'OCT-DEC 2021 '!T100+'JAN-MAR 2022'!T100+'APR-JUN 2022'!T100</f>
        <v>0</v>
      </c>
      <c r="U100" s="39">
        <f t="shared" si="357"/>
        <v>0</v>
      </c>
      <c r="V100" s="36">
        <f>+'JUL-SEP 2021'!V100+'OCT-DEC 2021 '!V100+'JAN-MAR 2022'!V100+'APR-JUN 2022'!V100</f>
        <v>0</v>
      </c>
      <c r="W100" s="39">
        <f t="shared" si="358"/>
        <v>0</v>
      </c>
      <c r="X100" s="36">
        <f t="shared" si="359"/>
        <v>0</v>
      </c>
      <c r="Y100" s="40">
        <f t="shared" si="360"/>
        <v>0</v>
      </c>
      <c r="Z100" s="244">
        <f>+'OCT-DEC 2021 '!Z100+'JUL-SEP 2021'!Z100+'JAN-MAR 2022'!Z100+'APR-JUN 2022'!Z100</f>
        <v>0</v>
      </c>
      <c r="AA100" s="202">
        <f t="shared" si="361"/>
        <v>0</v>
      </c>
      <c r="AB100" s="36">
        <f>+'OCT-DEC 2021 '!AB100+'JUL-SEP 2021'!AB100+'JAN-MAR 2022'!AB100+'APR-JUN 2022'!AB100</f>
        <v>0</v>
      </c>
      <c r="AC100" s="39">
        <f t="shared" si="362"/>
        <v>0</v>
      </c>
      <c r="AD100" s="36">
        <f t="shared" si="363"/>
        <v>0</v>
      </c>
      <c r="AE100" s="40">
        <f t="shared" si="364"/>
        <v>0</v>
      </c>
      <c r="AF100" s="116">
        <f t="shared" si="365"/>
        <v>0</v>
      </c>
      <c r="AG100" s="117">
        <f t="shared" si="366"/>
        <v>0</v>
      </c>
      <c r="AH100" s="118">
        <f t="shared" si="367"/>
        <v>0</v>
      </c>
      <c r="AI100" s="32"/>
      <c r="AJ100" s="35">
        <f>+'OCT-DEC 2021 '!AJ100+'JUL-SEP 2021'!AJ100+'JAN-MAR 2022'!AJ100+'APR-JUN 2022'!AJ100</f>
        <v>0</v>
      </c>
      <c r="AK100" s="39">
        <f t="shared" si="368"/>
        <v>0</v>
      </c>
      <c r="AL100" s="36">
        <f>+'OCT-DEC 2021 '!AL100+'JUL-SEP 2021'!AL100+'JAN-MAR 2022'!AL100+'APR-JUN 2022'!AL100</f>
        <v>0</v>
      </c>
      <c r="AM100" s="39">
        <f t="shared" si="369"/>
        <v>0</v>
      </c>
      <c r="AN100" s="36">
        <f t="shared" si="406"/>
        <v>0</v>
      </c>
      <c r="AO100" s="40">
        <f t="shared" si="370"/>
        <v>0</v>
      </c>
      <c r="AP100" s="36">
        <f>+'OCT-DEC 2021 '!AP100+'JUL-SEP 2021'!AP100+'JAN-MAR 2022'!AP100+'APR-JUN 2022'!AP100</f>
        <v>0</v>
      </c>
      <c r="AQ100" s="36">
        <f t="shared" si="371"/>
        <v>0</v>
      </c>
      <c r="AR100" s="36">
        <f>+'OCT-DEC 2021 '!AR100+'JUL-SEP 2021'!AR100+'JAN-MAR 2022'!AR100+'APR-JUN 2022'!AR100</f>
        <v>0</v>
      </c>
      <c r="AS100" s="39">
        <f t="shared" si="372"/>
        <v>0</v>
      </c>
      <c r="AT100" s="36">
        <f t="shared" si="407"/>
        <v>0</v>
      </c>
      <c r="AU100" s="40">
        <f t="shared" si="373"/>
        <v>0</v>
      </c>
      <c r="AV100" s="116">
        <f t="shared" si="374"/>
        <v>0</v>
      </c>
      <c r="AW100" s="117">
        <f t="shared" si="375"/>
        <v>0</v>
      </c>
      <c r="AX100" s="118">
        <f t="shared" si="376"/>
        <v>0</v>
      </c>
      <c r="AY100" s="32"/>
      <c r="AZ100" s="35">
        <f>+'OCT-DEC 2021 '!AZ100+'JUL-SEP 2021'!AZ100+'JAN-MAR 2022'!AZ100+'APR-JUN 2022'!AZ100</f>
        <v>0</v>
      </c>
      <c r="BA100" s="39">
        <f t="shared" si="302"/>
        <v>0</v>
      </c>
      <c r="BB100" s="36">
        <f>+'OCT-DEC 2021 '!BB100+'JUL-SEP 2021'!BB100+'JAN-MAR 2022'!BB100+'APR-JUN 2022'!BB100</f>
        <v>0</v>
      </c>
      <c r="BC100" s="39">
        <f t="shared" si="303"/>
        <v>0</v>
      </c>
      <c r="BD100" s="36">
        <f t="shared" si="408"/>
        <v>0</v>
      </c>
      <c r="BE100" s="40">
        <v>0</v>
      </c>
      <c r="BF100" s="38">
        <f>+'OCT-DEC 2021 '!BF100+'JUL-SEP 2021'!BF100+'JAN-MAR 2022'!BF100+'APR-JUN 2022'!BF100</f>
        <v>0</v>
      </c>
      <c r="BG100" s="39">
        <v>0</v>
      </c>
      <c r="BH100" s="36">
        <f>+'OCT-DEC 2021 '!BH100+'JUL-SEP 2021'!BH100+'JAN-MAR 2022'!BH100+'APR-JUN 2022'!BH100</f>
        <v>0</v>
      </c>
      <c r="BI100" s="39">
        <v>0</v>
      </c>
      <c r="BJ100" s="36">
        <f t="shared" si="409"/>
        <v>0</v>
      </c>
      <c r="BK100" s="40">
        <v>0</v>
      </c>
      <c r="BL100" s="116">
        <f t="shared" si="377"/>
        <v>0</v>
      </c>
      <c r="BM100" s="117">
        <f t="shared" si="378"/>
        <v>0</v>
      </c>
      <c r="BN100" s="118">
        <f t="shared" si="379"/>
        <v>0</v>
      </c>
      <c r="BO100" s="32"/>
      <c r="BP100" s="35">
        <f>+'OCT-DEC 2021 '!BP100+'JUL-SEP 2021'!BP100+'JAN-MAR 2022'!BP100+'APR-JUN 2022'!BP100</f>
        <v>0</v>
      </c>
      <c r="BQ100" s="39">
        <v>0</v>
      </c>
      <c r="BR100" s="36">
        <f>+'OCT-DEC 2021 '!BR100+'JUL-SEP 2021'!BR100+'JAN-MAR 2022'!BR100+'APR-JUN 2022'!BR100</f>
        <v>0</v>
      </c>
      <c r="BS100" s="39">
        <v>0</v>
      </c>
      <c r="BT100" s="36">
        <f t="shared" si="410"/>
        <v>0</v>
      </c>
      <c r="BU100" s="40">
        <v>0</v>
      </c>
      <c r="BV100" s="38">
        <f>+'OCT-DEC 2021 '!BV100+'JUL-SEP 2021'!BV100+'JAN-MAR 2022'!BV100+'APR-JUN 2022'!BV100</f>
        <v>0</v>
      </c>
      <c r="BW100" s="36">
        <f t="shared" si="380"/>
        <v>0</v>
      </c>
      <c r="BX100" s="36">
        <f>+'OCT-DEC 2021 '!BX100+'JUL-SEP 2021'!BX100+'JAN-MAR 2022'!BX100+'APR-JUN 2022'!BX100</f>
        <v>0</v>
      </c>
      <c r="BY100" s="36">
        <f t="shared" si="381"/>
        <v>0</v>
      </c>
      <c r="BZ100" s="36">
        <f t="shared" si="411"/>
        <v>0</v>
      </c>
      <c r="CA100" s="40"/>
      <c r="CB100" s="116">
        <f t="shared" si="382"/>
        <v>0</v>
      </c>
      <c r="CC100" s="117">
        <f t="shared" si="383"/>
        <v>0</v>
      </c>
      <c r="CD100" s="118">
        <f t="shared" si="384"/>
        <v>0</v>
      </c>
      <c r="CE100" s="32"/>
      <c r="CF100" s="35">
        <f>+'OCT-DEC 2021 '!CF100+'JUL-SEP 2021'!CF100+'JAN-MAR 2022'!CF100+'APR-JUN 2022'!CF100</f>
        <v>0</v>
      </c>
      <c r="CG100" s="39">
        <f t="shared" si="385"/>
        <v>0</v>
      </c>
      <c r="CH100" s="36">
        <f>+'OCT-DEC 2021 '!CH100+'JUL-SEP 2021'!CH100+'JAN-MAR 2022'!CH100+'APR-JUN 2022'!CH100</f>
        <v>0</v>
      </c>
      <c r="CI100" s="39">
        <f t="shared" si="386"/>
        <v>0</v>
      </c>
      <c r="CJ100" s="36">
        <f t="shared" si="412"/>
        <v>0</v>
      </c>
      <c r="CK100" s="40">
        <f t="shared" si="387"/>
        <v>0</v>
      </c>
      <c r="CL100" s="38">
        <f>+'OCT-DEC 2021 '!CL100+'JUL-SEP 2021'!CL100+'JAN-MAR 2022'!CL100+'APR-JUN 2022'!CL100</f>
        <v>0</v>
      </c>
      <c r="CM100" s="39">
        <f t="shared" si="388"/>
        <v>0</v>
      </c>
      <c r="CN100" s="36">
        <f>+'OCT-DEC 2021 '!CN100+'JUL-SEP 2021'!CN100+'JAN-MAR 2022'!CN100+'APR-JUN 2022'!CN100</f>
        <v>0</v>
      </c>
      <c r="CO100" s="39">
        <f t="shared" si="389"/>
        <v>0</v>
      </c>
      <c r="CP100" s="36">
        <f t="shared" si="413"/>
        <v>0</v>
      </c>
      <c r="CQ100" s="40">
        <f t="shared" si="390"/>
        <v>0</v>
      </c>
      <c r="CR100" s="116">
        <f t="shared" si="391"/>
        <v>0</v>
      </c>
      <c r="CS100" s="117">
        <f t="shared" si="392"/>
        <v>0</v>
      </c>
      <c r="CT100" s="118">
        <f t="shared" si="393"/>
        <v>0</v>
      </c>
      <c r="CU100" s="32"/>
      <c r="CV100" s="38">
        <f>+D100+T100+AJ100+AZ100+BP100+CF100</f>
        <v>0</v>
      </c>
      <c r="CW100" s="39">
        <f t="shared" si="268"/>
        <v>0</v>
      </c>
      <c r="CX100" s="39">
        <f>+F100+V100+AL100+BB100+BR100+CH100</f>
        <v>0</v>
      </c>
      <c r="CY100" s="39">
        <f t="shared" si="394"/>
        <v>0</v>
      </c>
      <c r="CZ100" s="36">
        <f t="shared" si="395"/>
        <v>0</v>
      </c>
      <c r="DA100" s="40">
        <f t="shared" si="396"/>
        <v>0</v>
      </c>
      <c r="DB100" s="38">
        <f t="shared" si="397"/>
        <v>0</v>
      </c>
      <c r="DC100" s="39">
        <f t="shared" si="398"/>
        <v>0</v>
      </c>
      <c r="DD100" s="36">
        <f t="shared" si="399"/>
        <v>0</v>
      </c>
      <c r="DE100" s="39">
        <f t="shared" si="400"/>
        <v>0</v>
      </c>
      <c r="DF100" s="36">
        <f t="shared" si="401"/>
        <v>0</v>
      </c>
      <c r="DG100" s="40">
        <f t="shared" si="402"/>
        <v>0</v>
      </c>
      <c r="DH100" s="152"/>
      <c r="DI100" s="161" t="s">
        <v>9</v>
      </c>
      <c r="DJ100" s="38">
        <f t="shared" si="403"/>
        <v>0</v>
      </c>
      <c r="DK100" s="36">
        <f t="shared" si="404"/>
        <v>0</v>
      </c>
      <c r="DL100" s="37">
        <f t="shared" si="405"/>
        <v>0</v>
      </c>
      <c r="DM100"/>
    </row>
    <row r="101" spans="1:119" s="19" customFormat="1" ht="16.2" thickBot="1" x14ac:dyDescent="0.35">
      <c r="A101" s="26">
        <v>85</v>
      </c>
      <c r="B101" s="26" t="s">
        <v>178</v>
      </c>
      <c r="C101" s="41"/>
      <c r="D101" s="42">
        <f>+D63+D96+D98+D99+D100</f>
        <v>787857468.4948498</v>
      </c>
      <c r="E101" s="46">
        <f t="shared" si="346"/>
        <v>1843.90761122752</v>
      </c>
      <c r="F101" s="43">
        <f>+F63+F96+F98+F99+F100</f>
        <v>175545137.12414992</v>
      </c>
      <c r="G101" s="46">
        <f t="shared" si="347"/>
        <v>1752.0873635035723</v>
      </c>
      <c r="H101" s="36">
        <f>+H63+H96+H98+H99+H100</f>
        <v>963402605.61899984</v>
      </c>
      <c r="I101" s="47">
        <f t="shared" si="349"/>
        <v>1826.4664503230524</v>
      </c>
      <c r="J101" s="42">
        <f>+J63+J96+J98+J99+J100</f>
        <v>404912531.00707179</v>
      </c>
      <c r="K101" s="46">
        <f t="shared" si="350"/>
        <v>314.3828465224633</v>
      </c>
      <c r="L101" s="43">
        <f>+L63+L96+L98+L99+L100</f>
        <v>644668427.71546626</v>
      </c>
      <c r="M101" s="46">
        <f t="shared" si="351"/>
        <v>575.32199147323934</v>
      </c>
      <c r="N101" s="43">
        <f>+N63+N96+N98+N99+N100</f>
        <v>1049580958.7225382</v>
      </c>
      <c r="O101" s="47">
        <f t="shared" si="353"/>
        <v>435.7829095441503</v>
      </c>
      <c r="P101" s="122">
        <f t="shared" ref="P101:R101" si="414">+P63+P96+P98+P99+P100</f>
        <v>1192769999.5019214</v>
      </c>
      <c r="Q101" s="128">
        <f t="shared" si="414"/>
        <v>820213564.83961606</v>
      </c>
      <c r="R101" s="129">
        <f t="shared" si="414"/>
        <v>2012983564.341538</v>
      </c>
      <c r="S101" s="32"/>
      <c r="T101" s="45">
        <f>+T63+T96+T98+T99+T100</f>
        <v>1430681051.3511295</v>
      </c>
      <c r="U101" s="46">
        <f t="shared" si="357"/>
        <v>1858.642864001883</v>
      </c>
      <c r="V101" s="43">
        <f>+V63+V96+V98+V99+V100</f>
        <v>330268327.73879176</v>
      </c>
      <c r="W101" s="46">
        <f t="shared" si="358"/>
        <v>1663.3426559566863</v>
      </c>
      <c r="X101" s="43">
        <f>+X63+X96+X98+X99+X100</f>
        <v>1760949379.0899208</v>
      </c>
      <c r="Y101" s="47">
        <f t="shared" si="360"/>
        <v>1818.5952100583504</v>
      </c>
      <c r="Z101" s="245">
        <f>+Z63+Z96+Z98+Z99+Z100</f>
        <v>959692861.88851213</v>
      </c>
      <c r="AA101" s="201">
        <f t="shared" si="361"/>
        <v>246.90494664850789</v>
      </c>
      <c r="AB101" s="43">
        <f>+AB63+AB96+AB98+AB99+AB100</f>
        <v>587460935.49075246</v>
      </c>
      <c r="AC101" s="46">
        <f t="shared" si="362"/>
        <v>374.09578093197911</v>
      </c>
      <c r="AD101" s="43">
        <f>+AD63+AD96+AD98+AD99+AD100</f>
        <v>1547153797.3792646</v>
      </c>
      <c r="AE101" s="47">
        <f t="shared" si="364"/>
        <v>283.50475952578688</v>
      </c>
      <c r="AF101" s="122">
        <f t="shared" ref="AF101:AH101" si="415">+AF63+AF96+AF98+AF99+AF100</f>
        <v>2390373913.2396417</v>
      </c>
      <c r="AG101" s="128">
        <f t="shared" si="415"/>
        <v>917729263.22954404</v>
      </c>
      <c r="AH101" s="129">
        <f t="shared" si="415"/>
        <v>3308103176.4691863</v>
      </c>
      <c r="AI101" s="32"/>
      <c r="AJ101" s="42">
        <f>+AJ63+AJ96+AJ98+AJ99+AJ100</f>
        <v>496349207.38085675</v>
      </c>
      <c r="AK101" s="46">
        <f t="shared" si="368"/>
        <v>1995.6223986943369</v>
      </c>
      <c r="AL101" s="43">
        <f>+AL63+AL96+AL98+AL99+AL100</f>
        <v>180600442.80624089</v>
      </c>
      <c r="AM101" s="46">
        <f t="shared" si="369"/>
        <v>2240.2277783375825</v>
      </c>
      <c r="AN101" s="43">
        <f>+AN63+AN96+AN98+AN99+AN100</f>
        <v>676949650.18709755</v>
      </c>
      <c r="AO101" s="47">
        <f t="shared" si="370"/>
        <v>2055.4984884346004</v>
      </c>
      <c r="AP101" s="45">
        <f>+AP63+AP96+AP98+AP99+AP100</f>
        <v>177085420.82430774</v>
      </c>
      <c r="AQ101" s="46">
        <f t="shared" si="371"/>
        <v>298.18635373488991</v>
      </c>
      <c r="AR101" s="43">
        <f>+AR63+AR96+AR98+AR99+AR100</f>
        <v>305435231.02140486</v>
      </c>
      <c r="AS101" s="46">
        <f t="shared" si="372"/>
        <v>533.42466816989531</v>
      </c>
      <c r="AT101" s="43">
        <f>+AT63+AT96+AT98+AT99+AT100</f>
        <v>482520651.84571254</v>
      </c>
      <c r="AU101" s="47">
        <f t="shared" si="373"/>
        <v>413.65957046889633</v>
      </c>
      <c r="AV101" s="122">
        <f t="shared" ref="AV101:AX101" si="416">+AV63+AV96+AV98+AV99+AV100</f>
        <v>673434628.20516443</v>
      </c>
      <c r="AW101" s="128">
        <f t="shared" si="416"/>
        <v>486035673.82764584</v>
      </c>
      <c r="AX101" s="129">
        <f t="shared" si="416"/>
        <v>1159470302.03281</v>
      </c>
      <c r="AY101" s="32"/>
      <c r="AZ101" s="42">
        <f>+AZ63+AZ96+AZ98+AZ99+AZ100</f>
        <v>871386989.76675212</v>
      </c>
      <c r="BA101" s="46">
        <f t="shared" si="302"/>
        <v>1981.4292010877152</v>
      </c>
      <c r="BB101" s="43">
        <f>+BB63+BB96+BB98+BB99+BB100</f>
        <v>189883425.78203437</v>
      </c>
      <c r="BC101" s="46">
        <f t="shared" si="303"/>
        <v>1651.404344833883</v>
      </c>
      <c r="BD101" s="43">
        <f>+BD63+BD96+BD98+BD99+BD100</f>
        <v>1061270415.5487865</v>
      </c>
      <c r="BE101" s="47">
        <v>1964.684156338709</v>
      </c>
      <c r="BF101" s="45">
        <f>+BF63+BF96+BF98+BF99+BF100</f>
        <v>646229062.579041</v>
      </c>
      <c r="BG101" s="46">
        <v>285.82980030399102</v>
      </c>
      <c r="BH101" s="43">
        <f>+BH63+BH96+BH98+BH99+BH100</f>
        <v>556422174.51295829</v>
      </c>
      <c r="BI101" s="46">
        <v>516.81267471280421</v>
      </c>
      <c r="BJ101" s="43">
        <f>+BJ63+BJ96+BJ98+BJ99+BJ100</f>
        <v>1202651237.0919991</v>
      </c>
      <c r="BK101" s="47">
        <v>350.03447930724894</v>
      </c>
      <c r="BL101" s="122">
        <f t="shared" ref="BL101:BN101" si="417">+BL63+BL96+BL98+BL99+BL100</f>
        <v>1517616052.345793</v>
      </c>
      <c r="BM101" s="128">
        <f t="shared" si="417"/>
        <v>746305600.29499269</v>
      </c>
      <c r="BN101" s="129">
        <f t="shared" si="417"/>
        <v>2263921652.6407857</v>
      </c>
      <c r="BO101" s="32"/>
      <c r="BP101" s="42">
        <f>+BP63+BP96+BP98+BP99+BP100</f>
        <v>587897483.20098233</v>
      </c>
      <c r="BQ101" s="46">
        <v>1667.4918512073637</v>
      </c>
      <c r="BR101" s="43">
        <f>+BR63+BR96+BR98+BR99+BR100</f>
        <v>122481652.80087171</v>
      </c>
      <c r="BS101" s="46">
        <v>1778.9336660883023</v>
      </c>
      <c r="BT101" s="43">
        <f>+BT63+BT96+BT98+BT99+BT100</f>
        <v>710379136.0018537</v>
      </c>
      <c r="BU101" s="47">
        <v>1681.2322761453165</v>
      </c>
      <c r="BV101" s="45">
        <f>+BV63+BV96+BV98+BV99+BV100</f>
        <v>255626965.97830302</v>
      </c>
      <c r="BW101" s="46">
        <f t="shared" si="380"/>
        <v>227.10970834078412</v>
      </c>
      <c r="BX101" s="43">
        <f>+BX63+BX96+BX98+BX99+BX100</f>
        <v>305180252.8998428</v>
      </c>
      <c r="BY101" s="46">
        <f t="shared" si="381"/>
        <v>415.68912954327465</v>
      </c>
      <c r="BZ101" s="43">
        <f>+BZ63+BZ96+BZ98+BZ99+BZ100</f>
        <v>560807218.87814593</v>
      </c>
      <c r="CA101" s="47"/>
      <c r="CB101" s="122">
        <f t="shared" ref="CB101:CD101" si="418">+CB63+CB96+CB98+CB99+CB100</f>
        <v>843524449.17928541</v>
      </c>
      <c r="CC101" s="128">
        <f t="shared" si="418"/>
        <v>427661905.70071465</v>
      </c>
      <c r="CD101" s="129">
        <f t="shared" si="418"/>
        <v>1271186354.8800001</v>
      </c>
      <c r="CE101" s="32"/>
      <c r="CF101" s="42">
        <f>+CF63+CF96+CF98+CF99+CF100</f>
        <v>910962053.13429952</v>
      </c>
      <c r="CG101" s="46">
        <f t="shared" si="385"/>
        <v>1820.1512789229282</v>
      </c>
      <c r="CH101" s="43">
        <f>+CH63+CH96+CH98+CH99+CH100</f>
        <v>186996899.25996333</v>
      </c>
      <c r="CI101" s="46">
        <f t="shared" si="386"/>
        <v>2005.0491541121703</v>
      </c>
      <c r="CJ101" s="43">
        <f>+CJ63+CJ96+CJ98+CJ99+CJ100</f>
        <v>1097958952.3942628</v>
      </c>
      <c r="CK101" s="47">
        <f t="shared" si="387"/>
        <v>1849.1940250850741</v>
      </c>
      <c r="CL101" s="45">
        <f>+CL63+CL96+CL98+CL99+CL100</f>
        <v>568131300.00497329</v>
      </c>
      <c r="CM101" s="46">
        <f t="shared" si="388"/>
        <v>240.93318830004233</v>
      </c>
      <c r="CN101" s="43">
        <f>+CN63+CN96+CN98+CN99+CN100</f>
        <v>479670447.99149412</v>
      </c>
      <c r="CO101" s="46">
        <f t="shared" si="389"/>
        <v>397.14689709684382</v>
      </c>
      <c r="CP101" s="43">
        <f>+CP63+CP96+CP98+CP99+CP100</f>
        <v>1047801747.9964672</v>
      </c>
      <c r="CQ101" s="47">
        <f t="shared" si="390"/>
        <v>293.84462661672251</v>
      </c>
      <c r="CR101" s="122">
        <f t="shared" ref="CR101:CT101" si="419">+CR63+CR96+CR98+CR99+CR100</f>
        <v>1479093353.1392729</v>
      </c>
      <c r="CS101" s="128">
        <f t="shared" si="419"/>
        <v>666667347.25145721</v>
      </c>
      <c r="CT101" s="129">
        <f t="shared" si="419"/>
        <v>2145760700.3907299</v>
      </c>
      <c r="CU101" s="32"/>
      <c r="CV101" s="54">
        <f>+CV63+CV96+CV98+CV99+CV100</f>
        <v>5085134253.3288689</v>
      </c>
      <c r="CW101" s="55">
        <f t="shared" si="268"/>
        <v>1851.2373486935994</v>
      </c>
      <c r="CX101" s="56">
        <f>+CX63+CX96+CX98+CX99+CX100</f>
        <v>1185775885.5120518</v>
      </c>
      <c r="CY101" s="55">
        <f t="shared" si="394"/>
        <v>1785.2478222364859</v>
      </c>
      <c r="CZ101" s="56">
        <f>+CZ63+CZ96+CZ98+CZ99+CZ100</f>
        <v>6270910138.8409195</v>
      </c>
      <c r="DA101" s="47">
        <f t="shared" si="396"/>
        <v>1838.3878648951477</v>
      </c>
      <c r="DB101" s="45">
        <f>+DB63+DB96+DB98+DB99+DB100</f>
        <v>3011678142.2822099</v>
      </c>
      <c r="DC101" s="46">
        <f t="shared" si="398"/>
        <v>259.28751353998337</v>
      </c>
      <c r="DD101" s="43">
        <f>+DD63+DD96+DD98+DD99+DD100</f>
        <v>2878837469.6319184</v>
      </c>
      <c r="DE101" s="46">
        <f t="shared" si="400"/>
        <v>454.02389281969619</v>
      </c>
      <c r="DF101" s="43">
        <f>+DF63+DF96+DF98+DF99+DF100</f>
        <v>5890515611.9141273</v>
      </c>
      <c r="DG101" s="47">
        <f t="shared" si="402"/>
        <v>328.0541443514677</v>
      </c>
      <c r="DH101" s="153"/>
      <c r="DI101" s="161" t="s">
        <v>178</v>
      </c>
      <c r="DJ101" s="45">
        <f>+DJ63+DJ96+DJ98+DJ99+DJ100</f>
        <v>6270910138.8409214</v>
      </c>
      <c r="DK101" s="43">
        <f t="shared" ref="DK101:DL101" si="420">+DK63+DK96+DK98+DK99+DK100</f>
        <v>5890515611.9141273</v>
      </c>
      <c r="DL101" s="44">
        <f t="shared" si="420"/>
        <v>12161425750.755049</v>
      </c>
      <c r="DM101"/>
      <c r="DN101" s="48"/>
      <c r="DO101" s="48"/>
    </row>
    <row r="102" spans="1:119" s="19" customFormat="1" ht="16.2" thickBot="1" x14ac:dyDescent="0.35">
      <c r="A102" s="26">
        <v>86</v>
      </c>
      <c r="B102" s="26" t="s">
        <v>179</v>
      </c>
      <c r="C102" s="34"/>
      <c r="D102" s="57">
        <f>+D16-D101</f>
        <v>80188218.365150213</v>
      </c>
      <c r="E102" s="58">
        <f t="shared" si="346"/>
        <v>187.67311612435572</v>
      </c>
      <c r="F102" s="61">
        <f>+F16-F101</f>
        <v>27176622.255850047</v>
      </c>
      <c r="G102" s="58">
        <f t="shared" si="347"/>
        <v>271.24543133034621</v>
      </c>
      <c r="H102" s="61">
        <f>+H16-H101</f>
        <v>107364840.62100029</v>
      </c>
      <c r="I102" s="60">
        <f t="shared" si="349"/>
        <v>203.54759079413404</v>
      </c>
      <c r="J102" s="57">
        <f>+J16-J101</f>
        <v>35038709.412928224</v>
      </c>
      <c r="K102" s="58">
        <f t="shared" si="350"/>
        <v>27.204811805435124</v>
      </c>
      <c r="L102" s="61">
        <f>+L16-L101</f>
        <v>27119737.454533815</v>
      </c>
      <c r="M102" s="58">
        <f t="shared" si="351"/>
        <v>24.202490287705263</v>
      </c>
      <c r="N102" s="61">
        <f>+N16-N101</f>
        <v>62158446.86746192</v>
      </c>
      <c r="O102" s="60">
        <f t="shared" si="353"/>
        <v>25.8080032831548</v>
      </c>
      <c r="P102" s="96">
        <f>+P16-P101</f>
        <v>115226927.77807856</v>
      </c>
      <c r="Q102" s="97">
        <f>+Q16-Q101</f>
        <v>54296359.710384011</v>
      </c>
      <c r="R102" s="98">
        <f>+R16-R101</f>
        <v>169523287.48846245</v>
      </c>
      <c r="S102" s="32"/>
      <c r="T102" s="59">
        <f>+T16-T101</f>
        <v>177764902.26787019</v>
      </c>
      <c r="U102" s="58">
        <f t="shared" si="357"/>
        <v>230.9399895652069</v>
      </c>
      <c r="V102" s="61">
        <f>+V16-V101</f>
        <v>22343350.803208232</v>
      </c>
      <c r="W102" s="58">
        <f t="shared" si="358"/>
        <v>112.52864821289721</v>
      </c>
      <c r="X102" s="61">
        <f>+X16-X101</f>
        <v>200108253.07107902</v>
      </c>
      <c r="Y102" s="60">
        <f t="shared" si="360"/>
        <v>206.65892776332075</v>
      </c>
      <c r="Z102" s="246">
        <f>+Z16-Z101</f>
        <v>93286509.72948885</v>
      </c>
      <c r="AA102" s="63">
        <f t="shared" si="361"/>
        <v>24.000283447414759</v>
      </c>
      <c r="AB102" s="61">
        <f>+AB16-AB101</f>
        <v>53018902.393247604</v>
      </c>
      <c r="AC102" s="58">
        <f t="shared" si="362"/>
        <v>33.762496357973674</v>
      </c>
      <c r="AD102" s="61">
        <f>+AD16-AD101</f>
        <v>146305412.12273645</v>
      </c>
      <c r="AE102" s="60">
        <f t="shared" si="364"/>
        <v>26.809410125507824</v>
      </c>
      <c r="AF102" s="96">
        <f>+AF16-AF101</f>
        <v>271051411.99735928</v>
      </c>
      <c r="AG102" s="97">
        <f>+AG16-AG101</f>
        <v>75362253.196456075</v>
      </c>
      <c r="AH102" s="98">
        <f>+AH16-AH101</f>
        <v>346413665.19381475</v>
      </c>
      <c r="AI102" s="32"/>
      <c r="AJ102" s="57">
        <f>+AJ16-AJ101</f>
        <v>37083204.533360898</v>
      </c>
      <c r="AK102" s="58">
        <f t="shared" si="368"/>
        <v>149.09679008584345</v>
      </c>
      <c r="AL102" s="61">
        <f>+AL16-AL101</f>
        <v>-1136721.5897336304</v>
      </c>
      <c r="AM102" s="58">
        <f t="shared" si="369"/>
        <v>-14.100271527514424</v>
      </c>
      <c r="AN102" s="61">
        <f>+AN16-AN101</f>
        <v>35946482.943627357</v>
      </c>
      <c r="AO102" s="60">
        <f t="shared" si="370"/>
        <v>109.14835591501493</v>
      </c>
      <c r="AP102" s="59">
        <f>+AP16-AP101</f>
        <v>22673923.5885171</v>
      </c>
      <c r="AQ102" s="58">
        <f t="shared" si="371"/>
        <v>38.179622965299259</v>
      </c>
      <c r="AR102" s="61">
        <f>+AR16-AR101</f>
        <v>-321612.65081137419</v>
      </c>
      <c r="AS102" s="58">
        <f t="shared" si="372"/>
        <v>-0.56167758043038285</v>
      </c>
      <c r="AT102" s="61">
        <f>+AT16-AT101</f>
        <v>22352310.937705874</v>
      </c>
      <c r="AU102" s="60">
        <f t="shared" si="373"/>
        <v>19.162386741604461</v>
      </c>
      <c r="AV102" s="96">
        <f>+AV16-AV101</f>
        <v>59757128.121878028</v>
      </c>
      <c r="AW102" s="97">
        <f>+AW16-AW101</f>
        <v>-1458334.240545094</v>
      </c>
      <c r="AX102" s="98">
        <f>+AX16-AX101</f>
        <v>58298793.881333351</v>
      </c>
      <c r="AY102" s="32"/>
      <c r="AZ102" s="57">
        <f>+AZ16-AZ101</f>
        <v>42697145.212499976</v>
      </c>
      <c r="BA102" s="58">
        <f t="shared" si="302"/>
        <v>97.088172443079046</v>
      </c>
      <c r="BB102" s="61">
        <f>+BB16-BB101</f>
        <v>10620537.268712729</v>
      </c>
      <c r="BC102" s="58">
        <f t="shared" si="303"/>
        <v>92.36615211564083</v>
      </c>
      <c r="BD102" s="61">
        <f>+BD16-BD101</f>
        <v>53317682.481212735</v>
      </c>
      <c r="BE102" s="60">
        <v>43.878105840104944</v>
      </c>
      <c r="BF102" s="59">
        <f>+BF16-BF101</f>
        <v>40076281.489646077</v>
      </c>
      <c r="BG102" s="58">
        <v>7.6412794327255966</v>
      </c>
      <c r="BH102" s="61">
        <f>+BH16-BH101</f>
        <v>19839989.628354669</v>
      </c>
      <c r="BI102" s="58">
        <v>16.739584960089033</v>
      </c>
      <c r="BJ102" s="61">
        <f>+BJ16-BJ101</f>
        <v>59916271.118000984</v>
      </c>
      <c r="BK102" s="60">
        <v>10.170271191759889</v>
      </c>
      <c r="BL102" s="96">
        <f>+BL16-BL101</f>
        <v>82773426.702146292</v>
      </c>
      <c r="BM102" s="97">
        <f>+BM16-BM101</f>
        <v>30460526.897067308</v>
      </c>
      <c r="BN102" s="98">
        <f>+BN16-BN101</f>
        <v>113233953.5992136</v>
      </c>
      <c r="BO102" s="32"/>
      <c r="BP102" s="57">
        <f>+BP16-BP101</f>
        <v>36566087.669018269</v>
      </c>
      <c r="BQ102" s="58">
        <v>177.96296642910175</v>
      </c>
      <c r="BR102" s="61">
        <f>+BR16-BR101</f>
        <v>6846754.1991282552</v>
      </c>
      <c r="BS102" s="58">
        <v>105.59405927905715</v>
      </c>
      <c r="BT102" s="61">
        <f>+BT16-BT101</f>
        <v>43412841.868146777</v>
      </c>
      <c r="BU102" s="60">
        <f>+BT102/BT111</f>
        <v>99.234796578890681</v>
      </c>
      <c r="BV102" s="59">
        <f>+BV16-BV101</f>
        <v>-2866299.4283029437</v>
      </c>
      <c r="BW102" s="58">
        <f t="shared" si="380"/>
        <v>-2.5465405212159427</v>
      </c>
      <c r="BX102" s="61">
        <f>+BX16-BX101</f>
        <v>-1215340.5198430419</v>
      </c>
      <c r="BY102" s="58">
        <f t="shared" si="381"/>
        <v>-1.655427695572518</v>
      </c>
      <c r="BZ102" s="61">
        <f>+BZ16-BZ101</f>
        <v>-4081639.9481461048</v>
      </c>
      <c r="CA102" s="60"/>
      <c r="CB102" s="96">
        <f>+CB16-CB101</f>
        <v>33699788.240715146</v>
      </c>
      <c r="CC102" s="97">
        <f>+CC16-CC101</f>
        <v>5631413.679285109</v>
      </c>
      <c r="CD102" s="98">
        <f>+CD16-CD101</f>
        <v>39331201.920000315</v>
      </c>
      <c r="CE102" s="32"/>
      <c r="CF102" s="57">
        <f>+CF16-CF101</f>
        <v>78829105.608622313</v>
      </c>
      <c r="CG102" s="58">
        <f>+CF102/$CF$111</f>
        <v>157.50480154054412</v>
      </c>
      <c r="CH102" s="61">
        <f>+CH16-CH101</f>
        <v>-6922913.0828849673</v>
      </c>
      <c r="CI102" s="58">
        <f t="shared" si="386"/>
        <v>-74.230006357129483</v>
      </c>
      <c r="CJ102" s="61">
        <f>+CJ16-CJ101</f>
        <v>71906192.525737286</v>
      </c>
      <c r="CK102" s="60">
        <f t="shared" si="387"/>
        <v>121.10516635913648</v>
      </c>
      <c r="CL102" s="59">
        <f>+CL16-CL101</f>
        <v>30826999.507770538</v>
      </c>
      <c r="CM102" s="58">
        <f t="shared" si="388"/>
        <v>13.073117564665024</v>
      </c>
      <c r="CN102" s="61">
        <f>+CN16-CN101</f>
        <v>27708862.055761933</v>
      </c>
      <c r="CO102" s="58">
        <f t="shared" si="389"/>
        <v>22.941768944926675</v>
      </c>
      <c r="CP102" s="61">
        <f>+CP16-CP101</f>
        <v>58535861.56353271</v>
      </c>
      <c r="CQ102" s="60">
        <f t="shared" si="390"/>
        <v>16.415746984306825</v>
      </c>
      <c r="CR102" s="96">
        <f>+CR16-CR101</f>
        <v>109656105.11639285</v>
      </c>
      <c r="CS102" s="97">
        <f>+CS16-CS101</f>
        <v>20785948.972877264</v>
      </c>
      <c r="CT102" s="98">
        <f>+CT16-CT101</f>
        <v>130442054.08927059</v>
      </c>
      <c r="CU102" s="32"/>
      <c r="CV102" s="62">
        <f>+CV16-CV101</f>
        <v>453128663.6565237</v>
      </c>
      <c r="CW102" s="58">
        <f t="shared" si="268"/>
        <v>164.96097529292234</v>
      </c>
      <c r="CX102" s="62">
        <f>+CX16-CX101</f>
        <v>58927629.85428071</v>
      </c>
      <c r="CY102" s="63">
        <f t="shared" si="394"/>
        <v>88.718639122504868</v>
      </c>
      <c r="CZ102" s="62">
        <f>+CZ16-CZ101</f>
        <v>512056293.51080513</v>
      </c>
      <c r="DA102" s="64">
        <f t="shared" si="396"/>
        <v>150.11506388886758</v>
      </c>
      <c r="DB102" s="62">
        <f>+DB16-DB101</f>
        <v>219036124.30004692</v>
      </c>
      <c r="DC102" s="58">
        <f t="shared" si="398"/>
        <v>18.857703035343832</v>
      </c>
      <c r="DD102" s="62">
        <f>+DD16-DD101</f>
        <v>126150538.3612442</v>
      </c>
      <c r="DE102" s="63">
        <f t="shared" si="400"/>
        <v>19.895308127761588</v>
      </c>
      <c r="DF102" s="62">
        <f>+DF16-DF101</f>
        <v>345186662.66129208</v>
      </c>
      <c r="DG102" s="64">
        <f t="shared" si="402"/>
        <v>19.224109181860143</v>
      </c>
      <c r="DH102" s="153"/>
      <c r="DI102" s="161" t="s">
        <v>179</v>
      </c>
      <c r="DJ102" s="62">
        <f>+DJ16-DJ101</f>
        <v>512056293.51080418</v>
      </c>
      <c r="DK102" s="62">
        <f>+DK16-DK101</f>
        <v>345186662.66129208</v>
      </c>
      <c r="DL102" s="62">
        <f>+DL16-DL101</f>
        <v>857242956.17209435</v>
      </c>
      <c r="DM102"/>
      <c r="DN102" s="48"/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5"/>
      <c r="K103" s="36"/>
      <c r="L103" s="36"/>
      <c r="M103" s="36"/>
      <c r="N103" s="36"/>
      <c r="O103" s="37"/>
      <c r="P103" s="116"/>
      <c r="Q103" s="117"/>
      <c r="R103" s="118"/>
      <c r="S103" s="32"/>
      <c r="T103" s="38"/>
      <c r="U103" s="36"/>
      <c r="V103" s="36"/>
      <c r="W103" s="36"/>
      <c r="X103" s="36"/>
      <c r="Y103" s="37"/>
      <c r="Z103" s="244"/>
      <c r="AA103" s="203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9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9"/>
      <c r="BH103" s="36"/>
      <c r="BI103" s="39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9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N103" s="48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28"/>
      <c r="K104" s="29"/>
      <c r="L104" s="29"/>
      <c r="M104" s="29"/>
      <c r="N104" s="29"/>
      <c r="O104" s="30"/>
      <c r="P104" s="130"/>
      <c r="Q104" s="131"/>
      <c r="R104" s="132"/>
      <c r="S104" s="32"/>
      <c r="T104" s="31"/>
      <c r="U104" s="29"/>
      <c r="V104" s="29"/>
      <c r="W104" s="29"/>
      <c r="X104" s="29"/>
      <c r="Y104" s="30"/>
      <c r="Z104" s="243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68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68"/>
      <c r="BH104" s="29"/>
      <c r="BI104" s="68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68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>
        <f>+'JUL-SEP 2021'!D105+'OCT-DEC 2021 '!D105+'JAN-MAR 2022'!D105+'APR-JUN 2022'!D105</f>
        <v>5044240.04</v>
      </c>
      <c r="E105" s="36"/>
      <c r="F105" s="36">
        <f>+'JUL-SEP 2021'!F105+'OCT-DEC 2021 '!F105+'JAN-MAR 2022'!F105+'APR-JUN 2022'!F105</f>
        <v>2623377.9800000018</v>
      </c>
      <c r="G105" s="36"/>
      <c r="H105" s="36">
        <f t="shared" ref="H105:H107" si="421">+D105+F105</f>
        <v>7667618.0200000014</v>
      </c>
      <c r="I105" s="37"/>
      <c r="J105" s="36">
        <f>+'JUL-SEP 2021'!J105+'OCT-DEC 2021 '!J105+'JAN-MAR 2022'!J105+'APR-JUN 2022'!J105</f>
        <v>9422630.5600000098</v>
      </c>
      <c r="K105" s="36"/>
      <c r="L105" s="36">
        <f>+'JUL-SEP 2021'!L105+'OCT-DEC 2021 '!L105+'JAN-MAR 2022'!L105+'APR-JUN 2022'!L105</f>
        <v>10701977.720000001</v>
      </c>
      <c r="M105" s="36"/>
      <c r="N105" s="36">
        <f t="shared" ref="N105:N107" si="422">+J105+L105</f>
        <v>20124608.280000009</v>
      </c>
      <c r="O105" s="37"/>
      <c r="P105" s="116">
        <f t="shared" ref="P105:P107" si="423">+D105+J105</f>
        <v>14466870.600000009</v>
      </c>
      <c r="Q105" s="117">
        <f>+F105+L105</f>
        <v>13325355.700000003</v>
      </c>
      <c r="R105" s="118">
        <f t="shared" ref="R105:R107" si="424">+P105+Q105</f>
        <v>27792226.300000012</v>
      </c>
      <c r="S105" s="32"/>
      <c r="T105" s="38">
        <f>+'JUL-SEP 2021'!T105+'OCT-DEC 2021 '!T105+'JAN-MAR 2022'!T105+'APR-JUN 2022'!T105</f>
        <v>8139843.2000000002</v>
      </c>
      <c r="U105" s="36"/>
      <c r="V105" s="36">
        <f>+'JUL-SEP 2021'!V105+'OCT-DEC 2021 '!V105+'JAN-MAR 2022'!V105+'APR-JUN 2022'!V105</f>
        <v>4481880.2699999996</v>
      </c>
      <c r="W105" s="36"/>
      <c r="X105" s="36">
        <f t="shared" ref="X105:X107" si="425">+T105+V105</f>
        <v>12621723.469999999</v>
      </c>
      <c r="Y105" s="37"/>
      <c r="Z105" s="244">
        <f>+'OCT-DEC 2021 '!Z105+'JUL-SEP 2021'!Z105+'JAN-MAR 2022'!Z105+'APR-JUN 2022'!Z105</f>
        <v>18597934.940000042</v>
      </c>
      <c r="AA105" s="36"/>
      <c r="AB105" s="36">
        <f>+'OCT-DEC 2021 '!AB105+'JUL-SEP 2021'!AB105+'JAN-MAR 2022'!AB105+'APR-JUN 2022'!AB105</f>
        <v>11086961.799999999</v>
      </c>
      <c r="AC105" s="36"/>
      <c r="AD105" s="36">
        <f t="shared" ref="AD105:AD107" si="426">+Z105+AB105</f>
        <v>29684896.740000039</v>
      </c>
      <c r="AE105" s="37"/>
      <c r="AF105" s="116">
        <f t="shared" ref="AF105:AF107" si="427">+T105+Z105</f>
        <v>26737778.140000042</v>
      </c>
      <c r="AG105" s="117">
        <f t="shared" ref="AG105:AG107" si="428">+V105+AB105</f>
        <v>15568842.069999998</v>
      </c>
      <c r="AH105" s="118">
        <f t="shared" ref="AH105:AH107" si="429">+AF105+AG105</f>
        <v>42306620.210000038</v>
      </c>
      <c r="AI105" s="32"/>
      <c r="AJ105" s="35">
        <f>+'OCT-DEC 2021 '!AJ105+'JUL-SEP 2021'!AJ105+'JAN-MAR 2022'!AJ105+'APR-JUN 2022'!AJ105</f>
        <v>35240176.100000001</v>
      </c>
      <c r="AK105" s="36"/>
      <c r="AL105" s="36">
        <f>+'OCT-DEC 2021 '!AL105+'JUL-SEP 2021'!AL105+'JAN-MAR 2022'!AL105+'APR-JUN 2022'!AL105</f>
        <v>32690842.760000002</v>
      </c>
      <c r="AM105" s="36"/>
      <c r="AN105" s="36">
        <f t="shared" ref="AN105:AN107" si="430">+AJ105+AL105</f>
        <v>67931018.859999999</v>
      </c>
      <c r="AO105" s="37"/>
      <c r="AP105" s="36">
        <f>+'OCT-DEC 2021 '!AP105+'JUL-SEP 2021'!AP105+'JAN-MAR 2022'!AP105+'APR-JUN 2022'!AP105</f>
        <v>36180261.420000002</v>
      </c>
      <c r="AQ105" s="36"/>
      <c r="AR105" s="36">
        <f>+'OCT-DEC 2021 '!AR105+'JUL-SEP 2021'!AR105+'JAN-MAR 2022'!AR105+'APR-JUN 2022'!AR105</f>
        <v>64993691.500000007</v>
      </c>
      <c r="AS105" s="39"/>
      <c r="AT105" s="36">
        <f t="shared" ref="AT105:AT107" si="431">+AP105+AR105</f>
        <v>101173952.92000002</v>
      </c>
      <c r="AU105" s="37"/>
      <c r="AV105" s="116">
        <f t="shared" ref="AV105:AV107" si="432">+AJ105+AP105</f>
        <v>71420437.520000011</v>
      </c>
      <c r="AW105" s="117">
        <f t="shared" ref="AW105:AW107" si="433">+AL105+AR105</f>
        <v>97684534.260000005</v>
      </c>
      <c r="AX105" s="118">
        <f t="shared" ref="AX105:AX107" si="434">+AV105+AW105</f>
        <v>169104971.78000003</v>
      </c>
      <c r="AY105" s="32"/>
      <c r="AZ105" s="35">
        <f>+'OCT-DEC 2021 '!AZ105+'JUL-SEP 2021'!AZ105+'JAN-MAR 2022'!AZ105+'APR-JUN 2022'!AZ105</f>
        <v>6671590.8599999901</v>
      </c>
      <c r="BA105" s="36"/>
      <c r="BB105" s="36">
        <f>+'OCT-DEC 2021 '!BB105+'JUL-SEP 2021'!BB105+'JAN-MAR 2022'!BB105+'APR-JUN 2022'!BB105</f>
        <v>2597442.5399999986</v>
      </c>
      <c r="BC105" s="36"/>
      <c r="BD105" s="36">
        <f t="shared" ref="BD105:BD107" si="435">+AZ105+BB105</f>
        <v>9269033.3999999892</v>
      </c>
      <c r="BE105" s="37"/>
      <c r="BF105" s="38">
        <f>+'OCT-DEC 2021 '!BF105+'JUL-SEP 2021'!BF105+'JAN-MAR 2022'!BF105+'APR-JUN 2022'!BF105</f>
        <v>14344427.030000009</v>
      </c>
      <c r="BG105" s="39"/>
      <c r="BH105" s="36">
        <f>+'OCT-DEC 2021 '!BH105+'JUL-SEP 2021'!BH105+'JAN-MAR 2022'!BH105+'APR-JUN 2022'!BH105</f>
        <v>10005340.29999998</v>
      </c>
      <c r="BI105" s="39"/>
      <c r="BJ105" s="36">
        <f t="shared" ref="BJ105:BJ107" si="436">+BF105+BH105</f>
        <v>24349767.329999991</v>
      </c>
      <c r="BK105" s="37"/>
      <c r="BL105" s="116">
        <f t="shared" ref="BL105:BL107" si="437">+AZ105+BF105</f>
        <v>21016017.890000001</v>
      </c>
      <c r="BM105" s="117">
        <f t="shared" ref="BM105:BM107" si="438">+BB105+BH105</f>
        <v>12602782.839999979</v>
      </c>
      <c r="BN105" s="118">
        <f t="shared" ref="BN105:BN107" si="439">+BL105+BM105</f>
        <v>33618800.729999982</v>
      </c>
      <c r="BO105" s="32"/>
      <c r="BP105" s="35">
        <f>+'OCT-DEC 2021 '!BP105+'JUL-SEP 2021'!BP105+'JAN-MAR 2022'!BP105+'APR-JUN 2022'!BP105</f>
        <v>8581384.2400000021</v>
      </c>
      <c r="BQ105" s="36"/>
      <c r="BR105" s="36">
        <f>+'OCT-DEC 2021 '!BR105+'JUL-SEP 2021'!BR105+'JAN-MAR 2022'!BR105+'APR-JUN 2022'!BR105</f>
        <v>0</v>
      </c>
      <c r="BS105" s="36"/>
      <c r="BT105" s="36">
        <f t="shared" ref="BT105:BT107" si="440">+BP105+BR105</f>
        <v>8581384.2400000021</v>
      </c>
      <c r="BU105" s="37"/>
      <c r="BV105" s="38">
        <f>+'OCT-DEC 2021 '!BV105+'JUL-SEP 2021'!BV105+'JAN-MAR 2022'!BV105+'APR-JUN 2022'!BV105</f>
        <v>6405806.96</v>
      </c>
      <c r="BW105" s="36"/>
      <c r="BX105" s="36">
        <f>+'OCT-DEC 2021 '!BX105+'JUL-SEP 2021'!BX105+'JAN-MAR 2022'!BX105+'APR-JUN 2022'!BX105</f>
        <v>0</v>
      </c>
      <c r="BY105" s="36"/>
      <c r="BZ105" s="36">
        <f t="shared" ref="BZ105:BZ107" si="441">+BV105+BX105</f>
        <v>6405806.96</v>
      </c>
      <c r="CA105" s="37"/>
      <c r="CB105" s="116">
        <f t="shared" ref="CB105:CB107" si="442">+BP105+BV105</f>
        <v>14987191.200000003</v>
      </c>
      <c r="CC105" s="117">
        <f t="shared" ref="CC105:CC107" si="443">+BR105+BX105</f>
        <v>0</v>
      </c>
      <c r="CD105" s="118">
        <f t="shared" ref="CD105:CD107" si="444">+CB105+CC105</f>
        <v>14987191.200000003</v>
      </c>
      <c r="CE105" s="32"/>
      <c r="CF105" s="35">
        <f>+'OCT-DEC 2021 '!CF105+'JUL-SEP 2021'!CF105+'JAN-MAR 2022'!CF105+'APR-JUN 2022'!CF105</f>
        <v>8323047.8700000104</v>
      </c>
      <c r="CG105" s="36"/>
      <c r="CH105" s="36">
        <f>+'OCT-DEC 2021 '!CH105+'JUL-SEP 2021'!CH105+'JAN-MAR 2022'!CH105+'APR-JUN 2022'!CH105</f>
        <v>2658577.0300000007</v>
      </c>
      <c r="CI105" s="36"/>
      <c r="CJ105" s="36">
        <f t="shared" ref="CJ105:CJ107" si="445">+CF105+CH105</f>
        <v>10981624.900000012</v>
      </c>
      <c r="CK105" s="37"/>
      <c r="CL105" s="38">
        <f>+'OCT-DEC 2021 '!CL105+'JUL-SEP 2021'!CL105+'JAN-MAR 2022'!CL105+'APR-JUN 2022'!CL105</f>
        <v>16097131.46999998</v>
      </c>
      <c r="CM105" s="36"/>
      <c r="CN105" s="36">
        <f>+'OCT-DEC 2021 '!CN105+'JUL-SEP 2021'!CN105+'JAN-MAR 2022'!CN105+'APR-JUN 2022'!CN105</f>
        <v>10501539.91000003</v>
      </c>
      <c r="CO105" s="39"/>
      <c r="CP105" s="36">
        <f t="shared" ref="CP105:CP107" si="446">+CL105+CN105</f>
        <v>26598671.38000001</v>
      </c>
      <c r="CQ105" s="37"/>
      <c r="CR105" s="116">
        <f t="shared" ref="CR105:CR107" si="447">+CF105+CL105</f>
        <v>24420179.339999989</v>
      </c>
      <c r="CS105" s="117">
        <f t="shared" ref="CS105:CS107" si="448">+CH105+CN105</f>
        <v>13160116.940000031</v>
      </c>
      <c r="CT105" s="118">
        <f t="shared" ref="CT105:CT107" si="449">+CR105+CS105</f>
        <v>37580296.280000016</v>
      </c>
      <c r="CU105" s="32"/>
      <c r="CV105" s="38">
        <f>+D105+T105+AJ105+AZ105+BP105+CF105</f>
        <v>72000282.310000002</v>
      </c>
      <c r="CW105" s="39"/>
      <c r="CX105" s="39">
        <f>+F105+V105+AL105+BB105+BR105+CH105</f>
        <v>45052120.580000006</v>
      </c>
      <c r="CY105" s="39"/>
      <c r="CZ105" s="36">
        <f>+CV105+CX105</f>
        <v>117052402.89000002</v>
      </c>
      <c r="DA105" s="40"/>
      <c r="DB105" s="38">
        <f>+J105+Z105+AP105+BF105+BV105+CL105</f>
        <v>101048192.38000004</v>
      </c>
      <c r="DC105" s="39"/>
      <c r="DD105" s="36">
        <f>+L105+AB105+AR105+BH105+BX105+CN105</f>
        <v>107289511.23000002</v>
      </c>
      <c r="DE105" s="39"/>
      <c r="DF105" s="36">
        <f>+DB105+DD105</f>
        <v>208337703.61000007</v>
      </c>
      <c r="DG105" s="40"/>
      <c r="DH105" s="152"/>
      <c r="DI105" s="163" t="s">
        <v>49</v>
      </c>
      <c r="DJ105" s="38">
        <f t="shared" ref="DJ105:DJ107" si="450">+CZ105</f>
        <v>117052402.89000002</v>
      </c>
      <c r="DK105" s="36">
        <f t="shared" ref="DK105:DK107" si="451">+DF105</f>
        <v>208337703.61000007</v>
      </c>
      <c r="DL105" s="37">
        <f t="shared" ref="DL105:DL107" si="452">+DJ105+DK105</f>
        <v>325390106.50000012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>
        <f>+'JUL-SEP 2021'!D106+'OCT-DEC 2021 '!D106+'JAN-MAR 2022'!D106+'APR-JUN 2022'!D106</f>
        <v>0</v>
      </c>
      <c r="E106" s="36"/>
      <c r="F106" s="36">
        <f>+'JUL-SEP 2021'!F106+'OCT-DEC 2021 '!F106+'JAN-MAR 2022'!F106+'APR-JUN 2022'!F106</f>
        <v>0</v>
      </c>
      <c r="G106" s="36"/>
      <c r="H106" s="36">
        <f t="shared" si="421"/>
        <v>0</v>
      </c>
      <c r="I106" s="37"/>
      <c r="J106" s="36">
        <f>+'JUL-SEP 2021'!J106+'OCT-DEC 2021 '!J106+'JAN-MAR 2022'!J106+'APR-JUN 2022'!J106</f>
        <v>0</v>
      </c>
      <c r="K106" s="36"/>
      <c r="L106" s="36">
        <f>+'JUL-SEP 2021'!L106+'OCT-DEC 2021 '!L106+'JAN-MAR 2022'!L106+'APR-JUN 2022'!L106</f>
        <v>0</v>
      </c>
      <c r="M106" s="36"/>
      <c r="N106" s="36">
        <f t="shared" si="422"/>
        <v>0</v>
      </c>
      <c r="O106" s="37"/>
      <c r="P106" s="116">
        <f t="shared" si="423"/>
        <v>0</v>
      </c>
      <c r="Q106" s="117">
        <f t="shared" ref="Q105:Q107" si="453">+F106+L106</f>
        <v>0</v>
      </c>
      <c r="R106" s="118">
        <f t="shared" si="424"/>
        <v>0</v>
      </c>
      <c r="S106" s="32"/>
      <c r="T106" s="38">
        <f>+'JUL-SEP 2021'!T106+'OCT-DEC 2021 '!T106+'JAN-MAR 2022'!T106+'APR-JUN 2022'!T106</f>
        <v>0</v>
      </c>
      <c r="U106" s="36"/>
      <c r="V106" s="36">
        <f>+'JUL-SEP 2021'!V106+'OCT-DEC 2021 '!V106+'JAN-MAR 2022'!V106+'APR-JUN 2022'!V106</f>
        <v>0</v>
      </c>
      <c r="W106" s="36"/>
      <c r="X106" s="36">
        <f t="shared" si="425"/>
        <v>0</v>
      </c>
      <c r="Y106" s="37"/>
      <c r="Z106" s="244">
        <f>+'OCT-DEC 2021 '!Z106+'JUL-SEP 2021'!Z106+'JAN-MAR 2022'!Z106+'APR-JUN 2022'!Z106</f>
        <v>0</v>
      </c>
      <c r="AA106" s="36"/>
      <c r="AB106" s="36">
        <f>+'OCT-DEC 2021 '!AB106+'JUL-SEP 2021'!AB106+'JAN-MAR 2022'!AB106+'APR-JUN 2022'!AB106</f>
        <v>0</v>
      </c>
      <c r="AC106" s="36"/>
      <c r="AD106" s="36">
        <f t="shared" si="426"/>
        <v>0</v>
      </c>
      <c r="AE106" s="37"/>
      <c r="AF106" s="116">
        <f t="shared" si="427"/>
        <v>0</v>
      </c>
      <c r="AG106" s="117">
        <f t="shared" si="428"/>
        <v>0</v>
      </c>
      <c r="AH106" s="118">
        <f t="shared" si="429"/>
        <v>0</v>
      </c>
      <c r="AI106" s="32"/>
      <c r="AJ106" s="35">
        <f>+'OCT-DEC 2021 '!AJ106+'JUL-SEP 2021'!AJ106+'JAN-MAR 2022'!AJ106+'APR-JUN 2022'!AJ106</f>
        <v>0</v>
      </c>
      <c r="AK106" s="36"/>
      <c r="AL106" s="36">
        <f>+'OCT-DEC 2021 '!AL106+'JUL-SEP 2021'!AL106+'JAN-MAR 2022'!AL106+'APR-JUN 2022'!AL106</f>
        <v>0</v>
      </c>
      <c r="AM106" s="36"/>
      <c r="AN106" s="36">
        <f t="shared" si="430"/>
        <v>0</v>
      </c>
      <c r="AO106" s="37"/>
      <c r="AP106" s="36">
        <f>+'OCT-DEC 2021 '!AP106+'JUL-SEP 2021'!AP106+'JAN-MAR 2022'!AP106+'APR-JUN 2022'!AP106</f>
        <v>0</v>
      </c>
      <c r="AQ106" s="36"/>
      <c r="AR106" s="36">
        <f>+'OCT-DEC 2021 '!AR106+'JUL-SEP 2021'!AR106+'JAN-MAR 2022'!AR106+'APR-JUN 2022'!AR106</f>
        <v>0</v>
      </c>
      <c r="AS106" s="39"/>
      <c r="AT106" s="36">
        <f t="shared" si="431"/>
        <v>0</v>
      </c>
      <c r="AU106" s="37"/>
      <c r="AV106" s="116">
        <f t="shared" si="432"/>
        <v>0</v>
      </c>
      <c r="AW106" s="117">
        <f t="shared" si="433"/>
        <v>0</v>
      </c>
      <c r="AX106" s="118">
        <f t="shared" si="434"/>
        <v>0</v>
      </c>
      <c r="AY106" s="32"/>
      <c r="AZ106" s="35">
        <f>+'OCT-DEC 2021 '!AZ106+'JUL-SEP 2021'!AZ106+'JAN-MAR 2022'!AZ106+'APR-JUN 2022'!AZ106</f>
        <v>0</v>
      </c>
      <c r="BA106" s="36"/>
      <c r="BB106" s="36">
        <f>+'OCT-DEC 2021 '!BB106+'JUL-SEP 2021'!BB106+'JAN-MAR 2022'!BB106+'APR-JUN 2022'!BB106</f>
        <v>0</v>
      </c>
      <c r="BC106" s="36"/>
      <c r="BD106" s="36">
        <f t="shared" si="435"/>
        <v>0</v>
      </c>
      <c r="BE106" s="37"/>
      <c r="BF106" s="38">
        <f>+'OCT-DEC 2021 '!BF106+'JUL-SEP 2021'!BF106+'JAN-MAR 2022'!BF106+'APR-JUN 2022'!BF106</f>
        <v>0</v>
      </c>
      <c r="BG106" s="39"/>
      <c r="BH106" s="36">
        <f>+'OCT-DEC 2021 '!BH106+'JUL-SEP 2021'!BH106+'JAN-MAR 2022'!BH106+'APR-JUN 2022'!BH106</f>
        <v>0</v>
      </c>
      <c r="BI106" s="39"/>
      <c r="BJ106" s="36">
        <f t="shared" si="436"/>
        <v>0</v>
      </c>
      <c r="BK106" s="37"/>
      <c r="BL106" s="116">
        <f t="shared" si="437"/>
        <v>0</v>
      </c>
      <c r="BM106" s="117">
        <f t="shared" si="438"/>
        <v>0</v>
      </c>
      <c r="BN106" s="118">
        <f t="shared" si="439"/>
        <v>0</v>
      </c>
      <c r="BO106" s="32"/>
      <c r="BP106" s="35">
        <f>+'OCT-DEC 2021 '!BP106+'JUL-SEP 2021'!BP106+'JAN-MAR 2022'!BP106+'APR-JUN 2022'!BP106</f>
        <v>0</v>
      </c>
      <c r="BQ106" s="36"/>
      <c r="BR106" s="36">
        <f>+'OCT-DEC 2021 '!BR106+'JUL-SEP 2021'!BR106+'JAN-MAR 2022'!BR106+'APR-JUN 2022'!BR106</f>
        <v>0</v>
      </c>
      <c r="BS106" s="36"/>
      <c r="BT106" s="36">
        <f t="shared" si="440"/>
        <v>0</v>
      </c>
      <c r="BU106" s="37"/>
      <c r="BV106" s="38">
        <f>+'OCT-DEC 2021 '!BV106+'JUL-SEP 2021'!BV106+'JAN-MAR 2022'!BV106+'APR-JUN 2022'!BV106</f>
        <v>0</v>
      </c>
      <c r="BW106" s="36"/>
      <c r="BX106" s="36">
        <f>+'OCT-DEC 2021 '!BX106+'JUL-SEP 2021'!BX106+'JAN-MAR 2022'!BX106+'APR-JUN 2022'!BX106</f>
        <v>0</v>
      </c>
      <c r="BY106" s="36"/>
      <c r="BZ106" s="36">
        <f t="shared" si="441"/>
        <v>0</v>
      </c>
      <c r="CA106" s="37"/>
      <c r="CB106" s="116">
        <f t="shared" si="442"/>
        <v>0</v>
      </c>
      <c r="CC106" s="117">
        <f t="shared" si="443"/>
        <v>0</v>
      </c>
      <c r="CD106" s="118">
        <f t="shared" si="444"/>
        <v>0</v>
      </c>
      <c r="CE106" s="32"/>
      <c r="CF106" s="35">
        <f>+'OCT-DEC 2021 '!CF106+'JUL-SEP 2021'!CF106+'JAN-MAR 2022'!CF106+'APR-JUN 2022'!CF106</f>
        <v>0</v>
      </c>
      <c r="CG106" s="36"/>
      <c r="CH106" s="36">
        <f>+'OCT-DEC 2021 '!CH106+'JUL-SEP 2021'!CH106+'JAN-MAR 2022'!CH106+'APR-JUN 2022'!CH106</f>
        <v>0</v>
      </c>
      <c r="CI106" s="36"/>
      <c r="CJ106" s="36">
        <f t="shared" si="445"/>
        <v>0</v>
      </c>
      <c r="CK106" s="37"/>
      <c r="CL106" s="38">
        <f>+'OCT-DEC 2021 '!CL106+'JUL-SEP 2021'!CL106+'JAN-MAR 2022'!CL106+'APR-JUN 2022'!CL106</f>
        <v>0</v>
      </c>
      <c r="CM106" s="36"/>
      <c r="CN106" s="36">
        <f>+'OCT-DEC 2021 '!CN106+'JUL-SEP 2021'!CN106+'JAN-MAR 2022'!CN106+'APR-JUN 2022'!CN106</f>
        <v>0</v>
      </c>
      <c r="CO106" s="36"/>
      <c r="CP106" s="36">
        <f t="shared" si="446"/>
        <v>0</v>
      </c>
      <c r="CQ106" s="37"/>
      <c r="CR106" s="116">
        <f t="shared" si="447"/>
        <v>0</v>
      </c>
      <c r="CS106" s="117">
        <f t="shared" si="448"/>
        <v>0</v>
      </c>
      <c r="CT106" s="118">
        <f t="shared" si="44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454">+CV106+CX106</f>
        <v>0</v>
      </c>
      <c r="DA106" s="40"/>
      <c r="DB106" s="38">
        <f t="shared" ref="DB106:DB107" si="455">+J106+Z106+AP106+BF106+BV106+CL106</f>
        <v>0</v>
      </c>
      <c r="DC106" s="39"/>
      <c r="DD106" s="36">
        <f t="shared" ref="DD106:DD107" si="456">+L106+AB106+AR106+BH106+BX106+CN106</f>
        <v>0</v>
      </c>
      <c r="DE106" s="39"/>
      <c r="DF106" s="36">
        <f t="shared" ref="DF105:DF107" si="457">+DB106+DD106</f>
        <v>0</v>
      </c>
      <c r="DG106" s="40"/>
      <c r="DH106" s="152"/>
      <c r="DI106" s="163" t="s">
        <v>50</v>
      </c>
      <c r="DJ106" s="38">
        <f t="shared" si="450"/>
        <v>0</v>
      </c>
      <c r="DK106" s="36">
        <f t="shared" si="451"/>
        <v>0</v>
      </c>
      <c r="DL106" s="37">
        <f t="shared" si="452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>
        <f>+'JUL-SEP 2021'!D107+'OCT-DEC 2021 '!D107+'JAN-MAR 2022'!D107+'APR-JUN 2022'!D107</f>
        <v>68722350.74000001</v>
      </c>
      <c r="E107" s="36"/>
      <c r="F107" s="36">
        <f>+'JUL-SEP 2021'!F107+'OCT-DEC 2021 '!F107+'JAN-MAR 2022'!F107+'APR-JUN 2022'!F107</f>
        <v>32596335.539999999</v>
      </c>
      <c r="G107" s="36"/>
      <c r="H107" s="36">
        <f t="shared" si="421"/>
        <v>101318686.28</v>
      </c>
      <c r="I107" s="37"/>
      <c r="J107" s="36">
        <f>+'JUL-SEP 2021'!J107+'OCT-DEC 2021 '!J107+'JAN-MAR 2022'!J107+'APR-JUN 2022'!J107</f>
        <v>61601331.61999999</v>
      </c>
      <c r="K107" s="36"/>
      <c r="L107" s="36">
        <f>+'JUL-SEP 2021'!L107+'OCT-DEC 2021 '!L107+'JAN-MAR 2022'!L107+'APR-JUN 2022'!L107</f>
        <v>133690404.72</v>
      </c>
      <c r="M107" s="36"/>
      <c r="N107" s="36">
        <f t="shared" si="422"/>
        <v>195291736.33999997</v>
      </c>
      <c r="O107" s="37"/>
      <c r="P107" s="116">
        <f t="shared" si="423"/>
        <v>130323682.36</v>
      </c>
      <c r="Q107" s="117">
        <f t="shared" si="453"/>
        <v>166286740.25999999</v>
      </c>
      <c r="R107" s="118">
        <f t="shared" si="424"/>
        <v>296610422.62</v>
      </c>
      <c r="S107" s="32"/>
      <c r="T107" s="38">
        <f>+'JUL-SEP 2021'!T107+'OCT-DEC 2021 '!T107+'JAN-MAR 2022'!T107+'APR-JUN 2022'!T107</f>
        <v>21097725.649702564</v>
      </c>
      <c r="U107" s="36"/>
      <c r="V107" s="36">
        <f>+'JUL-SEP 2021'!V107+'OCT-DEC 2021 '!V107+'JAN-MAR 2022'!V107+'APR-JUN 2022'!V107</f>
        <v>5114345.3573626373</v>
      </c>
      <c r="W107" s="36"/>
      <c r="X107" s="36">
        <f t="shared" si="425"/>
        <v>26212071.007065199</v>
      </c>
      <c r="Y107" s="37"/>
      <c r="Z107" s="244">
        <f>+'OCT-DEC 2021 '!Z107+'JUL-SEP 2021'!Z107+'JAN-MAR 2022'!Z107+'APR-JUN 2022'!Z107</f>
        <v>5805205.3757063337</v>
      </c>
      <c r="AA107" s="36"/>
      <c r="AB107" s="36">
        <f>+'OCT-DEC 2021 '!AB107+'JUL-SEP 2021'!AB107+'JAN-MAR 2022'!AB107+'APR-JUN 2022'!AB107</f>
        <v>5294821.8613770902</v>
      </c>
      <c r="AC107" s="36"/>
      <c r="AD107" s="36">
        <f t="shared" si="426"/>
        <v>11100027.237083424</v>
      </c>
      <c r="AE107" s="37"/>
      <c r="AF107" s="116">
        <f t="shared" si="427"/>
        <v>26902931.025408898</v>
      </c>
      <c r="AG107" s="117">
        <f t="shared" si="428"/>
        <v>10409167.218739728</v>
      </c>
      <c r="AH107" s="118">
        <f t="shared" si="429"/>
        <v>37312098.244148627</v>
      </c>
      <c r="AI107" s="32"/>
      <c r="AJ107" s="35">
        <f>+'OCT-DEC 2021 '!AJ107+'JUL-SEP 2021'!AJ107+'JAN-MAR 2022'!AJ107+'APR-JUN 2022'!AJ107</f>
        <v>204896.8769096717</v>
      </c>
      <c r="AK107" s="36"/>
      <c r="AL107" s="36">
        <f>+'OCT-DEC 2021 '!AL107+'JUL-SEP 2021'!AL107+'JAN-MAR 2022'!AL107+'APR-JUN 2022'!AL107</f>
        <v>178681.57750466082</v>
      </c>
      <c r="AM107" s="36"/>
      <c r="AN107" s="36">
        <f t="shared" si="430"/>
        <v>383578.45441433252</v>
      </c>
      <c r="AO107" s="37"/>
      <c r="AP107" s="36">
        <f>+'OCT-DEC 2021 '!AP107+'JUL-SEP 2021'!AP107+'JAN-MAR 2022'!AP107+'APR-JUN 2022'!AP107</f>
        <v>542376.1528944032</v>
      </c>
      <c r="AQ107" s="36"/>
      <c r="AR107" s="36">
        <f>+'OCT-DEC 2021 '!AR107+'JUL-SEP 2021'!AR107+'JAN-MAR 2022'!AR107+'APR-JUN 2022'!AR107</f>
        <v>741733.95393516414</v>
      </c>
      <c r="AS107" s="39"/>
      <c r="AT107" s="36">
        <f t="shared" si="431"/>
        <v>1284110.1068295673</v>
      </c>
      <c r="AU107" s="37"/>
      <c r="AV107" s="116">
        <f t="shared" si="432"/>
        <v>747273.0298040749</v>
      </c>
      <c r="AW107" s="117">
        <f t="shared" si="433"/>
        <v>920415.53143982496</v>
      </c>
      <c r="AX107" s="118">
        <f t="shared" si="434"/>
        <v>1667688.5612438999</v>
      </c>
      <c r="AY107" s="32"/>
      <c r="AZ107" s="35">
        <f>+'OCT-DEC 2021 '!AZ107+'JUL-SEP 2021'!AZ107+'JAN-MAR 2022'!AZ107+'APR-JUN 2022'!AZ107</f>
        <v>1419449.3538759155</v>
      </c>
      <c r="BA107" s="36"/>
      <c r="BB107" s="36">
        <f>+'OCT-DEC 2021 '!BB107+'JUL-SEP 2021'!BB107+'JAN-MAR 2022'!BB107+'APR-JUN 2022'!BB107</f>
        <v>304751.64612408436</v>
      </c>
      <c r="BC107" s="36"/>
      <c r="BD107" s="36">
        <f t="shared" si="435"/>
        <v>1724201</v>
      </c>
      <c r="BE107" s="37"/>
      <c r="BF107" s="38">
        <f>+'OCT-DEC 2021 '!BF107+'JUL-SEP 2021'!BF107+'JAN-MAR 2022'!BF107+'APR-JUN 2022'!BF107</f>
        <v>1922698.2992903776</v>
      </c>
      <c r="BG107" s="39"/>
      <c r="BH107" s="36">
        <f>+'OCT-DEC 2021 '!BH107+'JUL-SEP 2021'!BH107+'JAN-MAR 2022'!BH107+'APR-JUN 2022'!BH107</f>
        <v>1613708.5007096224</v>
      </c>
      <c r="BI107" s="36"/>
      <c r="BJ107" s="36">
        <f t="shared" si="436"/>
        <v>3536406.8</v>
      </c>
      <c r="BK107" s="37"/>
      <c r="BL107" s="116">
        <f t="shared" si="437"/>
        <v>3342147.6531662932</v>
      </c>
      <c r="BM107" s="117">
        <f t="shared" si="438"/>
        <v>1918460.1468337066</v>
      </c>
      <c r="BN107" s="118">
        <f t="shared" si="439"/>
        <v>5260607.8</v>
      </c>
      <c r="BO107" s="32"/>
      <c r="BP107" s="35">
        <f>+'OCT-DEC 2021 '!BP107+'JUL-SEP 2021'!BP107+'JAN-MAR 2022'!BP107+'APR-JUN 2022'!BP107</f>
        <v>0</v>
      </c>
      <c r="BQ107" s="36"/>
      <c r="BR107" s="36">
        <f>+'OCT-DEC 2021 '!BR107+'JUL-SEP 2021'!BR107+'JAN-MAR 2022'!BR107+'APR-JUN 2022'!BR107</f>
        <v>0</v>
      </c>
      <c r="BS107" s="36"/>
      <c r="BT107" s="36">
        <f t="shared" si="440"/>
        <v>0</v>
      </c>
      <c r="BU107" s="37"/>
      <c r="BV107" s="38">
        <f>+'OCT-DEC 2021 '!BV107+'JUL-SEP 2021'!BV107+'JAN-MAR 2022'!BV107+'APR-JUN 2022'!BV107</f>
        <v>0</v>
      </c>
      <c r="BW107" s="36"/>
      <c r="BX107" s="36">
        <f>+'OCT-DEC 2021 '!BX107+'JUL-SEP 2021'!BX107+'JAN-MAR 2022'!BX107+'APR-JUN 2022'!BX107</f>
        <v>0</v>
      </c>
      <c r="BY107" s="36"/>
      <c r="BZ107" s="36">
        <f t="shared" si="441"/>
        <v>0</v>
      </c>
      <c r="CA107" s="37"/>
      <c r="CB107" s="116">
        <f t="shared" si="442"/>
        <v>0</v>
      </c>
      <c r="CC107" s="117">
        <f t="shared" si="443"/>
        <v>0</v>
      </c>
      <c r="CD107" s="118">
        <f t="shared" si="444"/>
        <v>0</v>
      </c>
      <c r="CE107" s="32"/>
      <c r="CF107" s="35">
        <f>+'OCT-DEC 2021 '!CF107+'JUL-SEP 2021'!CF107+'JAN-MAR 2022'!CF107+'APR-JUN 2022'!CF107</f>
        <v>0</v>
      </c>
      <c r="CG107" s="36"/>
      <c r="CH107" s="36">
        <f>+'OCT-DEC 2021 '!CH107+'JUL-SEP 2021'!CH107+'JAN-MAR 2022'!CH107+'APR-JUN 2022'!CH107</f>
        <v>0</v>
      </c>
      <c r="CI107" s="36"/>
      <c r="CJ107" s="36">
        <f t="shared" si="445"/>
        <v>0</v>
      </c>
      <c r="CK107" s="37"/>
      <c r="CL107" s="38">
        <f>+'OCT-DEC 2021 '!CL107+'JUL-SEP 2021'!CL107+'JAN-MAR 2022'!CL107+'APR-JUN 2022'!CL107</f>
        <v>0</v>
      </c>
      <c r="CM107" s="36"/>
      <c r="CN107" s="36">
        <f>+'OCT-DEC 2021 '!CN107+'JUL-SEP 2021'!CN107+'JAN-MAR 2022'!CN107+'APR-JUN 2022'!CN107</f>
        <v>0</v>
      </c>
      <c r="CO107" s="36"/>
      <c r="CP107" s="36">
        <f t="shared" si="446"/>
        <v>0</v>
      </c>
      <c r="CQ107" s="37"/>
      <c r="CR107" s="116">
        <f t="shared" si="447"/>
        <v>0</v>
      </c>
      <c r="CS107" s="117">
        <f t="shared" si="448"/>
        <v>0</v>
      </c>
      <c r="CT107" s="118">
        <f t="shared" si="449"/>
        <v>0</v>
      </c>
      <c r="CU107" s="32"/>
      <c r="CV107" s="38">
        <f>+D107+T107+AJ107+AZ107+BP107+CF107</f>
        <v>91444422.620488167</v>
      </c>
      <c r="CW107" s="36"/>
      <c r="CX107" s="39">
        <f>+F107+V107+AL107+BB107+BR107+CH107</f>
        <v>38194114.120991379</v>
      </c>
      <c r="CY107" s="39"/>
      <c r="CZ107" s="36">
        <f t="shared" si="454"/>
        <v>129638536.74147955</v>
      </c>
      <c r="DA107" s="40"/>
      <c r="DB107" s="38">
        <f t="shared" si="455"/>
        <v>69871611.447891101</v>
      </c>
      <c r="DC107" s="39"/>
      <c r="DD107" s="36">
        <f t="shared" si="456"/>
        <v>141340669.03602189</v>
      </c>
      <c r="DE107" s="39"/>
      <c r="DF107" s="36">
        <f>+DB107+DD107</f>
        <v>211212280.483913</v>
      </c>
      <c r="DG107" s="40"/>
      <c r="DH107" s="152"/>
      <c r="DI107" s="163" t="s">
        <v>48</v>
      </c>
      <c r="DJ107" s="38">
        <f t="shared" si="450"/>
        <v>129638536.74147955</v>
      </c>
      <c r="DK107" s="36">
        <f t="shared" si="451"/>
        <v>211212280.483913</v>
      </c>
      <c r="DL107" s="37">
        <f t="shared" si="452"/>
        <v>340850817.22539258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28"/>
      <c r="K108" s="29"/>
      <c r="L108" s="29"/>
      <c r="M108" s="29"/>
      <c r="N108" s="29"/>
      <c r="O108" s="30"/>
      <c r="P108" s="130"/>
      <c r="Q108" s="131"/>
      <c r="R108" s="132"/>
      <c r="S108" s="32"/>
      <c r="T108" s="31"/>
      <c r="U108" s="29"/>
      <c r="V108" s="29"/>
      <c r="W108" s="29"/>
      <c r="X108" s="29"/>
      <c r="Y108" s="30"/>
      <c r="Z108" s="243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68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68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28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68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68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>
        <f t="shared" ref="CR109:CT109" si="458">+CR102</f>
        <v>109656105.11639285</v>
      </c>
      <c r="CS109" s="131">
        <f t="shared" si="458"/>
        <v>20785948.972877264</v>
      </c>
      <c r="CT109" s="132">
        <f t="shared" si="458"/>
        <v>130442054.08927059</v>
      </c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  <c r="DN109" s="48"/>
    </row>
    <row r="110" spans="1:119" s="19" customFormat="1" ht="15.6" x14ac:dyDescent="0.3">
      <c r="A110" s="26">
        <v>90</v>
      </c>
      <c r="B110" s="26" t="s">
        <v>10</v>
      </c>
      <c r="C110" s="34"/>
      <c r="D110" s="252">
        <f>+'APR-JUN 2022'!D110</f>
        <v>36344</v>
      </c>
      <c r="E110" s="203"/>
      <c r="F110" s="253">
        <f>+'APR-JUN 2022'!F110</f>
        <v>8911</v>
      </c>
      <c r="G110" s="36"/>
      <c r="H110" s="72">
        <f>+D110+F110</f>
        <v>45255</v>
      </c>
      <c r="I110" s="37"/>
      <c r="J110" s="252">
        <f>+'APR-JUN 2022'!J110</f>
        <v>113226</v>
      </c>
      <c r="K110" s="203"/>
      <c r="L110" s="253">
        <f>+'APR-JUN 2022'!L110</f>
        <v>100013</v>
      </c>
      <c r="M110" s="36"/>
      <c r="N110" s="72">
        <f t="shared" ref="N110" si="459">+J110+L110</f>
        <v>213239</v>
      </c>
      <c r="O110" s="37"/>
      <c r="P110" s="133">
        <f>+D110+J110</f>
        <v>149570</v>
      </c>
      <c r="Q110" s="134">
        <f t="shared" ref="Q110" si="460">+F110+L110</f>
        <v>108924</v>
      </c>
      <c r="R110" s="135">
        <f t="shared" ref="R110" si="461">+P110+Q110</f>
        <v>258494</v>
      </c>
      <c r="S110" s="32"/>
      <c r="T110" s="73">
        <f>+'APR-JUN 2022'!T110</f>
        <v>66085</v>
      </c>
      <c r="U110" s="36"/>
      <c r="V110" s="72">
        <f>+'APR-JUN 2022'!V110</f>
        <v>17540</v>
      </c>
      <c r="W110" s="36"/>
      <c r="X110" s="72">
        <f>+T110+V110</f>
        <v>83625</v>
      </c>
      <c r="Y110" s="37"/>
      <c r="Z110" s="248">
        <f>+'APR-JUN 2022'!Z110</f>
        <v>335354</v>
      </c>
      <c r="AA110" s="72"/>
      <c r="AB110" s="195">
        <f>+'APR-JUN 2022'!AB110</f>
        <v>142088</v>
      </c>
      <c r="AC110" s="72"/>
      <c r="AD110" s="72">
        <f>+Z110+AB110</f>
        <v>477442</v>
      </c>
      <c r="AE110" s="37"/>
      <c r="AF110" s="133">
        <f t="shared" ref="AF110" si="462">+T110+Z110</f>
        <v>401439</v>
      </c>
      <c r="AG110" s="134">
        <f t="shared" ref="AG110" si="463">+V110+AB110</f>
        <v>159628</v>
      </c>
      <c r="AH110" s="135">
        <f t="shared" ref="AH110:AH111" si="464">+AF110+AG110</f>
        <v>561067</v>
      </c>
      <c r="AI110" s="32"/>
      <c r="AJ110" s="71">
        <f>+'APR-JUN 2022'!AJ110</f>
        <v>20344.333333333332</v>
      </c>
      <c r="AK110" s="36"/>
      <c r="AL110" s="72">
        <f>+'APR-JUN 2022'!AL110</f>
        <v>7554.333333333333</v>
      </c>
      <c r="AM110" s="36"/>
      <c r="AN110" s="72">
        <f>+AJ110+AL110</f>
        <v>27898.666666666664</v>
      </c>
      <c r="AO110" s="37"/>
      <c r="AP110" s="72">
        <f>+'APR-JUN 2022'!AP110</f>
        <v>51081.666666666672</v>
      </c>
      <c r="AQ110" s="72"/>
      <c r="AR110" s="72">
        <f>+'APR-JUN 2022'!AR110</f>
        <v>49176.666666666664</v>
      </c>
      <c r="AS110" s="39"/>
      <c r="AT110" s="72">
        <f>+AP110+AR110</f>
        <v>100258.33333333334</v>
      </c>
      <c r="AU110" s="37"/>
      <c r="AV110" s="133">
        <f t="shared" ref="AV110" si="465">+AJ110+AP110</f>
        <v>71426</v>
      </c>
      <c r="AW110" s="134">
        <f t="shared" ref="AW110" si="466">+AL110+AR110</f>
        <v>56731</v>
      </c>
      <c r="AX110" s="135">
        <f t="shared" ref="AX110:AX111" si="467">+AV110+AW110</f>
        <v>128157</v>
      </c>
      <c r="AY110" s="32"/>
      <c r="AZ110" s="71">
        <f>+'APR-JUN 2022'!AZ110</f>
        <v>36074</v>
      </c>
      <c r="BA110" s="36"/>
      <c r="BB110" s="72">
        <f>+'APR-JUN 2022'!BB110</f>
        <v>10353</v>
      </c>
      <c r="BC110" s="36"/>
      <c r="BD110" s="72">
        <f>+AZ110+BB110</f>
        <v>46427</v>
      </c>
      <c r="BE110" s="37"/>
      <c r="BF110" s="72">
        <f>+'APR-JUN 2022'!BF110</f>
        <v>195914</v>
      </c>
      <c r="BG110" s="39"/>
      <c r="BH110" s="72">
        <f>+'APR-JUN 2022'!BH110</f>
        <v>99347</v>
      </c>
      <c r="BI110" s="72"/>
      <c r="BJ110" s="72">
        <f>+BF110+BH110</f>
        <v>295261</v>
      </c>
      <c r="BK110" s="37"/>
      <c r="BL110" s="133">
        <f t="shared" ref="BL110:BL111" si="468">+AZ110+BF110</f>
        <v>231988</v>
      </c>
      <c r="BM110" s="134">
        <f t="shared" ref="BM110:BM111" si="469">+BB110+BH110</f>
        <v>109700</v>
      </c>
      <c r="BN110" s="135">
        <f t="shared" ref="BN110:BN111" si="470">+BL110+BM110</f>
        <v>341688</v>
      </c>
      <c r="BO110" s="32"/>
      <c r="BP110" s="71">
        <f>+'APR-JUN 2022'!BP110</f>
        <v>32114</v>
      </c>
      <c r="BQ110" s="36"/>
      <c r="BR110" s="72">
        <f>+'APR-JUN 2022'!BR110</f>
        <v>7046</v>
      </c>
      <c r="BS110" s="36"/>
      <c r="BT110" s="72">
        <f>+BP110+BR110</f>
        <v>39160</v>
      </c>
      <c r="BU110" s="37"/>
      <c r="BV110" s="198">
        <f>+'APR-JUN 2022'!BV110</f>
        <v>99434</v>
      </c>
      <c r="BW110" s="195"/>
      <c r="BX110" s="195">
        <f>+'APR-JUN 2022'!BX110</f>
        <v>67341</v>
      </c>
      <c r="BY110" s="195"/>
      <c r="BZ110" s="195">
        <f>+BV110+BX110</f>
        <v>166775</v>
      </c>
      <c r="CA110" s="37"/>
      <c r="CB110" s="133">
        <f t="shared" ref="CB110" si="471">+BP110+BV110</f>
        <v>131548</v>
      </c>
      <c r="CC110" s="134">
        <f t="shared" ref="CC110" si="472">+BR110+BX110</f>
        <v>74387</v>
      </c>
      <c r="CD110" s="135">
        <f t="shared" ref="CD110" si="473">+CB110+CC110</f>
        <v>205935</v>
      </c>
      <c r="CE110" s="32"/>
      <c r="CF110" s="71">
        <f>+'APR-JUN 2022'!CF110</f>
        <v>41455</v>
      </c>
      <c r="CG110" s="36"/>
      <c r="CH110" s="72">
        <f>+'APR-JUN 2022'!CH110</f>
        <v>8375</v>
      </c>
      <c r="CI110" s="36"/>
      <c r="CJ110" s="72">
        <f>+CF110+CH110</f>
        <v>49830</v>
      </c>
      <c r="CK110" s="37"/>
      <c r="CL110" s="72">
        <f>+'APR-JUN 2022'!CL110</f>
        <v>203281</v>
      </c>
      <c r="CM110" s="72"/>
      <c r="CN110" s="72">
        <f>+'APR-JUN 2022'!CN110</f>
        <v>104118</v>
      </c>
      <c r="CO110" s="72"/>
      <c r="CP110" s="72">
        <f>+CL110+CN110</f>
        <v>307399</v>
      </c>
      <c r="CQ110" s="37"/>
      <c r="CR110" s="133">
        <f t="shared" ref="CR110" si="474">+CF110+CL110</f>
        <v>244736</v>
      </c>
      <c r="CS110" s="134">
        <f t="shared" ref="CS110" si="475">+CH110+CN110</f>
        <v>112493</v>
      </c>
      <c r="CT110" s="135">
        <f t="shared" ref="CT110" si="476">+CR110+CS110</f>
        <v>357229</v>
      </c>
      <c r="CU110" s="32"/>
      <c r="CV110" s="73">
        <f>+D110+T110+AJ110+AZ110+BP110+CF110</f>
        <v>232416.33333333331</v>
      </c>
      <c r="CW110" s="72"/>
      <c r="CX110" s="72">
        <f>+F110+V110+AL110+BB110+BR110+CH110</f>
        <v>59779.333333333336</v>
      </c>
      <c r="CY110" s="72"/>
      <c r="CZ110" s="72">
        <f t="shared" ref="CZ110:CZ111" si="477">+CV110+CX110</f>
        <v>292195.66666666663</v>
      </c>
      <c r="DA110" s="74"/>
      <c r="DB110" s="73">
        <f t="shared" ref="DB110:DB111" si="478">+J110+Z110+AP110+BF110+BV110+CL110</f>
        <v>998290.66666666674</v>
      </c>
      <c r="DC110" s="72"/>
      <c r="DD110" s="72">
        <f t="shared" ref="DD110:DD111" si="479">+L110+AB110+AR110+BH110+BX110+CN110</f>
        <v>562083.66666666674</v>
      </c>
      <c r="DE110" s="72"/>
      <c r="DF110" s="72">
        <f t="shared" ref="DF110:DF111" si="480">+DB110+DD110</f>
        <v>1560374.3333333335</v>
      </c>
      <c r="DG110" s="74"/>
      <c r="DH110" s="155"/>
      <c r="DI110" s="161" t="s">
        <v>10</v>
      </c>
      <c r="DJ110" s="73">
        <f t="shared" ref="DJ110:DJ111" si="481">+CZ110</f>
        <v>292195.66666666663</v>
      </c>
      <c r="DK110" s="72">
        <f t="shared" ref="DK110:DK111" si="482">+DF110</f>
        <v>1560374.3333333335</v>
      </c>
      <c r="DL110" s="75">
        <f t="shared" ref="DL110:DL111" si="483">+DJ110+DK110</f>
        <v>1852570</v>
      </c>
      <c r="DM110"/>
      <c r="DN110" s="254"/>
    </row>
    <row r="111" spans="1:119" s="19" customFormat="1" ht="15.6" x14ac:dyDescent="0.3">
      <c r="A111" s="26">
        <v>91</v>
      </c>
      <c r="B111" s="26" t="s">
        <v>11</v>
      </c>
      <c r="C111" s="34"/>
      <c r="D111" s="223">
        <f>+'JUL-SEP 2021'!D111+'OCT-DEC 2021 '!D111+'JAN-MAR 2022'!D111+'APR-JUN 2022'!D111</f>
        <v>427276</v>
      </c>
      <c r="E111" s="203"/>
      <c r="F111" s="195">
        <f>+'JUL-SEP 2021'!F111+'OCT-DEC 2021 '!F111+'JAN-MAR 2022'!F111+'APR-JUN 2022'!F111</f>
        <v>100192</v>
      </c>
      <c r="G111" s="36"/>
      <c r="H111" s="72">
        <f>+D111+F111</f>
        <v>527468</v>
      </c>
      <c r="I111" s="37"/>
      <c r="J111" s="223">
        <f>+'JUL-SEP 2021'!J111+'OCT-DEC 2021 '!J111+'JAN-MAR 2022'!J111+'APR-JUN 2022'!J111</f>
        <v>1287960</v>
      </c>
      <c r="K111" s="203"/>
      <c r="L111" s="195">
        <f>+'JUL-SEP 2021'!L111+'OCT-DEC 2021 '!L111+'JAN-MAR 2022'!L111+'APR-JUN 2022'!L111</f>
        <v>1120535</v>
      </c>
      <c r="M111" s="36"/>
      <c r="N111" s="72">
        <f t="shared" ref="N111" si="484">+J111+L111</f>
        <v>2408495</v>
      </c>
      <c r="O111" s="37"/>
      <c r="P111" s="133">
        <f>+D111+J111</f>
        <v>1715236</v>
      </c>
      <c r="Q111" s="134">
        <f>+F111+L111</f>
        <v>1220727</v>
      </c>
      <c r="R111" s="135">
        <f>+P111+Q111</f>
        <v>2935963</v>
      </c>
      <c r="S111" s="32"/>
      <c r="T111" s="73">
        <f>+'JUL-SEP 2021'!T111+'OCT-DEC 2021 '!T111+'JAN-MAR 2022'!T111+'APR-JUN 2022'!T111</f>
        <v>769745</v>
      </c>
      <c r="U111" s="36"/>
      <c r="V111" s="72">
        <f>+'JUL-SEP 2021'!V111+'OCT-DEC 2021 '!V111+'JAN-MAR 2022'!V111+'APR-JUN 2022'!V111</f>
        <v>198557</v>
      </c>
      <c r="W111" s="36"/>
      <c r="X111" s="72">
        <f>+T111+V111</f>
        <v>968302</v>
      </c>
      <c r="Y111" s="37"/>
      <c r="Z111" s="248">
        <f>+'OCT-DEC 2021 '!Z111+'JUL-SEP 2021'!Z111+'JAN-MAR 2022'!Z111+'APR-JUN 2022'!Z111</f>
        <v>3886892</v>
      </c>
      <c r="AA111" s="72"/>
      <c r="AB111" s="195">
        <f>+'OCT-DEC 2021 '!AB111+'JUL-SEP 2021'!AB111+'JAN-MAR 2022'!AB111+'APR-JUN 2022'!AB111</f>
        <v>1570349</v>
      </c>
      <c r="AC111" s="72"/>
      <c r="AD111" s="72">
        <f>+Z111+AB111</f>
        <v>5457241</v>
      </c>
      <c r="AE111" s="37"/>
      <c r="AF111" s="133">
        <f>+T111+Z111</f>
        <v>4656637</v>
      </c>
      <c r="AG111" s="134">
        <f>+V111+AB111</f>
        <v>1768906</v>
      </c>
      <c r="AH111" s="135">
        <f t="shared" si="464"/>
        <v>6425543</v>
      </c>
      <c r="AI111" s="32"/>
      <c r="AJ111" s="71">
        <f>+'OCT-DEC 2021 '!AJ111+'JUL-SEP 2021'!AJ111+'JAN-MAR 2022'!AJ111+'APR-JUN 2022'!AJ111</f>
        <v>248719</v>
      </c>
      <c r="AK111" s="36"/>
      <c r="AL111" s="72">
        <f>+'OCT-DEC 2021 '!AL111+'JUL-SEP 2021'!AL111+'JAN-MAR 2022'!AL111+'APR-JUN 2022'!AL111</f>
        <v>80617</v>
      </c>
      <c r="AM111" s="36"/>
      <c r="AN111" s="72">
        <f>+AJ111+AL111</f>
        <v>329336</v>
      </c>
      <c r="AO111" s="37"/>
      <c r="AP111" s="72">
        <f>+'OCT-DEC 2021 '!AP111+'JUL-SEP 2021'!AP111+'JAN-MAR 2022'!AP111+'APR-JUN 2022'!AP111</f>
        <v>593875</v>
      </c>
      <c r="AQ111" s="72"/>
      <c r="AR111" s="72">
        <f>+'OCT-DEC 2021 '!AR111+'JUL-SEP 2021'!AR111+'JAN-MAR 2022'!AR111+'APR-JUN 2022'!AR111</f>
        <v>572593</v>
      </c>
      <c r="AS111" s="39"/>
      <c r="AT111" s="72">
        <f>+AP111+AR111</f>
        <v>1166468</v>
      </c>
      <c r="AU111" s="37"/>
      <c r="AV111" s="133">
        <f>+AJ111+AP111</f>
        <v>842594</v>
      </c>
      <c r="AW111" s="134">
        <f>+AL111+AR111</f>
        <v>653210</v>
      </c>
      <c r="AX111" s="135">
        <f t="shared" si="467"/>
        <v>1495804</v>
      </c>
      <c r="AY111" s="32"/>
      <c r="AZ111" s="71">
        <f>+'OCT-DEC 2021 '!AZ111+'JUL-SEP 2021'!AZ111+'JAN-MAR 2022'!AZ111+'APR-JUN 2022'!AZ111</f>
        <v>439777</v>
      </c>
      <c r="BA111" s="36"/>
      <c r="BB111" s="72">
        <f>+'OCT-DEC 2021 '!BB111+'JUL-SEP 2021'!BB111+'JAN-MAR 2022'!BB111+'APR-JUN 2022'!BB111</f>
        <v>114983</v>
      </c>
      <c r="BC111" s="36"/>
      <c r="BD111" s="72">
        <f>+AZ111+BB111</f>
        <v>554760</v>
      </c>
      <c r="BE111" s="37"/>
      <c r="BF111" s="72">
        <f>+'OCT-DEC 2021 '!BF111+'JUL-SEP 2021'!BF111+'JAN-MAR 2022'!BF111+'APR-JUN 2022'!BF111</f>
        <v>2362869</v>
      </c>
      <c r="BG111" s="39"/>
      <c r="BH111" s="72">
        <f>+'OCT-DEC 2021 '!BH111+'JUL-SEP 2021'!BH111+'JAN-MAR 2022'!BH111+'APR-JUN 2022'!BH111</f>
        <v>1135295</v>
      </c>
      <c r="BI111" s="72"/>
      <c r="BJ111" s="72">
        <f>+BF111+BH111</f>
        <v>3498164</v>
      </c>
      <c r="BK111" s="37"/>
      <c r="BL111" s="133">
        <f t="shared" si="468"/>
        <v>2802646</v>
      </c>
      <c r="BM111" s="134">
        <f t="shared" si="469"/>
        <v>1250278</v>
      </c>
      <c r="BN111" s="135">
        <f t="shared" si="470"/>
        <v>4052924</v>
      </c>
      <c r="BO111" s="32"/>
      <c r="BP111" s="71">
        <f>+'OCT-DEC 2021 '!BP111+'JUL-SEP 2021'!BP111+'JAN-MAR 2022'!BP111+'APR-JUN 2022'!BP111</f>
        <v>360880</v>
      </c>
      <c r="BQ111" s="36"/>
      <c r="BR111" s="72">
        <f>+'OCT-DEC 2021 '!BR111+'JUL-SEP 2021'!BR111+'JAN-MAR 2022'!BR111+'APR-JUN 2022'!BR111</f>
        <v>76596</v>
      </c>
      <c r="BS111" s="36"/>
      <c r="BT111" s="72">
        <f>+BP111+BR111</f>
        <v>437476</v>
      </c>
      <c r="BU111" s="37"/>
      <c r="BV111" s="198">
        <f>+'OCT-DEC 2021 '!BV111+'JUL-SEP 2021'!BV111+'JAN-MAR 2022'!BV111+'APR-JUN 2022'!BV111</f>
        <v>1125566</v>
      </c>
      <c r="BW111" s="195"/>
      <c r="BX111" s="195">
        <f>+'OCT-DEC 2021 '!BX111+'JUL-SEP 2021'!BX111+'JAN-MAR 2022'!BX111+'APR-JUN 2022'!BX111</f>
        <v>734155</v>
      </c>
      <c r="BY111" s="195"/>
      <c r="BZ111" s="195">
        <f>+BV111+BX111</f>
        <v>1859721</v>
      </c>
      <c r="CA111" s="37"/>
      <c r="CB111" s="133">
        <f>+BP111+BV111</f>
        <v>1486446</v>
      </c>
      <c r="CC111" s="134">
        <f>+BR111+BX111</f>
        <v>810751</v>
      </c>
      <c r="CD111" s="135">
        <f>+CB111+CC111</f>
        <v>2297197</v>
      </c>
      <c r="CE111" s="32"/>
      <c r="CF111" s="71">
        <f>+'OCT-DEC 2021 '!CF111+'JUL-SEP 2021'!CF111+'JAN-MAR 2022'!CF111+'APR-JUN 2022'!CF111</f>
        <v>500487</v>
      </c>
      <c r="CG111" s="36"/>
      <c r="CH111" s="72">
        <f>+'OCT-DEC 2021 '!CH111+'JUL-SEP 2021'!CH111+'JAN-MAR 2022'!CH111+'APR-JUN 2022'!CH111</f>
        <v>93263</v>
      </c>
      <c r="CI111" s="36"/>
      <c r="CJ111" s="72">
        <f>+CF111+CH111</f>
        <v>593750</v>
      </c>
      <c r="CK111" s="37"/>
      <c r="CL111" s="72">
        <f>+'OCT-DEC 2021 '!CL111+'JUL-SEP 2021'!CL111+'JAN-MAR 2022'!CL111+'APR-JUN 2022'!CL111</f>
        <v>2358045</v>
      </c>
      <c r="CM111" s="72"/>
      <c r="CN111" s="72">
        <f>+'OCT-DEC 2021 '!CN111+'JUL-SEP 2021'!CN111+'JAN-MAR 2022'!CN111+'APR-JUN 2022'!CN111</f>
        <v>1207791</v>
      </c>
      <c r="CO111" s="72"/>
      <c r="CP111" s="72">
        <f>+CL111+CN111</f>
        <v>3565836</v>
      </c>
      <c r="CQ111" s="37"/>
      <c r="CR111" s="133">
        <f>+CF111+CL111</f>
        <v>2858532</v>
      </c>
      <c r="CS111" s="134">
        <f>+CH111+CN111</f>
        <v>1301054</v>
      </c>
      <c r="CT111" s="135">
        <f>+CR111+CS111</f>
        <v>4159586</v>
      </c>
      <c r="CU111" s="32"/>
      <c r="CV111" s="73">
        <f>+D111+T111+AJ111+AZ111+BP111+CF111</f>
        <v>2746884</v>
      </c>
      <c r="CW111" s="72"/>
      <c r="CX111" s="72">
        <f>+F111+V111+AL111+BB111+BR111+CH111</f>
        <v>664208</v>
      </c>
      <c r="CY111" s="72"/>
      <c r="CZ111" s="72">
        <f t="shared" si="477"/>
        <v>3411092</v>
      </c>
      <c r="DA111" s="74"/>
      <c r="DB111" s="73">
        <f t="shared" si="478"/>
        <v>11615207</v>
      </c>
      <c r="DC111" s="72"/>
      <c r="DD111" s="72">
        <f t="shared" si="479"/>
        <v>6340718</v>
      </c>
      <c r="DE111" s="72"/>
      <c r="DF111" s="72">
        <f t="shared" si="480"/>
        <v>17955925</v>
      </c>
      <c r="DG111" s="74"/>
      <c r="DH111" s="155"/>
      <c r="DI111" s="161" t="s">
        <v>11</v>
      </c>
      <c r="DJ111" s="73">
        <f t="shared" si="481"/>
        <v>3411092</v>
      </c>
      <c r="DK111" s="72">
        <f t="shared" si="482"/>
        <v>17955925</v>
      </c>
      <c r="DL111" s="75">
        <f t="shared" si="483"/>
        <v>21367017</v>
      </c>
      <c r="DM111"/>
      <c r="DN111" s="255"/>
    </row>
    <row r="112" spans="1:119" s="19" customFormat="1" ht="15.6" x14ac:dyDescent="0.3">
      <c r="A112" s="26">
        <v>92</v>
      </c>
      <c r="B112" s="26" t="s">
        <v>12</v>
      </c>
      <c r="C112" s="34"/>
      <c r="D112" s="76">
        <f>+D10/D111</f>
        <v>2079.6825333508082</v>
      </c>
      <c r="E112" s="236"/>
      <c r="F112" s="78">
        <f>+F10/F111</f>
        <v>2125.6463642805811</v>
      </c>
      <c r="G112" s="78"/>
      <c r="H112" s="78">
        <f>+H10/H111</f>
        <v>2088.4133154049159</v>
      </c>
      <c r="I112" s="79"/>
      <c r="J112" s="76">
        <f>+J10/J111</f>
        <v>329.93804830895368</v>
      </c>
      <c r="K112" s="236"/>
      <c r="L112" s="78">
        <v>531.67739648668123</v>
      </c>
      <c r="M112" s="78"/>
      <c r="N112" s="78">
        <v>435.4313260683536</v>
      </c>
      <c r="O112" s="79"/>
      <c r="P112" s="136">
        <f>+P10/P111</f>
        <v>765.81032745348159</v>
      </c>
      <c r="Q112" s="137">
        <f>+Q10/Q111</f>
        <v>747.24621699200554</v>
      </c>
      <c r="R112" s="138">
        <f>+R10/R111</f>
        <v>758.09166380843362</v>
      </c>
      <c r="S112" s="32"/>
      <c r="T112" s="80">
        <f>+T10/T111</f>
        <v>2058.2667821681202</v>
      </c>
      <c r="U112" s="77"/>
      <c r="V112" s="78">
        <f>+V10/V111</f>
        <v>1805.4017745534027</v>
      </c>
      <c r="W112" s="78"/>
      <c r="X112" s="78">
        <f>+X10/X111</f>
        <v>2006.4150692552528</v>
      </c>
      <c r="Y112" s="79"/>
      <c r="Z112" s="247">
        <f>+Z10/Z111</f>
        <v>252.0805090776901</v>
      </c>
      <c r="AA112" s="78"/>
      <c r="AB112" s="78">
        <f>+AB10/AB111</f>
        <v>448.70634068605136</v>
      </c>
      <c r="AC112" s="78"/>
      <c r="AD112" s="78">
        <f>+AD10/AD111</f>
        <v>308.66059744841778</v>
      </c>
      <c r="AE112" s="81"/>
      <c r="AF112" s="136">
        <f>+AF10/AF111</f>
        <v>550.64422636550819</v>
      </c>
      <c r="AG112" s="137">
        <f>+AG10/AG111</f>
        <v>600.99333347277923</v>
      </c>
      <c r="AH112" s="138">
        <f>+AH10/AH111</f>
        <v>564.50497520131773</v>
      </c>
      <c r="AI112" s="32"/>
      <c r="AJ112" s="76">
        <f>+AJ10/AJ111</f>
        <v>2010.6135507114916</v>
      </c>
      <c r="AK112" s="77"/>
      <c r="AL112" s="78">
        <f>+AL10/AL111</f>
        <v>1873.7736867056642</v>
      </c>
      <c r="AM112" s="78"/>
      <c r="AN112" s="78">
        <f>+AN10/AN111</f>
        <v>1977.1170021514868</v>
      </c>
      <c r="AO112" s="79"/>
      <c r="AP112" s="80">
        <f>+AP10/AP111</f>
        <v>286.14202065138414</v>
      </c>
      <c r="AQ112" s="78"/>
      <c r="AR112" s="78">
        <f>+AR10/AR111</f>
        <v>514.56770389281257</v>
      </c>
      <c r="AS112" s="78"/>
      <c r="AT112" s="78">
        <f>+AT10/AT111</f>
        <v>398.27106940733739</v>
      </c>
      <c r="AU112" s="81"/>
      <c r="AV112" s="136">
        <f>+AV10/AV111</f>
        <v>795.1758311046035</v>
      </c>
      <c r="AW112" s="137">
        <f>+AW10/AW111</f>
        <v>682.31637387095702</v>
      </c>
      <c r="AX112" s="138">
        <f>+AX10/AX111</f>
        <v>745.89068006904643</v>
      </c>
      <c r="AY112" s="32"/>
      <c r="AZ112" s="76">
        <f>+AZ10/AZ111</f>
        <v>2199.0471664485685</v>
      </c>
      <c r="BA112" s="77"/>
      <c r="BB112" s="78">
        <f>+BB10/BB111</f>
        <v>1870.6602023842402</v>
      </c>
      <c r="BC112" s="78"/>
      <c r="BD112" s="78">
        <f>+BD10/BD111</f>
        <v>2130.9836465678841</v>
      </c>
      <c r="BE112" s="79"/>
      <c r="BF112" s="80">
        <f>+BF10/BF111</f>
        <v>304.23695657638535</v>
      </c>
      <c r="BG112" s="78"/>
      <c r="BH112" s="78">
        <f>+BH10/BH111</f>
        <v>552.96379631841319</v>
      </c>
      <c r="BI112" s="78"/>
      <c r="BJ112" s="78">
        <f>+BJ10/BJ111</f>
        <v>384.9588259698516</v>
      </c>
      <c r="BK112" s="81"/>
      <c r="BL112" s="136">
        <f>+BL10/BL111</f>
        <v>601.56096741006149</v>
      </c>
      <c r="BM112" s="137">
        <f>+BM10/BM111</f>
        <v>674.14699386221309</v>
      </c>
      <c r="BN112" s="138">
        <f>+BN10/BN111</f>
        <v>623.95287803570932</v>
      </c>
      <c r="BO112" s="32"/>
      <c r="BP112" s="76">
        <f>+BP10/BP111</f>
        <v>1800.5195203391725</v>
      </c>
      <c r="BQ112" s="77"/>
      <c r="BR112" s="78">
        <f>+BR10/BR111</f>
        <v>1721.5784841244968</v>
      </c>
      <c r="BS112" s="78"/>
      <c r="BT112" s="78">
        <f>+BT10/BT111</f>
        <v>1786.6980361665567</v>
      </c>
      <c r="BU112" s="79"/>
      <c r="BV112" s="80">
        <f>+BV10/BV111</f>
        <v>221.04382432482868</v>
      </c>
      <c r="BW112" s="78"/>
      <c r="BX112" s="78">
        <f>+BX10/BX111</f>
        <v>479.44632893598725</v>
      </c>
      <c r="BY112" s="78"/>
      <c r="BZ112" s="78">
        <f>+BZ10/BZ111</f>
        <v>323.05240022024799</v>
      </c>
      <c r="CA112" s="81"/>
      <c r="CB112" s="136">
        <f>+CB10/CB111</f>
        <v>604.50961398530501</v>
      </c>
      <c r="CC112" s="137">
        <f>+CC10/CC111</f>
        <v>596.79722280946885</v>
      </c>
      <c r="CD112" s="138">
        <f>+CD10/CD111</f>
        <v>601.78767552804584</v>
      </c>
      <c r="CE112" s="32"/>
      <c r="CF112" s="76">
        <f>+CF10/CF111</f>
        <v>2046.5456327994968</v>
      </c>
      <c r="CG112" s="236"/>
      <c r="CH112" s="78">
        <f>+CH10/CH111</f>
        <v>2035.835843550801</v>
      </c>
      <c r="CI112" s="78"/>
      <c r="CJ112" s="78">
        <f>+CJ10/CJ111</f>
        <v>2044.863397726316</v>
      </c>
      <c r="CK112" s="79"/>
      <c r="CL112" s="80">
        <f>+CL10/CL111</f>
        <v>278.88452154761416</v>
      </c>
      <c r="CM112" s="78"/>
      <c r="CN112" s="78">
        <f>+CN10/CN111</f>
        <v>438.34596845584713</v>
      </c>
      <c r="CO112" s="78"/>
      <c r="CP112" s="78">
        <f>+CP10/CP111</f>
        <v>332.89600733180094</v>
      </c>
      <c r="CQ112" s="81"/>
      <c r="CR112" s="136">
        <f>+CR10/CR111</f>
        <v>588.37603907728362</v>
      </c>
      <c r="CS112" s="137">
        <f>+CS10/CS111</f>
        <v>552.85827787650203</v>
      </c>
      <c r="CT112" s="138">
        <f>+CT10/CT111</f>
        <v>577.2666341313776</v>
      </c>
      <c r="CU112" s="32"/>
      <c r="CV112" s="80">
        <f>+CV10/CV111</f>
        <v>2043.8242475552611</v>
      </c>
      <c r="CW112" s="78"/>
      <c r="CX112" s="78">
        <f>+CX10/CX111</f>
        <v>1895.9937848971645</v>
      </c>
      <c r="CY112" s="77"/>
      <c r="CZ112" s="78">
        <f>+CZ10/CZ111</f>
        <v>2015.0386926827425</v>
      </c>
      <c r="DA112" s="81"/>
      <c r="DB112" s="80">
        <f>+DB10/DB111</f>
        <v>275.499442535615</v>
      </c>
      <c r="DC112" s="77"/>
      <c r="DD112" s="78">
        <f>+DD10/DD111</f>
        <v>505.88427985815906</v>
      </c>
      <c r="DE112" s="78"/>
      <c r="DF112" s="78">
        <f>+DF10/DF111</f>
        <v>356.85449859305152</v>
      </c>
      <c r="DG112" s="81"/>
      <c r="DH112" s="156"/>
      <c r="DI112" s="161" t="s">
        <v>12</v>
      </c>
      <c r="DJ112" s="80">
        <f>+DJ10/DJ111</f>
        <v>2015.0386926827425</v>
      </c>
      <c r="DK112" s="78">
        <f t="shared" ref="DK112:DL112" si="485">+DK10/DK111</f>
        <v>356.85449859305152</v>
      </c>
      <c r="DL112" s="79">
        <f t="shared" si="485"/>
        <v>621.5717887503904</v>
      </c>
      <c r="DM112"/>
    </row>
    <row r="113" spans="1:118" s="19" customFormat="1" ht="15.6" x14ac:dyDescent="0.3">
      <c r="A113" s="26"/>
      <c r="B113" s="26"/>
      <c r="C113" s="34"/>
      <c r="D113" s="35"/>
      <c r="E113" s="203"/>
      <c r="F113" s="36"/>
      <c r="G113" s="36"/>
      <c r="H113" s="36"/>
      <c r="I113" s="37"/>
      <c r="J113" s="35"/>
      <c r="K113" s="203"/>
      <c r="L113" s="36"/>
      <c r="M113" s="36"/>
      <c r="N113" s="36"/>
      <c r="O113" s="37"/>
      <c r="P113" s="139"/>
      <c r="Q113" s="140"/>
      <c r="R113" s="141"/>
      <c r="S113" s="32"/>
      <c r="T113" s="38"/>
      <c r="U113" s="36"/>
      <c r="V113" s="36"/>
      <c r="W113" s="36"/>
      <c r="X113" s="36"/>
      <c r="Y113" s="37"/>
      <c r="Z113" s="244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9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9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8" s="19" customFormat="1" ht="15.6" x14ac:dyDescent="0.3">
      <c r="A114" s="26"/>
      <c r="B114" s="50" t="s">
        <v>95</v>
      </c>
      <c r="C114" s="34"/>
      <c r="D114" s="224">
        <f>+D102</f>
        <v>80188218.365150213</v>
      </c>
      <c r="E114" s="203"/>
      <c r="F114" s="228">
        <f>+F102</f>
        <v>27176622.255850047</v>
      </c>
      <c r="G114" s="229"/>
      <c r="H114" s="228">
        <f>+H102</f>
        <v>107364840.62100029</v>
      </c>
      <c r="I114" s="37"/>
      <c r="J114" s="224">
        <f>+J102</f>
        <v>35038709.412928224</v>
      </c>
      <c r="K114" s="203"/>
      <c r="L114" s="228">
        <f>+L102</f>
        <v>27119737.454533815</v>
      </c>
      <c r="M114" s="229"/>
      <c r="N114" s="228">
        <f>+N102</f>
        <v>62158446.86746192</v>
      </c>
      <c r="O114" s="37"/>
      <c r="P114" s="116">
        <f t="shared" ref="P114:R114" si="486">+P102</f>
        <v>115226927.77807856</v>
      </c>
      <c r="Q114" s="140">
        <f t="shared" si="486"/>
        <v>54296359.710384011</v>
      </c>
      <c r="R114" s="141">
        <f t="shared" si="486"/>
        <v>169523287.48846245</v>
      </c>
      <c r="S114" s="32"/>
      <c r="T114" s="73">
        <f>+T102</f>
        <v>177764902.26787019</v>
      </c>
      <c r="U114" s="36"/>
      <c r="V114" s="72">
        <f>+V102</f>
        <v>22343350.803208232</v>
      </c>
      <c r="W114" s="36"/>
      <c r="X114" s="72">
        <f>+X102</f>
        <v>200108253.07107902</v>
      </c>
      <c r="Y114" s="37"/>
      <c r="Z114" s="248">
        <f>+Z102</f>
        <v>93286509.72948885</v>
      </c>
      <c r="AA114" s="36"/>
      <c r="AB114" s="72">
        <f>+AB102</f>
        <v>53018902.393247604</v>
      </c>
      <c r="AC114" s="36"/>
      <c r="AD114" s="72">
        <f>+AD102</f>
        <v>146305412.12273645</v>
      </c>
      <c r="AE114" s="37"/>
      <c r="AF114" s="116">
        <f t="shared" ref="AF114:AH114" si="487">+AF102</f>
        <v>271051411.99735928</v>
      </c>
      <c r="AG114" s="140">
        <f t="shared" si="487"/>
        <v>75362253.196456075</v>
      </c>
      <c r="AH114" s="141">
        <f t="shared" si="487"/>
        <v>346413665.19381475</v>
      </c>
      <c r="AI114" s="32"/>
      <c r="AJ114" s="71">
        <f>+AJ102</f>
        <v>37083204.533360898</v>
      </c>
      <c r="AK114" s="36"/>
      <c r="AL114" s="72">
        <f>+AL102</f>
        <v>-1136721.5897336304</v>
      </c>
      <c r="AM114" s="36"/>
      <c r="AN114" s="72">
        <f>+AN102</f>
        <v>35946482.943627357</v>
      </c>
      <c r="AO114" s="37"/>
      <c r="AP114" s="72">
        <f>+AP102</f>
        <v>22673923.5885171</v>
      </c>
      <c r="AQ114" s="36"/>
      <c r="AR114" s="72">
        <f>+AR102</f>
        <v>-321612.65081137419</v>
      </c>
      <c r="AS114" s="39"/>
      <c r="AT114" s="72">
        <f>+AT102</f>
        <v>22352310.937705874</v>
      </c>
      <c r="AU114" s="37"/>
      <c r="AV114" s="116">
        <f>+AV102</f>
        <v>59757128.121878028</v>
      </c>
      <c r="AW114" s="140">
        <f>+AW102</f>
        <v>-1458334.240545094</v>
      </c>
      <c r="AX114" s="118">
        <f>+AX102</f>
        <v>58298793.881333351</v>
      </c>
      <c r="AY114" s="32"/>
      <c r="AZ114" s="71">
        <f>+AZ102</f>
        <v>42697145.212499976</v>
      </c>
      <c r="BA114" s="36"/>
      <c r="BB114" s="72">
        <f>+BB102</f>
        <v>10620537.268712729</v>
      </c>
      <c r="BC114" s="36"/>
      <c r="BD114" s="72">
        <f>+BD102</f>
        <v>53317682.481212735</v>
      </c>
      <c r="BE114" s="37"/>
      <c r="BF114" s="72">
        <f>+BF102</f>
        <v>40076281.489646077</v>
      </c>
      <c r="BG114" s="39"/>
      <c r="BH114" s="72">
        <f>+BH102</f>
        <v>19839989.628354669</v>
      </c>
      <c r="BI114" s="36"/>
      <c r="BJ114" s="72">
        <f>+BJ102</f>
        <v>59916271.118000984</v>
      </c>
      <c r="BK114" s="37"/>
      <c r="BL114" s="116">
        <f>+BL102</f>
        <v>82773426.702146292</v>
      </c>
      <c r="BM114" s="140">
        <f>+BM102</f>
        <v>30460526.897067308</v>
      </c>
      <c r="BN114" s="141">
        <f>+BN102</f>
        <v>113233953.5992136</v>
      </c>
      <c r="BO114" s="32"/>
      <c r="BP114" s="71">
        <f>+BP102</f>
        <v>36566087.669018269</v>
      </c>
      <c r="BQ114" s="36"/>
      <c r="BR114" s="72">
        <f>+BR102</f>
        <v>6846754.1991282552</v>
      </c>
      <c r="BS114" s="36"/>
      <c r="BT114" s="72">
        <f>+BT102</f>
        <v>43412841.868146777</v>
      </c>
      <c r="BU114" s="37"/>
      <c r="BV114" s="72">
        <f>+BV102</f>
        <v>-2866299.4283029437</v>
      </c>
      <c r="BW114" s="36"/>
      <c r="BX114" s="72">
        <f>+BX102</f>
        <v>-1215340.5198430419</v>
      </c>
      <c r="BY114" s="36"/>
      <c r="BZ114" s="72">
        <f>+BZ102</f>
        <v>-4081639.9481461048</v>
      </c>
      <c r="CA114" s="37"/>
      <c r="CB114" s="116">
        <f>+CB102</f>
        <v>33699788.240715146</v>
      </c>
      <c r="CC114" s="140">
        <f>+CC102</f>
        <v>5631413.679285109</v>
      </c>
      <c r="CD114" s="141">
        <f>+CD102</f>
        <v>39331201.920000315</v>
      </c>
      <c r="CE114" s="32"/>
      <c r="CF114" s="71">
        <f>+CF102</f>
        <v>78829105.608622313</v>
      </c>
      <c r="CG114" s="36"/>
      <c r="CH114" s="72">
        <f>+CH102</f>
        <v>-6922913.0828849673</v>
      </c>
      <c r="CI114" s="36"/>
      <c r="CJ114" s="72">
        <f>+CJ102</f>
        <v>71906192.525737286</v>
      </c>
      <c r="CK114" s="37"/>
      <c r="CL114" s="72">
        <f>+CL102</f>
        <v>30826999.507770538</v>
      </c>
      <c r="CM114" s="36"/>
      <c r="CN114" s="72">
        <f>+CN102</f>
        <v>27708862.055761933</v>
      </c>
      <c r="CO114" s="36"/>
      <c r="CP114" s="72">
        <f>+CP102</f>
        <v>58535861.56353271</v>
      </c>
      <c r="CQ114" s="37"/>
      <c r="CR114" s="116">
        <f>+CR102</f>
        <v>109656105.11639285</v>
      </c>
      <c r="CS114" s="140">
        <f>+CS102</f>
        <v>20785948.972877264</v>
      </c>
      <c r="CT114" s="141">
        <f>+CT102</f>
        <v>130442054.08927059</v>
      </c>
      <c r="CU114" s="32"/>
      <c r="CV114" s="73">
        <f>+CV102</f>
        <v>453128663.6565237</v>
      </c>
      <c r="CW114" s="72"/>
      <c r="CX114" s="72">
        <f>+CX102</f>
        <v>58927629.85428071</v>
      </c>
      <c r="CY114" s="72"/>
      <c r="CZ114" s="72">
        <f>+CZ102</f>
        <v>512056293.51080513</v>
      </c>
      <c r="DA114" s="74"/>
      <c r="DB114" s="73">
        <f>+DB102</f>
        <v>219036124.30004692</v>
      </c>
      <c r="DC114" s="72"/>
      <c r="DD114" s="72">
        <f>+DD102</f>
        <v>126150538.3612442</v>
      </c>
      <c r="DE114" s="72"/>
      <c r="DF114" s="72">
        <f>+DF102</f>
        <v>345186662.66129208</v>
      </c>
      <c r="DG114" s="74"/>
      <c r="DH114" s="155"/>
      <c r="DI114" s="162" t="s">
        <v>95</v>
      </c>
      <c r="DJ114" s="353">
        <f>+DJ102</f>
        <v>512056293.51080418</v>
      </c>
      <c r="DK114" s="354">
        <f>+DK102</f>
        <v>345186662.66129208</v>
      </c>
      <c r="DL114" s="355">
        <f>+DL102</f>
        <v>857242956.17209435</v>
      </c>
      <c r="DM114"/>
    </row>
    <row r="115" spans="1:118" s="19" customFormat="1" ht="4.5" customHeight="1" x14ac:dyDescent="0.3">
      <c r="A115" s="26"/>
      <c r="B115" s="50"/>
      <c r="C115" s="34"/>
      <c r="D115" s="225"/>
      <c r="E115" s="203"/>
      <c r="F115" s="228"/>
      <c r="G115" s="229"/>
      <c r="H115" s="228"/>
      <c r="I115" s="37"/>
      <c r="J115" s="225"/>
      <c r="K115" s="203"/>
      <c r="L115" s="228"/>
      <c r="M115" s="229"/>
      <c r="N115" s="228"/>
      <c r="O115" s="37"/>
      <c r="P115" s="139"/>
      <c r="Q115" s="140"/>
      <c r="R115" s="141"/>
      <c r="S115" s="32"/>
      <c r="T115" s="73"/>
      <c r="U115" s="36"/>
      <c r="V115" s="72"/>
      <c r="W115" s="36"/>
      <c r="X115" s="72"/>
      <c r="Y115" s="37"/>
      <c r="Z115" s="248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9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9"/>
      <c r="BH115" s="72"/>
      <c r="BI115" s="36"/>
      <c r="BJ115" s="72"/>
      <c r="BK115" s="37"/>
      <c r="BL115" s="139"/>
      <c r="BM115" s="140"/>
      <c r="BN115" s="141"/>
      <c r="BO115" s="32"/>
      <c r="BP115" s="71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1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8" s="19" customFormat="1" ht="15.6" x14ac:dyDescent="0.3">
      <c r="A116" s="26"/>
      <c r="B116" s="50" t="s">
        <v>97</v>
      </c>
      <c r="C116" s="34"/>
      <c r="D116" s="226">
        <f>+D102/D16</f>
        <v>9.2377877776475964E-2</v>
      </c>
      <c r="E116" s="237"/>
      <c r="F116" s="230">
        <f>+F102/F16</f>
        <v>0.13405873320637343</v>
      </c>
      <c r="G116" s="231"/>
      <c r="H116" s="230">
        <f>+H102/H16</f>
        <v>0.1002690556180167</v>
      </c>
      <c r="I116" s="85"/>
      <c r="J116" s="226">
        <f>+J102/J16</f>
        <v>7.9642256217935595E-2</v>
      </c>
      <c r="K116" s="237"/>
      <c r="L116" s="230">
        <f>+L102/L16</f>
        <v>4.0369477851207758E-2</v>
      </c>
      <c r="M116" s="231"/>
      <c r="N116" s="230">
        <f>+N102/N16</f>
        <v>5.5910986473016518E-2</v>
      </c>
      <c r="O116" s="85"/>
      <c r="P116" s="142">
        <f t="shared" ref="P116:R116" si="488">+P102/P16</f>
        <v>8.8094188430315926E-2</v>
      </c>
      <c r="Q116" s="143">
        <f t="shared" si="488"/>
        <v>6.2087757023825081E-2</v>
      </c>
      <c r="R116" s="144">
        <f t="shared" si="488"/>
        <v>7.7673656486493783E-2</v>
      </c>
      <c r="S116" s="32"/>
      <c r="T116" s="86">
        <f>+T102/T16</f>
        <v>0.11051966145825388</v>
      </c>
      <c r="U116" s="83"/>
      <c r="V116" s="84">
        <f>+V102/V16</f>
        <v>6.3365317041099906E-2</v>
      </c>
      <c r="W116" s="83"/>
      <c r="X116" s="84">
        <f>+X102/X16</f>
        <v>0.10204098532819174</v>
      </c>
      <c r="Y116" s="85"/>
      <c r="Z116" s="249">
        <f>+Z102/Z16</f>
        <v>8.859291287553471E-2</v>
      </c>
      <c r="AA116" s="83"/>
      <c r="AB116" s="84">
        <f>+AB102/AB16</f>
        <v>8.2779970979898476E-2</v>
      </c>
      <c r="AC116" s="83"/>
      <c r="AD116" s="84">
        <f>+AD102/AD16</f>
        <v>8.639441168810956E-2</v>
      </c>
      <c r="AE116" s="85"/>
      <c r="AF116" s="142">
        <f t="shared" ref="AF116:AH116" si="489">+AF102/AF16</f>
        <v>0.10184445508469114</v>
      </c>
      <c r="AG116" s="143">
        <f t="shared" si="489"/>
        <v>7.5886513931439539E-2</v>
      </c>
      <c r="AH116" s="144">
        <f t="shared" si="489"/>
        <v>9.4790551036611992E-2</v>
      </c>
      <c r="AI116" s="32"/>
      <c r="AJ116" s="82">
        <f>+AJ102/AJ16</f>
        <v>6.9518093961122712E-2</v>
      </c>
      <c r="AK116" s="83"/>
      <c r="AL116" s="84">
        <f>+AL102/AL16</f>
        <v>-6.3339909705888431E-3</v>
      </c>
      <c r="AM116" s="83"/>
      <c r="AN116" s="84">
        <f>+AN102/AN16</f>
        <v>5.042317004269091E-2</v>
      </c>
      <c r="AO116" s="85"/>
      <c r="AP116" s="84">
        <f>+AP102/AP16</f>
        <v>0.1135061974455569</v>
      </c>
      <c r="AQ116" s="83"/>
      <c r="AR116" s="84">
        <f>+AR102/AR16</f>
        <v>-1.0540750443355854E-3</v>
      </c>
      <c r="AS116" s="39"/>
      <c r="AT116" s="84">
        <f>+AT102/AT16</f>
        <v>4.4273139156581494E-2</v>
      </c>
      <c r="AU116" s="85"/>
      <c r="AV116" s="142">
        <f>+AV102/AV16</f>
        <v>8.1502727773746508E-2</v>
      </c>
      <c r="AW116" s="143">
        <f>+AW102/AW16</f>
        <v>-3.0094973937240094E-3</v>
      </c>
      <c r="AX116" s="144">
        <f>+AX102/AX16</f>
        <v>4.7873438467881439E-2</v>
      </c>
      <c r="AY116" s="32"/>
      <c r="AZ116" s="82">
        <f>+AZ102/AZ16</f>
        <v>4.6710301140353037E-2</v>
      </c>
      <c r="BA116" s="83"/>
      <c r="BB116" s="84">
        <f>+BB102/BB16</f>
        <v>5.2969213710876602E-2</v>
      </c>
      <c r="BC116" s="83"/>
      <c r="BD116" s="84">
        <f>+BD102/BD16</f>
        <v>4.7836220910173116E-2</v>
      </c>
      <c r="BE116" s="85"/>
      <c r="BF116" s="84">
        <f>+BF102/BF16</f>
        <v>5.8394243664282391E-2</v>
      </c>
      <c r="BG116" s="39"/>
      <c r="BH116" s="84">
        <f>+BH102/BH16</f>
        <v>3.4428756324681141E-2</v>
      </c>
      <c r="BI116" s="83"/>
      <c r="BJ116" s="84">
        <f>+BJ102/BJ16</f>
        <v>4.7455895014237325E-2</v>
      </c>
      <c r="BK116" s="85"/>
      <c r="BL116" s="142">
        <f>+BL102/BL16</f>
        <v>5.1720801583491807E-2</v>
      </c>
      <c r="BM116" s="143">
        <f>+BM102/BM16</f>
        <v>3.9214540684439199E-2</v>
      </c>
      <c r="BN116" s="144">
        <f>+BN102/BN16</f>
        <v>4.7634220200804732E-2</v>
      </c>
      <c r="BO116" s="32"/>
      <c r="BP116" s="82">
        <f>+BP102/BP16</f>
        <v>5.8555998099415973E-2</v>
      </c>
      <c r="BQ116" s="83"/>
      <c r="BR116" s="84">
        <f>+BR102/BR16</f>
        <v>5.2940837654702241E-2</v>
      </c>
      <c r="BS116" s="83"/>
      <c r="BT116" s="84">
        <f>+BT102/BT16</f>
        <v>5.7592602657856602E-2</v>
      </c>
      <c r="BU116" s="85"/>
      <c r="BV116" s="84">
        <f>+BV102/BV16</f>
        <v>-1.1339974163804258E-2</v>
      </c>
      <c r="BW116" s="83"/>
      <c r="BX116" s="84">
        <f>+BX102/BX16</f>
        <v>-3.9982921394680314E-3</v>
      </c>
      <c r="BY116" s="83"/>
      <c r="BZ116" s="84">
        <f>+BZ102/BZ16</f>
        <v>-7.3315114351146272E-3</v>
      </c>
      <c r="CA116" s="85"/>
      <c r="CB116" s="142">
        <f>+CB102/CB16</f>
        <v>3.8416389793138196E-2</v>
      </c>
      <c r="CC116" s="143">
        <f>+CC102/CC16</f>
        <v>1.299677014947544E-2</v>
      </c>
      <c r="CD116" s="144">
        <f>+CD102/CD16</f>
        <v>3.0011961088135728E-2</v>
      </c>
      <c r="CE116" s="32"/>
      <c r="CF116" s="82">
        <f>+CF102/CF16</f>
        <v>7.9642159775137542E-2</v>
      </c>
      <c r="CG116" s="83"/>
      <c r="CH116" s="84">
        <f>+CH102/CH16</f>
        <v>-3.8444826095409584E-2</v>
      </c>
      <c r="CI116" s="83"/>
      <c r="CJ116" s="84">
        <f>+CJ102/CJ16</f>
        <v>6.1465368754664892E-2</v>
      </c>
      <c r="CK116" s="85"/>
      <c r="CL116" s="84">
        <f>+CL102/CL16</f>
        <v>5.1467689040870603E-2</v>
      </c>
      <c r="CM116" s="83"/>
      <c r="CN116" s="84">
        <f>+CN102/CN16</f>
        <v>5.4611730330866665E-2</v>
      </c>
      <c r="CO116" s="83"/>
      <c r="CP116" s="84">
        <f>+CP102/CP16</f>
        <v>5.2909582985986463E-2</v>
      </c>
      <c r="CQ116" s="85"/>
      <c r="CR116" s="142">
        <f>+CR102/CR16</f>
        <v>6.902038867524618E-2</v>
      </c>
      <c r="CS116" s="143">
        <f>+CS102/CS16</f>
        <v>3.0236161622962457E-2</v>
      </c>
      <c r="CT116" s="144">
        <f>+CT102/CT16</f>
        <v>5.7306869448486425E-2</v>
      </c>
      <c r="CU116" s="32"/>
      <c r="CV116" s="86">
        <f>+CV102/CV16</f>
        <v>8.1817831772994329E-2</v>
      </c>
      <c r="CW116" s="84"/>
      <c r="CX116" s="84">
        <f>+CX102/CX16</f>
        <v>4.7342703806004388E-2</v>
      </c>
      <c r="CY116" s="84"/>
      <c r="CZ116" s="84">
        <f>+CZ102/CZ16</f>
        <v>7.54914975059474E-2</v>
      </c>
      <c r="DA116" s="85"/>
      <c r="DB116" s="87">
        <f>+DB102/DB16</f>
        <v>6.7798049046213935E-2</v>
      </c>
      <c r="DC116" s="83"/>
      <c r="DD116" s="83">
        <f>+DD102/DD16</f>
        <v>4.198037996347679E-2</v>
      </c>
      <c r="DE116" s="83"/>
      <c r="DF116" s="172">
        <f>+DF102/DF16</f>
        <v>5.5356501555359358E-2</v>
      </c>
      <c r="DG116" s="85"/>
      <c r="DH116" s="157"/>
      <c r="DI116" s="162" t="s">
        <v>97</v>
      </c>
      <c r="DJ116" s="179">
        <f>+DJ102/DJ16</f>
        <v>7.5491497505947247E-2</v>
      </c>
      <c r="DK116" s="172">
        <f>+DK102/DK16</f>
        <v>5.5356501555359358E-2</v>
      </c>
      <c r="DL116" s="180">
        <f>+DL102/DL16</f>
        <v>6.5847205691313221E-2</v>
      </c>
      <c r="DM116"/>
    </row>
    <row r="117" spans="1:118" s="19" customFormat="1" ht="5.25" customHeight="1" x14ac:dyDescent="0.3">
      <c r="A117" s="26"/>
      <c r="B117" s="50"/>
      <c r="C117" s="34"/>
      <c r="D117" s="227"/>
      <c r="E117" s="83"/>
      <c r="F117" s="231"/>
      <c r="G117" s="231"/>
      <c r="H117" s="231"/>
      <c r="I117" s="85"/>
      <c r="J117" s="227"/>
      <c r="K117" s="83"/>
      <c r="L117" s="231"/>
      <c r="M117" s="231"/>
      <c r="N117" s="231"/>
      <c r="O117" s="85"/>
      <c r="P117" s="142"/>
      <c r="Q117" s="143"/>
      <c r="R117" s="144"/>
      <c r="S117" s="32"/>
      <c r="T117" s="87"/>
      <c r="U117" s="83"/>
      <c r="V117" s="83"/>
      <c r="W117" s="83"/>
      <c r="X117" s="83"/>
      <c r="Y117" s="85"/>
      <c r="Z117" s="250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39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39"/>
      <c r="BH117" s="83"/>
      <c r="BI117" s="83"/>
      <c r="BJ117" s="83"/>
      <c r="BK117" s="85"/>
      <c r="BL117" s="142"/>
      <c r="BM117" s="143"/>
      <c r="BN117" s="144"/>
      <c r="BO117" s="32"/>
      <c r="BP117" s="8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8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8" s="19" customFormat="1" ht="15.6" x14ac:dyDescent="0.3">
      <c r="A118" s="26"/>
      <c r="B118" s="50" t="s">
        <v>93</v>
      </c>
      <c r="C118" s="34"/>
      <c r="D118" s="226">
        <f>+D63/D16</f>
        <v>0.86513091346206805</v>
      </c>
      <c r="E118" s="83"/>
      <c r="F118" s="230">
        <f>+F63/F16</f>
        <v>0.82506082973795103</v>
      </c>
      <c r="G118" s="231"/>
      <c r="H118" s="230">
        <f>+H63/H16</f>
        <v>0.8575446930370999</v>
      </c>
      <c r="I118" s="85"/>
      <c r="J118" s="226">
        <f>+J63/J16</f>
        <v>0.88113776569858537</v>
      </c>
      <c r="K118" s="83"/>
      <c r="L118" s="230">
        <f>+L63/L16</f>
        <v>0.92651694428479836</v>
      </c>
      <c r="M118" s="231"/>
      <c r="N118" s="230">
        <f>+N63/N16</f>
        <v>0.90855893559331935</v>
      </c>
      <c r="O118" s="85"/>
      <c r="P118" s="142">
        <f t="shared" ref="P118:R118" si="490">+P63/P16</f>
        <v>0.87051489743771837</v>
      </c>
      <c r="Q118" s="143">
        <f t="shared" si="490"/>
        <v>0.90299821515044443</v>
      </c>
      <c r="R118" s="144">
        <f t="shared" si="490"/>
        <v>0.88353065667726949</v>
      </c>
      <c r="S118" s="32"/>
      <c r="T118" s="86">
        <f>+T63/T16</f>
        <v>0.83267913151979711</v>
      </c>
      <c r="U118" s="83"/>
      <c r="V118" s="84">
        <f>+V63/V16</f>
        <v>0.87481359024884897</v>
      </c>
      <c r="W118" s="83"/>
      <c r="X118" s="84">
        <f>+X63/X16</f>
        <v>0.84025519760437051</v>
      </c>
      <c r="Y118" s="85"/>
      <c r="Z118" s="249">
        <f>+Z63/Z16</f>
        <v>0.81636617418641277</v>
      </c>
      <c r="AA118" s="83"/>
      <c r="AB118" s="84">
        <f>+AB63/AB16</f>
        <v>0.84495192846806577</v>
      </c>
      <c r="AC118" s="83"/>
      <c r="AD118" s="84">
        <f>+AD63/AD16</f>
        <v>0.82717753543171202</v>
      </c>
      <c r="AE118" s="85"/>
      <c r="AF118" s="142">
        <f t="shared" ref="AF118:AH118" si="491">+AF63/AF16</f>
        <v>0.82622499305524755</v>
      </c>
      <c r="AG118" s="143">
        <f t="shared" si="491"/>
        <v>0.85555474856109182</v>
      </c>
      <c r="AH118" s="144">
        <f t="shared" si="491"/>
        <v>0.83419516603123212</v>
      </c>
      <c r="AI118" s="32"/>
      <c r="AJ118" s="82">
        <f>+AJ63/AJ16</f>
        <v>0.81721459330245383</v>
      </c>
      <c r="AK118" s="83"/>
      <c r="AL118" s="84">
        <f>+AL63/AL16</f>
        <v>0.90579725947532597</v>
      </c>
      <c r="AM118" s="83"/>
      <c r="AN118" s="84">
        <f>+AN63/AN16</f>
        <v>0.83951430032547969</v>
      </c>
      <c r="AO118" s="85"/>
      <c r="AP118" s="84">
        <f>+AP63/AP16</f>
        <v>0.79325899875472827</v>
      </c>
      <c r="AQ118" s="83"/>
      <c r="AR118" s="84">
        <f>+AR63/AR16</f>
        <v>0.90661773983104899</v>
      </c>
      <c r="AS118" s="39"/>
      <c r="AT118" s="84">
        <f>+AT63/AT16</f>
        <v>0.86176592666199403</v>
      </c>
      <c r="AU118" s="85"/>
      <c r="AV118" s="142">
        <f>+AV63/AV16</f>
        <v>0.81068785071352234</v>
      </c>
      <c r="AW118" s="143">
        <f>+AW63/AW16</f>
        <v>0.9063138740787865</v>
      </c>
      <c r="AX118" s="144">
        <f>+AX63/AX16</f>
        <v>0.84873956688295638</v>
      </c>
      <c r="AY118" s="32"/>
      <c r="AZ118" s="82">
        <f>+AZ63/AZ16</f>
        <v>0.86869557404870223</v>
      </c>
      <c r="BA118" s="83"/>
      <c r="BB118" s="84">
        <f>+BB63/BB16</f>
        <v>0.86316453523975445</v>
      </c>
      <c r="BC118" s="83"/>
      <c r="BD118" s="84">
        <f>+BD63/BD16</f>
        <v>0.86770059195357518</v>
      </c>
      <c r="BE118" s="85"/>
      <c r="BF118" s="84">
        <f>+BF63/BF16</f>
        <v>0.85762881519419076</v>
      </c>
      <c r="BG118" s="39"/>
      <c r="BH118" s="84">
        <f>+BH63/BH16</f>
        <v>0.88097151311601063</v>
      </c>
      <c r="BI118" s="83"/>
      <c r="BJ118" s="84">
        <f>+BJ63/BJ16</f>
        <v>0.86828290975456446</v>
      </c>
      <c r="BK118" s="85"/>
      <c r="BL118" s="142">
        <f>+BL63/BL16</f>
        <v>0.86394974445983908</v>
      </c>
      <c r="BM118" s="143">
        <f>+BM63/BM16</f>
        <v>0.8763750592939924</v>
      </c>
      <c r="BN118" s="144">
        <f>+BN63/BN16</f>
        <v>0.86800987567612631</v>
      </c>
      <c r="BO118" s="32"/>
      <c r="BP118" s="82">
        <f>+BP63/BP16</f>
        <v>0.87103393038956667</v>
      </c>
      <c r="BQ118" s="83"/>
      <c r="BR118" s="84">
        <f>+BR63/BR16</f>
        <v>0.87843044846288076</v>
      </c>
      <c r="BS118" s="83"/>
      <c r="BT118" s="84">
        <f>+BT63/BT16</f>
        <v>0.87230295410944136</v>
      </c>
      <c r="BU118" s="85"/>
      <c r="BV118" s="84">
        <f>+BV63/BV16</f>
        <v>0.92377483350959266</v>
      </c>
      <c r="BW118" s="83"/>
      <c r="BX118" s="84">
        <f>+BX63/BX16</f>
        <v>0.91968632149397211</v>
      </c>
      <c r="BY118" s="83"/>
      <c r="BZ118" s="84">
        <f>+BZ63/BZ16</f>
        <v>0.92154255921930206</v>
      </c>
      <c r="CA118" s="85"/>
      <c r="CB118" s="142">
        <f>+CB63/CB16</f>
        <v>0.88623053036755428</v>
      </c>
      <c r="CC118" s="143">
        <f>+CC63/CC16</f>
        <v>0.90737236210466077</v>
      </c>
      <c r="CD118" s="144">
        <f>+CD63/CD16</f>
        <v>0.89322060417741034</v>
      </c>
      <c r="CE118" s="32"/>
      <c r="CF118" s="82">
        <f>+CF63/CF16</f>
        <v>0.8384171303585285</v>
      </c>
      <c r="CG118" s="83"/>
      <c r="CH118" s="84">
        <f>+CH63/CH16</f>
        <v>0.92845576363475724</v>
      </c>
      <c r="CI118" s="83"/>
      <c r="CJ118" s="84">
        <f>+CJ63/CJ16</f>
        <v>0.85227651891659639</v>
      </c>
      <c r="CK118" s="85"/>
      <c r="CL118" s="84">
        <f>+CL63/CL16</f>
        <v>0.84601547876877103</v>
      </c>
      <c r="CM118" s="83"/>
      <c r="CN118" s="84">
        <f>+CN63/CN16</f>
        <v>0.85681739158999959</v>
      </c>
      <c r="CO118" s="83"/>
      <c r="CP118" s="84">
        <f>+CP63/CP16</f>
        <v>0.8509693617671128</v>
      </c>
      <c r="CQ118" s="85"/>
      <c r="CR118" s="142">
        <f>+CR63/CR16</f>
        <v>0.84128170653147727</v>
      </c>
      <c r="CS118" s="143">
        <f>+CS63/CS16</f>
        <v>0.87558260413343636</v>
      </c>
      <c r="CT118" s="144">
        <f>+CT63/CT16</f>
        <v>0.85164118135133193</v>
      </c>
      <c r="CU118" s="32"/>
      <c r="CV118" s="86">
        <f>+CV63/CV16</f>
        <v>0.84757062341128664</v>
      </c>
      <c r="CW118" s="84"/>
      <c r="CX118" s="84">
        <f>+CX63/CX16</f>
        <v>0.87743760327369469</v>
      </c>
      <c r="CY118" s="84"/>
      <c r="CZ118" s="84">
        <f>+CZ63/CZ16</f>
        <v>0.85305134268048477</v>
      </c>
      <c r="DA118" s="85"/>
      <c r="DB118" s="87">
        <f>+DB63/DB16</f>
        <v>0.84642349656583848</v>
      </c>
      <c r="DC118" s="83"/>
      <c r="DD118" s="83">
        <f>+DD63/DD16</f>
        <v>0.88591819467133803</v>
      </c>
      <c r="DE118" s="83"/>
      <c r="DF118" s="83">
        <f>+DF63/DF16</f>
        <v>0.86545601110236936</v>
      </c>
      <c r="DG118" s="85"/>
      <c r="DH118" s="157"/>
      <c r="DI118" s="162" t="s">
        <v>93</v>
      </c>
      <c r="DJ118" s="179">
        <f>+DJ63/DJ16</f>
        <v>0.85305134268048499</v>
      </c>
      <c r="DK118" s="172">
        <f>+DK63/DK16</f>
        <v>0.86545601110236936</v>
      </c>
      <c r="DL118" s="180">
        <f>+DL63/DL16</f>
        <v>0.85899295013935983</v>
      </c>
      <c r="DM118"/>
    </row>
    <row r="119" spans="1:118" s="19" customFormat="1" ht="4.5" customHeight="1" x14ac:dyDescent="0.3">
      <c r="A119" s="26"/>
      <c r="B119" s="50"/>
      <c r="C119" s="34"/>
      <c r="D119" s="227"/>
      <c r="E119" s="83"/>
      <c r="F119" s="231"/>
      <c r="G119" s="231"/>
      <c r="H119" s="231"/>
      <c r="I119" s="85"/>
      <c r="J119" s="227"/>
      <c r="K119" s="83"/>
      <c r="L119" s="231"/>
      <c r="M119" s="231"/>
      <c r="N119" s="231"/>
      <c r="O119" s="85"/>
      <c r="P119" s="142"/>
      <c r="Q119" s="143"/>
      <c r="R119" s="144"/>
      <c r="S119" s="32"/>
      <c r="T119" s="87"/>
      <c r="U119" s="83"/>
      <c r="V119" s="83"/>
      <c r="W119" s="83"/>
      <c r="X119" s="83"/>
      <c r="Y119" s="85"/>
      <c r="Z119" s="250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39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39"/>
      <c r="BH119" s="83"/>
      <c r="BI119" s="83"/>
      <c r="BJ119" s="83"/>
      <c r="BK119" s="85"/>
      <c r="BL119" s="142"/>
      <c r="BM119" s="143"/>
      <c r="BN119" s="144"/>
      <c r="BO119" s="32"/>
      <c r="BP119" s="8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8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  <c r="DN119"/>
    </row>
    <row r="120" spans="1:118" s="19" customFormat="1" ht="15.6" x14ac:dyDescent="0.3">
      <c r="A120" s="26"/>
      <c r="B120" s="50" t="s">
        <v>94</v>
      </c>
      <c r="C120" s="34"/>
      <c r="D120" s="226">
        <f>+D95/D16</f>
        <v>2.1074637335481428E-2</v>
      </c>
      <c r="E120" s="83"/>
      <c r="F120" s="230">
        <f>+F95/F16</f>
        <v>2.8283208252723561E-2</v>
      </c>
      <c r="G120" s="231"/>
      <c r="H120" s="230">
        <f>+H95/H16</f>
        <v>2.2439391357552508E-2</v>
      </c>
      <c r="I120" s="85"/>
      <c r="J120" s="226">
        <f>+J95/J16</f>
        <v>3.2778284629184251E-2</v>
      </c>
      <c r="K120" s="83"/>
      <c r="L120" s="230">
        <f>+L95/L16</f>
        <v>2.9456406662457926E-2</v>
      </c>
      <c r="M120" s="231"/>
      <c r="N120" s="230">
        <f>+N95/N16</f>
        <v>3.0770981215304253E-2</v>
      </c>
      <c r="O120" s="85"/>
      <c r="P120" s="142">
        <f t="shared" ref="P120:R120" si="492">+P95/P16</f>
        <v>2.5011217029907953E-2</v>
      </c>
      <c r="Q120" s="143">
        <f t="shared" si="492"/>
        <v>2.9184445374144871E-2</v>
      </c>
      <c r="R120" s="144">
        <f t="shared" si="492"/>
        <v>2.6683390293138928E-2</v>
      </c>
      <c r="S120" s="32"/>
      <c r="T120" s="86">
        <f>+T95/T16</f>
        <v>2.8686209187155351E-2</v>
      </c>
      <c r="U120" s="83"/>
      <c r="V120" s="84">
        <f>+V95/V16</f>
        <v>2.9703978369301619E-2</v>
      </c>
      <c r="W120" s="83"/>
      <c r="X120" s="84">
        <f>+X95/X16</f>
        <v>2.8869211100918304E-2</v>
      </c>
      <c r="Y120" s="85"/>
      <c r="Z120" s="249">
        <f>+Z95/Z16</f>
        <v>7.2975069740126672E-2</v>
      </c>
      <c r="AA120" s="83"/>
      <c r="AB120" s="84">
        <f>+AB95/AB16</f>
        <v>5.640382487207115E-2</v>
      </c>
      <c r="AC120" s="83"/>
      <c r="AD120" s="84">
        <f>+AD95/AD16</f>
        <v>6.6707692192987875E-2</v>
      </c>
      <c r="AE120" s="85"/>
      <c r="AF120" s="142">
        <f t="shared" ref="AF120:AH120" si="493">+AF95/AF16</f>
        <v>4.6208871240651865E-2</v>
      </c>
      <c r="AG120" s="143">
        <f t="shared" si="493"/>
        <v>4.6923653572212058E-2</v>
      </c>
      <c r="AH120" s="144">
        <f t="shared" si="493"/>
        <v>4.6403108755573429E-2</v>
      </c>
      <c r="AI120" s="32"/>
      <c r="AJ120" s="82">
        <f>+AJ95/AJ16</f>
        <v>8.947004396267344E-2</v>
      </c>
      <c r="AK120" s="83"/>
      <c r="AL120" s="84">
        <f>+AL95/AL16</f>
        <v>7.8052669602110769E-2</v>
      </c>
      <c r="AM120" s="83"/>
      <c r="AN120" s="84">
        <f>+AN95/AN16</f>
        <v>8.6595846174181867E-2</v>
      </c>
      <c r="AO120" s="85"/>
      <c r="AP120" s="84">
        <f>+AP95/AP16</f>
        <v>8.4471166573260315E-2</v>
      </c>
      <c r="AQ120" s="83"/>
      <c r="AR120" s="84">
        <f>+AR95/AR16</f>
        <v>8.4961542283363167E-2</v>
      </c>
      <c r="AS120" s="39"/>
      <c r="AT120" s="84">
        <f>+AT95/AT16</f>
        <v>8.4767518959503491E-2</v>
      </c>
      <c r="AU120" s="85"/>
      <c r="AV120" s="142">
        <f>+AV95/AV16</f>
        <v>8.8108091292731214E-2</v>
      </c>
      <c r="AW120" s="143">
        <f>+AW95/AW16</f>
        <v>8.2402834107192333E-2</v>
      </c>
      <c r="AX120" s="144">
        <f>+AX95/AX16</f>
        <v>8.5837842886933635E-2</v>
      </c>
      <c r="AY120" s="32"/>
      <c r="AZ120" s="82">
        <f>+AZ95/AZ16</f>
        <v>5.8579323491645796E-2</v>
      </c>
      <c r="BA120" s="83"/>
      <c r="BB120" s="84">
        <f>+BB95/BB16</f>
        <v>5.762983803263428E-2</v>
      </c>
      <c r="BC120" s="83"/>
      <c r="BD120" s="84">
        <f>+BD95/BD16</f>
        <v>5.8408519947513796E-2</v>
      </c>
      <c r="BE120" s="85"/>
      <c r="BF120" s="84">
        <f>+BF95/BF16</f>
        <v>6.4529676627405774E-2</v>
      </c>
      <c r="BG120" s="39"/>
      <c r="BH120" s="84">
        <f>+BH95/BH16</f>
        <v>6.5065176853713769E-2</v>
      </c>
      <c r="BI120" s="83"/>
      <c r="BJ120" s="84">
        <f>+BJ95/BJ16</f>
        <v>6.4774090108113747E-2</v>
      </c>
      <c r="BK120" s="85"/>
      <c r="BL120" s="142">
        <f>+BL95/BL16</f>
        <v>6.1131051811302926E-2</v>
      </c>
      <c r="BM120" s="143">
        <f>+BM95/BM16</f>
        <v>6.3145918471991233E-2</v>
      </c>
      <c r="BN120" s="144">
        <f>+BN95/BN16</f>
        <v>6.1789435372195167E-2</v>
      </c>
      <c r="BO120" s="32"/>
      <c r="BP120" s="82">
        <f>+BP95/BP16</f>
        <v>3.9420565344886388E-2</v>
      </c>
      <c r="BQ120" s="83"/>
      <c r="BR120" s="84">
        <f>+BR95/BR16</f>
        <v>3.7431841489176991E-2</v>
      </c>
      <c r="BS120" s="83"/>
      <c r="BT120" s="84">
        <f>+BT95/BT16</f>
        <v>3.9079359155682086E-2</v>
      </c>
      <c r="BU120" s="85"/>
      <c r="BV120" s="84">
        <f>+BV95/BV16</f>
        <v>6.4905930468646331E-2</v>
      </c>
      <c r="BW120" s="83"/>
      <c r="BX120" s="84">
        <f>+BX95/BX16</f>
        <v>6.0888801687431472E-2</v>
      </c>
      <c r="BY120" s="83"/>
      <c r="BZ120" s="84">
        <f>+BZ95/BZ16</f>
        <v>6.2712630494271199E-2</v>
      </c>
      <c r="CA120" s="85"/>
      <c r="CB120" s="142">
        <f>+CB95/CB16</f>
        <v>4.6763839277783333E-2</v>
      </c>
      <c r="CC120" s="143">
        <f>+CC95/CC16</f>
        <v>5.3887421421879453E-2</v>
      </c>
      <c r="CD120" s="144">
        <f>+CD95/CD16</f>
        <v>4.9119092389102427E-2</v>
      </c>
      <c r="CE120" s="32"/>
      <c r="CF120" s="82">
        <f>+CF95/CF16</f>
        <v>5.7725353829078473E-2</v>
      </c>
      <c r="CG120" s="83"/>
      <c r="CH120" s="84">
        <f>+CH95/CH16</f>
        <v>7.8541070710812122E-2</v>
      </c>
      <c r="CI120" s="83"/>
      <c r="CJ120" s="84">
        <f>+CJ95/CJ16</f>
        <v>6.0929457421961916E-2</v>
      </c>
      <c r="CK120" s="85"/>
      <c r="CL120" s="84">
        <f>+CL95/CL16</f>
        <v>7.6093502250408673E-2</v>
      </c>
      <c r="CM120" s="83"/>
      <c r="CN120" s="84">
        <f>+CN95/CN16</f>
        <v>6.5305750177554911E-2</v>
      </c>
      <c r="CO120" s="83"/>
      <c r="CP120" s="84">
        <f>+CP95/CP16</f>
        <v>7.1146113536160543E-2</v>
      </c>
      <c r="CQ120" s="85"/>
      <c r="CR120" s="142">
        <f>+CR95/CR16</f>
        <v>6.4650142936932373E-2</v>
      </c>
      <c r="CS120" s="143">
        <f>+CS95/CS16</f>
        <v>6.8772657587621647E-2</v>
      </c>
      <c r="CT120" s="144">
        <f>+CT95/CT16</f>
        <v>6.5895214923499257E-2</v>
      </c>
      <c r="CU120" s="32"/>
      <c r="CV120" s="86">
        <f>+CV95/CV16</f>
        <v>4.4681766157568241E-2</v>
      </c>
      <c r="CW120" s="84"/>
      <c r="CX120" s="84">
        <f>+CX95/CX16</f>
        <v>4.8810361845707174E-2</v>
      </c>
      <c r="CY120" s="84"/>
      <c r="CZ120" s="84">
        <f>+CZ95/CZ16</f>
        <v>4.5439381224339423E-2</v>
      </c>
      <c r="DA120" s="85"/>
      <c r="DB120" s="87">
        <f>+DB95/DB16</f>
        <v>6.6364754077758881E-2</v>
      </c>
      <c r="DC120" s="83"/>
      <c r="DD120" s="83">
        <f>+DD95/DD16</f>
        <v>5.6896848336506149E-2</v>
      </c>
      <c r="DE120" s="83"/>
      <c r="DF120" s="83">
        <f>+DF95/DF16</f>
        <v>6.1802165621719835E-2</v>
      </c>
      <c r="DG120" s="85"/>
      <c r="DH120" s="157"/>
      <c r="DI120" s="162" t="s">
        <v>94</v>
      </c>
      <c r="DJ120" s="179">
        <f>+DJ95/DJ16</f>
        <v>4.5439381224339416E-2</v>
      </c>
      <c r="DK120" s="172">
        <f>+DK95/DK16</f>
        <v>6.1802165621719835E-2</v>
      </c>
      <c r="DL120" s="180">
        <f>+DL95/DL16</f>
        <v>5.3276853256394516E-2</v>
      </c>
      <c r="DM120"/>
      <c r="DN120"/>
    </row>
    <row r="121" spans="1:118" s="19" customFormat="1" ht="5.25" customHeight="1" x14ac:dyDescent="0.3">
      <c r="A121" s="26"/>
      <c r="B121" s="26"/>
      <c r="C121" s="34"/>
      <c r="D121" s="224"/>
      <c r="E121" s="36"/>
      <c r="F121" s="229"/>
      <c r="G121" s="229"/>
      <c r="H121" s="229"/>
      <c r="I121" s="37"/>
      <c r="J121" s="224"/>
      <c r="K121" s="36"/>
      <c r="L121" s="229"/>
      <c r="M121" s="229"/>
      <c r="N121" s="229"/>
      <c r="O121" s="37"/>
      <c r="P121" s="116"/>
      <c r="Q121" s="117"/>
      <c r="R121" s="118"/>
      <c r="S121" s="32"/>
      <c r="T121" s="38"/>
      <c r="U121" s="36"/>
      <c r="V121" s="36"/>
      <c r="W121" s="36"/>
      <c r="X121" s="36"/>
      <c r="Y121" s="37"/>
      <c r="Z121" s="244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9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9"/>
      <c r="BH121" s="36"/>
      <c r="BI121" s="36"/>
      <c r="BJ121" s="36"/>
      <c r="BK121" s="37"/>
      <c r="BL121" s="116"/>
      <c r="BM121" s="117"/>
      <c r="BN121" s="118"/>
      <c r="BO121" s="32"/>
      <c r="BP121" s="35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  <c r="DN121"/>
    </row>
    <row r="122" spans="1:118" s="19" customFormat="1" ht="15.6" x14ac:dyDescent="0.3">
      <c r="A122" s="26"/>
      <c r="B122" s="50" t="s">
        <v>99</v>
      </c>
      <c r="C122" s="34"/>
      <c r="D122" s="226">
        <f>+D73/D16</f>
        <v>2.141657142597457E-2</v>
      </c>
      <c r="E122" s="36"/>
      <c r="F122" s="230">
        <f>+F73/F16</f>
        <v>1.259722880295195E-2</v>
      </c>
      <c r="G122" s="229"/>
      <c r="H122" s="230">
        <f>+H73/H16</f>
        <v>1.9746859987330931E-2</v>
      </c>
      <c r="I122" s="37"/>
      <c r="J122" s="226">
        <f>+J73/J16</f>
        <v>6.4416934542947269E-3</v>
      </c>
      <c r="K122" s="36"/>
      <c r="L122" s="230">
        <f>+L73/L16</f>
        <v>3.6571712015359124E-3</v>
      </c>
      <c r="M122" s="229"/>
      <c r="N122" s="230">
        <f>+N73/N16</f>
        <v>4.7590967183598811E-3</v>
      </c>
      <c r="O122" s="37"/>
      <c r="P122" s="142">
        <f t="shared" ref="P122:R122" si="494">+P73/P16</f>
        <v>1.6379697102057788E-2</v>
      </c>
      <c r="Q122" s="143">
        <f t="shared" si="494"/>
        <v>5.7295824515856903E-3</v>
      </c>
      <c r="R122" s="144">
        <f t="shared" si="494"/>
        <v>1.2112296543097862E-2</v>
      </c>
      <c r="S122" s="32"/>
      <c r="T122" s="86">
        <f>+T73/T16</f>
        <v>2.8094579001368698E-2</v>
      </c>
      <c r="U122" s="36"/>
      <c r="V122" s="84">
        <f>+V73/V16</f>
        <v>3.2099313398858069E-2</v>
      </c>
      <c r="W122" s="36"/>
      <c r="X122" s="84">
        <f>+X73/X16</f>
        <v>2.881465784803549E-2</v>
      </c>
      <c r="Y122" s="37"/>
      <c r="Z122" s="249">
        <f>+Z73/Z16</f>
        <v>2.3198753986260576E-2</v>
      </c>
      <c r="AA122" s="36"/>
      <c r="AB122" s="84">
        <f>+AB73/AB16</f>
        <v>1.5836481752744533E-2</v>
      </c>
      <c r="AC122" s="36"/>
      <c r="AD122" s="84">
        <f>+AD73/AD16</f>
        <v>2.0414283654691806E-2</v>
      </c>
      <c r="AE122" s="37"/>
      <c r="AF122" s="142">
        <f t="shared" ref="AF122:AH122" si="495">+AF73/AF16</f>
        <v>2.6157570775334333E-2</v>
      </c>
      <c r="AG122" s="143">
        <f t="shared" si="495"/>
        <v>2.1610838163742381E-2</v>
      </c>
      <c r="AH122" s="144">
        <f t="shared" si="495"/>
        <v>2.4922025344936295E-2</v>
      </c>
      <c r="AI122" s="32"/>
      <c r="AJ122" s="82">
        <f>+AJ73/AJ16</f>
        <v>2.3797268773750057E-2</v>
      </c>
      <c r="AK122" s="36"/>
      <c r="AL122" s="84">
        <f>+AL73/AL16</f>
        <v>2.2484061893152111E-2</v>
      </c>
      <c r="AM122" s="36"/>
      <c r="AN122" s="84">
        <f>+AN73/AN16</f>
        <v>2.3466683457647616E-2</v>
      </c>
      <c r="AO122" s="37"/>
      <c r="AP122" s="84">
        <f>+AP73/AP16</f>
        <v>8.7636372264545542E-3</v>
      </c>
      <c r="AQ122" s="36"/>
      <c r="AR122" s="84">
        <f>+AR73/AR16</f>
        <v>9.4747929299233598E-3</v>
      </c>
      <c r="AS122" s="39"/>
      <c r="AT122" s="84">
        <f>+AT73/AT16</f>
        <v>9.193415221920978E-3</v>
      </c>
      <c r="AU122" s="37"/>
      <c r="AV122" s="142">
        <f>+AV73/AV16</f>
        <v>1.9701330219999917E-2</v>
      </c>
      <c r="AW122" s="143">
        <f>+AW73/AW16</f>
        <v>1.4292789207745167E-2</v>
      </c>
      <c r="AX122" s="144">
        <f>+AX73/AX16</f>
        <v>1.754915176222855E-2</v>
      </c>
      <c r="AY122" s="32"/>
      <c r="AZ122" s="82">
        <f>+AZ73/AZ16</f>
        <v>2.6014801319298963E-2</v>
      </c>
      <c r="BA122" s="36"/>
      <c r="BB122" s="84">
        <f>+BB73/BB16</f>
        <v>2.6236413016734603E-2</v>
      </c>
      <c r="BC122" s="36"/>
      <c r="BD122" s="84">
        <f>+BD73/BD16</f>
        <v>2.6054667188737893E-2</v>
      </c>
      <c r="BE122" s="37"/>
      <c r="BF122" s="84">
        <f>+BF73/BF16</f>
        <v>1.9447264514121005E-2</v>
      </c>
      <c r="BG122" s="39"/>
      <c r="BH122" s="84">
        <f>+BH73/BH16</f>
        <v>1.953455370559451E-2</v>
      </c>
      <c r="BI122" s="36"/>
      <c r="BJ122" s="84">
        <f>+BJ73/BJ16</f>
        <v>1.9487105123084544E-2</v>
      </c>
      <c r="BK122" s="37"/>
      <c r="BL122" s="142">
        <f>+BL73/BL16</f>
        <v>2.3198402145366122E-2</v>
      </c>
      <c r="BM122" s="143">
        <f>+BM73/BM16</f>
        <v>2.1264481549577195E-2</v>
      </c>
      <c r="BN122" s="144">
        <f>+BN73/BN16</f>
        <v>2.2566468750873706E-2</v>
      </c>
      <c r="BO122" s="32"/>
      <c r="BP122" s="82">
        <f>+BP73/BP16</f>
        <v>3.0989506166130901E-2</v>
      </c>
      <c r="BQ122" s="36"/>
      <c r="BR122" s="84">
        <f>+BR73/BR16</f>
        <v>3.1196872393239952E-2</v>
      </c>
      <c r="BS122" s="36"/>
      <c r="BT122" s="84">
        <f>+BT73/BT16</f>
        <v>3.1025084077020051E-2</v>
      </c>
      <c r="BU122" s="37"/>
      <c r="BV122" s="84">
        <f>+BV73/BV16</f>
        <v>2.2659210185565156E-2</v>
      </c>
      <c r="BW122" s="36"/>
      <c r="BX122" s="84">
        <f>+BX73/BX16</f>
        <v>2.342316895806448E-2</v>
      </c>
      <c r="BY122" s="36"/>
      <c r="BZ122" s="84">
        <f>+BZ73/BZ16</f>
        <v>2.3076321721541282E-2</v>
      </c>
      <c r="CA122" s="37"/>
      <c r="CB122" s="142">
        <f>+CB73/CB16</f>
        <v>2.8589240561524187E-2</v>
      </c>
      <c r="CC122" s="143">
        <f>+CC73/CC16</f>
        <v>2.5743446323984273E-2</v>
      </c>
      <c r="CD122" s="144">
        <f>+CD73/CD16</f>
        <v>2.7648342345351469E-2</v>
      </c>
      <c r="CE122" s="32"/>
      <c r="CF122" s="82">
        <f>+CF73/CF16</f>
        <v>2.4215356037255414E-2</v>
      </c>
      <c r="CG122" s="36"/>
      <c r="CH122" s="84">
        <f>+CH73/CH16</f>
        <v>3.1447991749840282E-2</v>
      </c>
      <c r="CI122" s="36"/>
      <c r="CJ122" s="84">
        <f>+CJ73/CJ16</f>
        <v>2.532865490677675E-2</v>
      </c>
      <c r="CK122" s="37"/>
      <c r="CL122" s="84">
        <f>+CL73/CL16</f>
        <v>2.6423329939949704E-2</v>
      </c>
      <c r="CM122" s="36"/>
      <c r="CN122" s="84">
        <f>+CN73/CN16</f>
        <v>2.3265127901578777E-2</v>
      </c>
      <c r="CO122" s="36"/>
      <c r="CP122" s="84">
        <f>+CP73/CP16</f>
        <v>2.49749417107402E-2</v>
      </c>
      <c r="CQ122" s="37"/>
      <c r="CR122" s="142">
        <f>+CR73/CR16</f>
        <v>2.5047761856344268E-2</v>
      </c>
      <c r="CS122" s="143">
        <f>+CS73/CS16</f>
        <v>2.5408576655979547E-2</v>
      </c>
      <c r="CT122" s="144">
        <f>+CT73/CT16</f>
        <v>2.5156734276682302E-2</v>
      </c>
      <c r="CU122" s="32"/>
      <c r="CV122" s="86">
        <f>+CV73/CV16</f>
        <v>2.5923848533400025E-2</v>
      </c>
      <c r="CW122" s="84"/>
      <c r="CX122" s="84">
        <f>+CX73/CX16</f>
        <v>2.6404288251204614E-2</v>
      </c>
      <c r="CY122" s="84"/>
      <c r="CZ122" s="84">
        <f>+CZ73/CZ16</f>
        <v>2.6012011288094015E-2</v>
      </c>
      <c r="DA122" s="74"/>
      <c r="DB122" s="87">
        <f>+DB73/DB16</f>
        <v>1.9782947353277413E-2</v>
      </c>
      <c r="DC122" s="83"/>
      <c r="DD122" s="83">
        <f>+DD73/DD16</f>
        <v>1.5198653061610778E-2</v>
      </c>
      <c r="DE122" s="83"/>
      <c r="DF122" s="83">
        <f>+DF73/DF16</f>
        <v>1.7573773668424456E-2</v>
      </c>
      <c r="DG122" s="74"/>
      <c r="DH122" s="155"/>
      <c r="DI122" s="162" t="s">
        <v>99</v>
      </c>
      <c r="DJ122" s="179">
        <f>+DJ73/DJ16</f>
        <v>2.6012011288094005E-2</v>
      </c>
      <c r="DK122" s="172">
        <f>+DK73/DK16</f>
        <v>1.7573773668424456E-2</v>
      </c>
      <c r="DL122" s="180">
        <f>+DL73/DL16</f>
        <v>2.1970251051090406E-2</v>
      </c>
      <c r="DM122"/>
      <c r="DN122"/>
    </row>
    <row r="123" spans="1:118" s="19" customFormat="1" ht="16.2" thickBot="1" x14ac:dyDescent="0.35">
      <c r="A123" s="26"/>
      <c r="B123" s="26"/>
      <c r="C123" s="34"/>
      <c r="D123" s="89"/>
      <c r="E123" s="90"/>
      <c r="F123" s="90"/>
      <c r="G123" s="90"/>
      <c r="H123" s="90"/>
      <c r="I123" s="91"/>
      <c r="J123" s="89"/>
      <c r="K123" s="90"/>
      <c r="L123" s="90"/>
      <c r="M123" s="90"/>
      <c r="N123" s="90"/>
      <c r="O123" s="91"/>
      <c r="P123" s="145"/>
      <c r="Q123" s="146"/>
      <c r="R123" s="147"/>
      <c r="S123" s="32"/>
      <c r="T123" s="93"/>
      <c r="U123" s="94"/>
      <c r="V123" s="94"/>
      <c r="W123" s="94"/>
      <c r="X123" s="94"/>
      <c r="Y123" s="95"/>
      <c r="Z123" s="251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238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238"/>
      <c r="BH123" s="90"/>
      <c r="BI123" s="90"/>
      <c r="BJ123" s="90"/>
      <c r="BK123" s="91"/>
      <c r="BL123" s="145"/>
      <c r="BM123" s="146"/>
      <c r="BN123" s="147"/>
      <c r="BO123" s="32"/>
      <c r="BP123" s="89"/>
      <c r="BQ123" s="90"/>
      <c r="BR123" s="90"/>
      <c r="BS123" s="90"/>
      <c r="BT123" s="90"/>
      <c r="BU123" s="91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89"/>
      <c r="CG123" s="90"/>
      <c r="CH123" s="90"/>
      <c r="CI123" s="90"/>
      <c r="CJ123" s="90"/>
      <c r="CK123" s="91"/>
      <c r="CL123" s="92"/>
      <c r="CM123" s="90"/>
      <c r="CN123" s="90"/>
      <c r="CO123" s="90"/>
      <c r="CP123" s="90"/>
      <c r="CQ123" s="91"/>
      <c r="CR123" s="145"/>
      <c r="CS123" s="146"/>
      <c r="CT123" s="147"/>
      <c r="CU123" s="32"/>
      <c r="CV123" s="93"/>
      <c r="CW123" s="94"/>
      <c r="CX123" s="94"/>
      <c r="CY123" s="94"/>
      <c r="CZ123" s="94"/>
      <c r="DA123" s="95"/>
      <c r="DB123" s="93"/>
      <c r="DC123" s="94"/>
      <c r="DD123" s="94"/>
      <c r="DE123" s="94"/>
      <c r="DF123" s="94"/>
      <c r="DG123" s="95"/>
      <c r="DH123" s="151"/>
      <c r="DI123" s="165"/>
      <c r="DJ123" s="93"/>
      <c r="DK123" s="94"/>
      <c r="DL123" s="95"/>
      <c r="DM123"/>
      <c r="DN123"/>
    </row>
    <row r="124" spans="1:118" ht="13.8" thickTop="1" x14ac:dyDescent="0.25">
      <c r="AI124" s="15"/>
      <c r="BG124" s="239"/>
      <c r="DI124" s="166" t="s">
        <v>95</v>
      </c>
      <c r="DJ124" s="169">
        <f>SUM(DJ125:DJ130)</f>
        <v>1016158393.2487239</v>
      </c>
      <c r="DK124" s="169">
        <f>SUM(DK125:DK130)</f>
        <v>698077550.57465923</v>
      </c>
      <c r="DL124" s="170">
        <f>SUM(DL125:DL130)</f>
        <v>1714235943.8233809</v>
      </c>
      <c r="DN124"/>
    </row>
    <row r="125" spans="1:118" ht="15.6" x14ac:dyDescent="0.3">
      <c r="AI125" s="15"/>
      <c r="BG125" s="239"/>
      <c r="DI125" s="161" t="s">
        <v>125</v>
      </c>
      <c r="DJ125" s="173">
        <f>+H114</f>
        <v>107364840.62100029</v>
      </c>
      <c r="DK125" s="173">
        <f>+N114</f>
        <v>62158446.86746192</v>
      </c>
      <c r="DL125" s="174">
        <f>+DJ125+DK125</f>
        <v>169523287.48846221</v>
      </c>
      <c r="DN125"/>
    </row>
    <row r="126" spans="1:118" x14ac:dyDescent="0.25">
      <c r="A126" s="17" t="s">
        <v>219</v>
      </c>
      <c r="C126"/>
      <c r="AI126" s="15"/>
      <c r="DI126" s="166" t="s">
        <v>95</v>
      </c>
      <c r="DJ126" s="169">
        <f>+DJ102</f>
        <v>512056293.51080418</v>
      </c>
      <c r="DK126" s="169">
        <f>+DK102</f>
        <v>345186662.66129208</v>
      </c>
      <c r="DL126" s="170">
        <f>+DL102</f>
        <v>857242956.17209435</v>
      </c>
      <c r="DN126"/>
    </row>
    <row r="127" spans="1:118" ht="15.75" customHeight="1" x14ac:dyDescent="0.3">
      <c r="C127"/>
      <c r="DI127" s="161" t="s">
        <v>125</v>
      </c>
      <c r="DJ127" s="173">
        <f>+H114</f>
        <v>107364840.62100029</v>
      </c>
      <c r="DK127" s="173">
        <f>+N114</f>
        <v>62158446.86746192</v>
      </c>
      <c r="DL127" s="174">
        <f>+DJ127+DK127</f>
        <v>169523287.48846221</v>
      </c>
      <c r="DN127"/>
    </row>
    <row r="128" spans="1:118" ht="15.75" customHeight="1" x14ac:dyDescent="0.3">
      <c r="A128" s="261" t="s">
        <v>220</v>
      </c>
      <c r="B128" s="262"/>
      <c r="C128"/>
      <c r="D128" s="262"/>
      <c r="E128"/>
      <c r="F128"/>
      <c r="G128"/>
      <c r="H128" s="336"/>
      <c r="J128" s="262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  <c r="DF128" s="200"/>
      <c r="DI128" s="161" t="s">
        <v>131</v>
      </c>
      <c r="DJ128" s="173">
        <f>+X114</f>
        <v>200108253.07107902</v>
      </c>
      <c r="DK128" s="173">
        <f>+AD114</f>
        <v>146305412.12273645</v>
      </c>
      <c r="DL128" s="174">
        <f t="shared" ref="DL128:DL132" si="496">+DJ128+DK128</f>
        <v>346413665.19381547</v>
      </c>
      <c r="DN128"/>
    </row>
    <row r="129" spans="1:118" ht="15.75" customHeight="1" x14ac:dyDescent="0.3">
      <c r="A129" s="263">
        <v>1.1000000000000001</v>
      </c>
      <c r="B129" s="264" t="s">
        <v>221</v>
      </c>
      <c r="C129"/>
      <c r="D129" s="265">
        <f>+D63</f>
        <v>750973158.00000012</v>
      </c>
      <c r="E129" s="266"/>
      <c r="F129" s="266"/>
      <c r="G129" s="266"/>
      <c r="H129" s="266"/>
      <c r="J129" s="265">
        <f>+J63</f>
        <v>387657653</v>
      </c>
      <c r="T129" s="265">
        <f>+T63</f>
        <v>1339319379.7560005</v>
      </c>
      <c r="Z129" s="265">
        <f>+Z63</f>
        <v>859616741.1050005</v>
      </c>
      <c r="AJ129" s="265">
        <f>+AJ63</f>
        <v>435928751.55682439</v>
      </c>
      <c r="AP129" s="265">
        <f>+AP63</f>
        <v>158460897.54081836</v>
      </c>
      <c r="AZ129" s="265">
        <f>+AZ63</f>
        <v>794060842.36461282</v>
      </c>
      <c r="BF129" s="265">
        <f>+BF63</f>
        <v>588595239.09506953</v>
      </c>
      <c r="BP129" s="265">
        <f>+BP63</f>
        <v>543928958.52000034</v>
      </c>
      <c r="BV129" s="265">
        <f>+BV63</f>
        <v>233493942.66</v>
      </c>
      <c r="CF129" s="265">
        <f>+CF63</f>
        <v>829857862.96748328</v>
      </c>
      <c r="CL129" s="265">
        <f>+CL63</f>
        <v>506727992.52480292</v>
      </c>
      <c r="CN129" s="346"/>
      <c r="DI129" s="161" t="s">
        <v>212</v>
      </c>
      <c r="DJ129" s="173">
        <f>+AN114</f>
        <v>35946482.943627357</v>
      </c>
      <c r="DK129" s="173">
        <f>+AT114</f>
        <v>22352310.937705874</v>
      </c>
      <c r="DL129" s="174">
        <f t="shared" si="496"/>
        <v>58298793.881333232</v>
      </c>
      <c r="DN129"/>
    </row>
    <row r="130" spans="1:118" ht="15" customHeight="1" x14ac:dyDescent="0.45">
      <c r="A130" s="263">
        <v>1.2</v>
      </c>
      <c r="B130" s="264" t="s">
        <v>222</v>
      </c>
      <c r="C130"/>
      <c r="D130" s="267">
        <f>+D73</f>
        <v>18590562.453646347</v>
      </c>
      <c r="E130" s="266"/>
      <c r="F130" s="268"/>
      <c r="G130" s="266"/>
      <c r="H130" s="268"/>
      <c r="J130" s="267">
        <f>+J73</f>
        <v>2834031.0256223599</v>
      </c>
      <c r="T130" s="267">
        <f>+T73</f>
        <v>45188611.913380802</v>
      </c>
      <c r="U130"/>
      <c r="V130"/>
      <c r="W130"/>
      <c r="X130"/>
      <c r="Y130"/>
      <c r="Z130" s="267">
        <f>+Z73</f>
        <v>24427809.394773256</v>
      </c>
      <c r="AA130"/>
      <c r="AB130"/>
      <c r="AC130"/>
      <c r="AD130"/>
      <c r="AE130"/>
      <c r="AF130"/>
      <c r="AG130"/>
      <c r="AH130"/>
      <c r="AI130"/>
      <c r="AJ130" s="267">
        <f>+AJ73</f>
        <v>12694234.478952389</v>
      </c>
      <c r="AK130"/>
      <c r="AL130"/>
      <c r="AM130"/>
      <c r="AN130"/>
      <c r="AO130"/>
      <c r="AP130" s="267">
        <f>+AP73</f>
        <v>1750618.4270283885</v>
      </c>
      <c r="AQ130"/>
      <c r="AR130"/>
      <c r="AS130"/>
      <c r="AT130"/>
      <c r="AU130"/>
      <c r="AV130"/>
      <c r="AW130"/>
      <c r="AX130"/>
      <c r="AY130"/>
      <c r="AZ130" s="267">
        <f>+AZ73</f>
        <v>23779717.1606085</v>
      </c>
      <c r="BA130"/>
      <c r="BB130"/>
      <c r="BC130"/>
      <c r="BD130"/>
      <c r="BE130"/>
      <c r="BF130" s="267">
        <f>+BF73</f>
        <v>13346761.563558584</v>
      </c>
      <c r="BG130"/>
      <c r="BH130"/>
      <c r="BI130"/>
      <c r="BJ130"/>
      <c r="BK130"/>
      <c r="BL130"/>
      <c r="BM130"/>
      <c r="BN130"/>
      <c r="BO130"/>
      <c r="BP130" s="267">
        <f>+BP73</f>
        <v>19351817.680000003</v>
      </c>
      <c r="BQ130"/>
      <c r="BR130"/>
      <c r="BS130"/>
      <c r="BT130"/>
      <c r="BU130"/>
      <c r="BV130" s="267">
        <f>+BV73</f>
        <v>5727357.0699999994</v>
      </c>
      <c r="BW130"/>
      <c r="BX130"/>
      <c r="BY130"/>
      <c r="BZ130"/>
      <c r="CA130"/>
      <c r="CB130"/>
      <c r="CC130"/>
      <c r="CD130"/>
      <c r="CE130"/>
      <c r="CF130" s="267">
        <f>+CF73</f>
        <v>23968145.311487444</v>
      </c>
      <c r="CL130" s="267">
        <f>+CL73</f>
        <v>15826472.768296447</v>
      </c>
      <c r="DI130" s="161" t="s">
        <v>165</v>
      </c>
      <c r="DJ130" s="173">
        <f>+BD114</f>
        <v>53317682.481212735</v>
      </c>
      <c r="DK130" s="173">
        <f>+BJ114</f>
        <v>59916271.118000984</v>
      </c>
      <c r="DL130" s="174">
        <f t="shared" si="496"/>
        <v>113233953.59921372</v>
      </c>
      <c r="DN130"/>
    </row>
    <row r="131" spans="1:118" ht="15" customHeight="1" x14ac:dyDescent="0.3">
      <c r="A131" s="263">
        <v>1.3</v>
      </c>
      <c r="B131" s="264" t="s">
        <v>223</v>
      </c>
      <c r="C131"/>
      <c r="D131" s="265">
        <f>+D129+D130</f>
        <v>769563720.45364642</v>
      </c>
      <c r="E131" s="266"/>
      <c r="F131" s="269"/>
      <c r="G131" s="269"/>
      <c r="H131" s="266"/>
      <c r="J131" s="265">
        <f>+J129+J130</f>
        <v>390491684.02562237</v>
      </c>
      <c r="T131" s="265">
        <f>+T129+T130</f>
        <v>1384507991.6693814</v>
      </c>
      <c r="U131"/>
      <c r="V131"/>
      <c r="W131"/>
      <c r="X131"/>
      <c r="Y131"/>
      <c r="Z131" s="265">
        <f>+Z129+Z130</f>
        <v>884044550.49977374</v>
      </c>
      <c r="AA131"/>
      <c r="AB131"/>
      <c r="AC131"/>
      <c r="AD131"/>
      <c r="AE131"/>
      <c r="AF131"/>
      <c r="AG131"/>
      <c r="AH131"/>
      <c r="AI131"/>
      <c r="AJ131" s="265">
        <f>+AJ129+AJ130</f>
        <v>448622986.03577679</v>
      </c>
      <c r="AK131"/>
      <c r="AL131"/>
      <c r="AM131"/>
      <c r="AN131"/>
      <c r="AO131"/>
      <c r="AP131" s="265">
        <f>+AP129+AP130</f>
        <v>160211515.96784675</v>
      </c>
      <c r="AQ131"/>
      <c r="AR131"/>
      <c r="AS131"/>
      <c r="AT131"/>
      <c r="AU131"/>
      <c r="AV131"/>
      <c r="AW131"/>
      <c r="AX131"/>
      <c r="AY131"/>
      <c r="AZ131" s="265">
        <f>+AZ129+AZ130</f>
        <v>817840559.52522135</v>
      </c>
      <c r="BA131"/>
      <c r="BB131"/>
      <c r="BC131"/>
      <c r="BD131"/>
      <c r="BE131"/>
      <c r="BF131" s="265">
        <f>+BF129+BF130</f>
        <v>601942000.65862811</v>
      </c>
      <c r="BG131"/>
      <c r="BH131"/>
      <c r="BI131"/>
      <c r="BJ131"/>
      <c r="BK131"/>
      <c r="BL131"/>
      <c r="BM131"/>
      <c r="BN131"/>
      <c r="BO131"/>
      <c r="BP131" s="265">
        <f>+BP129+BP130</f>
        <v>563280776.20000029</v>
      </c>
      <c r="BQ131"/>
      <c r="BR131"/>
      <c r="BS131"/>
      <c r="BT131"/>
      <c r="BU131"/>
      <c r="BV131" s="265">
        <f>+BV129+BV130</f>
        <v>239221299.72999999</v>
      </c>
      <c r="BW131"/>
      <c r="BX131"/>
      <c r="BY131"/>
      <c r="BZ131"/>
      <c r="CA131"/>
      <c r="CB131"/>
      <c r="CC131"/>
      <c r="CD131"/>
      <c r="CE131"/>
      <c r="CF131" s="265">
        <f>+CF129+CF130</f>
        <v>853826008.27897072</v>
      </c>
      <c r="CL131" s="265">
        <f>+CL129+CL130</f>
        <v>522554465.29309934</v>
      </c>
      <c r="DI131" s="161" t="s">
        <v>167</v>
      </c>
      <c r="DJ131" s="173">
        <f>+BT114</f>
        <v>43412841.868146777</v>
      </c>
      <c r="DK131" s="173">
        <f>+BZ114</f>
        <v>-4081639.9481461048</v>
      </c>
      <c r="DL131" s="174">
        <f t="shared" si="496"/>
        <v>39331201.920000672</v>
      </c>
      <c r="DN131"/>
    </row>
    <row r="132" spans="1:118" ht="15" customHeight="1" x14ac:dyDescent="0.3">
      <c r="A132" s="263"/>
      <c r="B132" s="264" t="s">
        <v>224</v>
      </c>
      <c r="C132"/>
      <c r="D132" s="265"/>
      <c r="E132" s="266"/>
      <c r="F132"/>
      <c r="G132"/>
      <c r="H132" s="266"/>
      <c r="J132" s="265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  <c r="DI132" s="161" t="s">
        <v>166</v>
      </c>
      <c r="DJ132" s="173">
        <f>+CJ114</f>
        <v>71906192.525737286</v>
      </c>
      <c r="DK132" s="173">
        <f>+CP114</f>
        <v>58535861.56353271</v>
      </c>
      <c r="DL132" s="174">
        <f t="shared" si="496"/>
        <v>130442054.08927</v>
      </c>
      <c r="DN132"/>
    </row>
    <row r="133" spans="1:118" ht="4.95" customHeight="1" x14ac:dyDescent="0.3">
      <c r="A133" s="270" t="s">
        <v>225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  <c r="DI133" s="148"/>
      <c r="DJ133" s="219"/>
      <c r="DK133" s="219"/>
      <c r="DL133" s="220"/>
      <c r="DN133"/>
    </row>
    <row r="134" spans="1:118" ht="14.4" x14ac:dyDescent="0.25">
      <c r="A134" s="263">
        <v>2.1</v>
      </c>
      <c r="B134" s="264" t="s">
        <v>51</v>
      </c>
      <c r="C134"/>
      <c r="D134" s="265">
        <f>+D10+D14+D15</f>
        <v>888598434.12</v>
      </c>
      <c r="E134" s="266"/>
      <c r="F134" s="266"/>
      <c r="G134" s="266"/>
      <c r="H134" s="266"/>
      <c r="J134" s="265">
        <f>+J10+J14+J15</f>
        <v>424947008.69999999</v>
      </c>
      <c r="T134" s="265">
        <f>+T10+T14+T15</f>
        <v>1584340564.2399998</v>
      </c>
      <c r="U134"/>
      <c r="V134"/>
      <c r="W134"/>
      <c r="X134"/>
      <c r="Y134"/>
      <c r="Z134" s="265">
        <f>+Z10+Z14+Z15</f>
        <v>979809714.09000099</v>
      </c>
      <c r="AA134"/>
      <c r="AB134"/>
      <c r="AC134"/>
      <c r="AD134"/>
      <c r="AE134"/>
      <c r="AF134"/>
      <c r="AG134"/>
      <c r="AH134"/>
      <c r="AI134"/>
      <c r="AJ134" s="265">
        <f>+AJ10+AJ14+AJ15</f>
        <v>535456973.5894115</v>
      </c>
      <c r="AK134"/>
      <c r="AL134"/>
      <c r="AM134"/>
      <c r="AN134"/>
      <c r="AO134"/>
      <c r="AP134" s="265">
        <f>+AP10+AP14+AP15</f>
        <v>206346641.22434077</v>
      </c>
      <c r="AQ134"/>
      <c r="AR134"/>
      <c r="AS134"/>
      <c r="AT134"/>
      <c r="AU134"/>
      <c r="AV134"/>
      <c r="AW134"/>
      <c r="AX134"/>
      <c r="AY134"/>
      <c r="AZ134" s="265">
        <f>+AZ10+AZ14+AZ15</f>
        <v>967090365.71925211</v>
      </c>
      <c r="BA134"/>
      <c r="BB134"/>
      <c r="BC134"/>
      <c r="BD134"/>
      <c r="BE134"/>
      <c r="BF134" s="265">
        <f>+BF10+BF14+BF15</f>
        <v>718872073.34868705</v>
      </c>
      <c r="BG134"/>
      <c r="BH134"/>
      <c r="BI134"/>
      <c r="BJ134"/>
      <c r="BK134"/>
      <c r="BL134"/>
      <c r="BM134"/>
      <c r="BN134"/>
      <c r="BO134"/>
      <c r="BP134" s="265">
        <f>+BP10+BP14+BP15</f>
        <v>649771292.06000054</v>
      </c>
      <c r="BQ134"/>
      <c r="BR134"/>
      <c r="BS134"/>
      <c r="BT134"/>
      <c r="BU134"/>
      <c r="BV134" s="265">
        <f>+BV10+BV14+BV15</f>
        <v>248799413.17000011</v>
      </c>
      <c r="BW134"/>
      <c r="BX134"/>
      <c r="BY134"/>
      <c r="BZ134"/>
      <c r="CA134"/>
      <c r="CB134"/>
      <c r="CC134"/>
      <c r="CD134"/>
      <c r="CE134"/>
      <c r="CF134" s="265">
        <f>+CF10+CF14+CF15</f>
        <v>1024269484.1229218</v>
      </c>
      <c r="CL134" s="265">
        <f>+CL10+CL14+CL15</f>
        <v>657622251.61274385</v>
      </c>
      <c r="DI134" s="167" t="s">
        <v>97</v>
      </c>
      <c r="DJ134" s="171">
        <f>+DJ126/DJ16</f>
        <v>7.5491497505947247E-2</v>
      </c>
      <c r="DK134" s="171">
        <f>+DK126/DK16</f>
        <v>5.5356501555359358E-2</v>
      </c>
      <c r="DL134" s="181">
        <f>+DL126/DL16</f>
        <v>6.5847205691313221E-2</v>
      </c>
      <c r="DN134"/>
    </row>
    <row r="135" spans="1:118" ht="16.5" customHeight="1" x14ac:dyDescent="0.45">
      <c r="A135" s="263">
        <v>2.2000000000000002</v>
      </c>
      <c r="B135" s="264" t="s">
        <v>226</v>
      </c>
      <c r="C135"/>
      <c r="D135" s="267">
        <f>0.27*MAX((D102),0)</f>
        <v>21650818.95859056</v>
      </c>
      <c r="E135" s="266"/>
      <c r="F135" s="271"/>
      <c r="G135" s="269"/>
      <c r="H135" s="268"/>
      <c r="J135" s="267">
        <f>0.27*MAX((J102),0)</f>
        <v>9460451.5414906219</v>
      </c>
      <c r="T135" s="267">
        <f>0.27*MAX((T102),0)</f>
        <v>47996523.612324953</v>
      </c>
      <c r="Z135" s="267">
        <f>0.27*MAX((Z102),0)</f>
        <v>25187357.626961991</v>
      </c>
      <c r="AJ135" s="267">
        <f>0.27*MAX((AJ102),0)</f>
        <v>10012465.224007443</v>
      </c>
      <c r="AP135" s="267">
        <f>0.27*MAX((AP102),0)</f>
        <v>6121959.3688996173</v>
      </c>
      <c r="AZ135" s="267"/>
      <c r="BF135" s="267"/>
      <c r="BP135" s="267">
        <f>0.27*MAX((BP102),0)</f>
        <v>9872843.6706349328</v>
      </c>
      <c r="BV135" s="267">
        <f>0.27*MAX((BV102),0)</f>
        <v>0</v>
      </c>
      <c r="CF135" s="267"/>
      <c r="CL135" s="267"/>
      <c r="DI135" s="161" t="s">
        <v>125</v>
      </c>
      <c r="DJ135" s="189">
        <f>+H116</f>
        <v>0.1002690556180167</v>
      </c>
      <c r="DK135" s="189">
        <f>+N116</f>
        <v>5.5910986473016518E-2</v>
      </c>
      <c r="DL135" s="190">
        <f>+R116</f>
        <v>7.7673656486493783E-2</v>
      </c>
      <c r="DN135"/>
    </row>
    <row r="136" spans="1:118" ht="16.5" customHeight="1" x14ac:dyDescent="0.3">
      <c r="A136" s="263">
        <v>2.2999999999999998</v>
      </c>
      <c r="B136" s="264" t="s">
        <v>227</v>
      </c>
      <c r="C136"/>
      <c r="D136" s="265">
        <f>+D134-D135</f>
        <v>866947615.1614095</v>
      </c>
      <c r="E136" s="266"/>
      <c r="F136" s="266"/>
      <c r="G136" s="269"/>
      <c r="H136" s="266"/>
      <c r="J136" s="265">
        <f>+J134-J135</f>
        <v>415486557.15850937</v>
      </c>
      <c r="T136" s="265">
        <f>+T134-T135</f>
        <v>1536344040.6276748</v>
      </c>
      <c r="Z136" s="265">
        <f>+Z134-Z135</f>
        <v>954622356.46303904</v>
      </c>
      <c r="AJ136" s="265">
        <f>+AJ134-AJ135</f>
        <v>525444508.36540407</v>
      </c>
      <c r="AP136" s="265">
        <f>+AP134-AP135</f>
        <v>200224681.85544115</v>
      </c>
      <c r="AZ136" s="265">
        <f>+AZ134-AZ135</f>
        <v>967090365.71925211</v>
      </c>
      <c r="BF136" s="265">
        <f>+BF134-BF135</f>
        <v>718872073.34868705</v>
      </c>
      <c r="BP136" s="265">
        <f>+BP134-BP135</f>
        <v>639898448.38936555</v>
      </c>
      <c r="BV136" s="265">
        <f>+BV134-BV135</f>
        <v>248799413.17000011</v>
      </c>
      <c r="CF136" s="265">
        <f>+CF134-CF135</f>
        <v>1024269484.1229218</v>
      </c>
      <c r="CL136" s="265">
        <f>+CL134-CL135</f>
        <v>657622251.61274385</v>
      </c>
      <c r="DI136" s="161" t="s">
        <v>131</v>
      </c>
      <c r="DJ136" s="189">
        <f>+X116</f>
        <v>0.10204098532819174</v>
      </c>
      <c r="DK136" s="189">
        <f>+AD116</f>
        <v>8.639441168810956E-2</v>
      </c>
      <c r="DL136" s="190">
        <f>+AH116</f>
        <v>9.4790551036611992E-2</v>
      </c>
      <c r="DN136"/>
    </row>
    <row r="137" spans="1:118" ht="16.5" customHeight="1" x14ac:dyDescent="0.3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L137" s="272"/>
      <c r="DI137" s="161" t="s">
        <v>212</v>
      </c>
      <c r="DJ137" s="189">
        <f>+AN116</f>
        <v>5.042317004269091E-2</v>
      </c>
      <c r="DK137" s="189">
        <f>+AT116</f>
        <v>4.4273139156581494E-2</v>
      </c>
      <c r="DL137" s="190">
        <f>+AX116</f>
        <v>4.7873438467881439E-2</v>
      </c>
      <c r="DN137"/>
    </row>
    <row r="138" spans="1:118" ht="16.5" customHeight="1" x14ac:dyDescent="0.3">
      <c r="A138" s="264" t="s">
        <v>228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L138" s="272"/>
      <c r="DI138" s="161" t="s">
        <v>165</v>
      </c>
      <c r="DJ138" s="189">
        <f>+BD116</f>
        <v>4.7836220910173116E-2</v>
      </c>
      <c r="DK138" s="189">
        <f>+BJ116</f>
        <v>4.7455895014237325E-2</v>
      </c>
      <c r="DL138" s="190">
        <f>+BN116</f>
        <v>4.7634220200804732E-2</v>
      </c>
      <c r="DN138"/>
    </row>
    <row r="139" spans="1:118" ht="16.5" customHeight="1" x14ac:dyDescent="0.3">
      <c r="A139" s="263">
        <v>3.1</v>
      </c>
      <c r="B139" s="264" t="s">
        <v>229</v>
      </c>
      <c r="C139"/>
      <c r="D139" s="273">
        <f>+D111</f>
        <v>427276</v>
      </c>
      <c r="E139" s="266"/>
      <c r="F139" s="274"/>
      <c r="G139" s="275"/>
      <c r="H139" s="274"/>
      <c r="J139" s="273">
        <f>+J111</f>
        <v>1287960</v>
      </c>
      <c r="T139" s="273">
        <f>+T111</f>
        <v>769745</v>
      </c>
      <c r="Z139" s="273">
        <f>+Z111</f>
        <v>3886892</v>
      </c>
      <c r="AJ139" s="273">
        <f>+AJ111</f>
        <v>248719</v>
      </c>
      <c r="AP139" s="273">
        <f>+AP111</f>
        <v>593875</v>
      </c>
      <c r="AZ139" s="273">
        <f>+AZ111</f>
        <v>439777</v>
      </c>
      <c r="BF139" s="273">
        <f>+BF111</f>
        <v>2362869</v>
      </c>
      <c r="BP139" s="273">
        <f>+BP111</f>
        <v>360880</v>
      </c>
      <c r="BV139" s="273">
        <f>+BV111</f>
        <v>1125566</v>
      </c>
      <c r="CF139" s="273">
        <f>+CF111</f>
        <v>500487</v>
      </c>
      <c r="CL139" s="273">
        <f>+CL111</f>
        <v>2358045</v>
      </c>
      <c r="DI139" s="161" t="s">
        <v>167</v>
      </c>
      <c r="DJ139" s="189">
        <f>+BT116</f>
        <v>5.7592602657856602E-2</v>
      </c>
      <c r="DK139" s="189">
        <f>+BZ116</f>
        <v>-7.3315114351146272E-3</v>
      </c>
      <c r="DL139" s="190">
        <f>+CD116</f>
        <v>3.0011961088135728E-2</v>
      </c>
      <c r="DN139"/>
    </row>
    <row r="140" spans="1:118" ht="16.5" customHeight="1" x14ac:dyDescent="0.3">
      <c r="A140" s="263">
        <v>3.2</v>
      </c>
      <c r="B140" s="264" t="s">
        <v>230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1.2999999999999999E-2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1.0999999999999999E-2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61" t="s">
        <v>166</v>
      </c>
      <c r="DJ140" s="189">
        <f>+CJ116</f>
        <v>6.1465368754664892E-2</v>
      </c>
      <c r="DK140" s="189">
        <f>+CP116</f>
        <v>5.2909582985986463E-2</v>
      </c>
      <c r="DL140" s="190">
        <f>+CT116</f>
        <v>5.7306869448486425E-2</v>
      </c>
      <c r="DN140"/>
    </row>
    <row r="141" spans="1:118" ht="4.95" customHeight="1" x14ac:dyDescent="0.3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  <c r="DI141" s="148"/>
      <c r="DJ141" s="219"/>
      <c r="DK141" s="219"/>
      <c r="DL141" s="220"/>
      <c r="DN141"/>
    </row>
    <row r="142" spans="1:118" ht="14.4" x14ac:dyDescent="0.25">
      <c r="A142" s="264" t="s">
        <v>231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  <c r="DI142" s="167" t="s">
        <v>168</v>
      </c>
      <c r="DJ142" s="191">
        <f>+DJ63/DJ16</f>
        <v>0.85305134268048499</v>
      </c>
      <c r="DK142" s="191">
        <f t="shared" ref="DK142:DL142" si="497">+DK63/DK16</f>
        <v>0.86545601110236936</v>
      </c>
      <c r="DL142" s="192">
        <f t="shared" si="497"/>
        <v>0.85899295013935983</v>
      </c>
      <c r="DN142"/>
    </row>
    <row r="143" spans="1:118" ht="15" customHeight="1" x14ac:dyDescent="0.3">
      <c r="A143" s="282">
        <v>4.0999999999999996</v>
      </c>
      <c r="B143" s="264" t="s">
        <v>232</v>
      </c>
      <c r="C143"/>
      <c r="D143" s="283">
        <f>IFERROR(D131/D136,"")</f>
        <v>0.88767038168778856</v>
      </c>
      <c r="E143" s="284"/>
      <c r="F143" s="284"/>
      <c r="G143" s="278"/>
      <c r="H143" s="284"/>
      <c r="J143" s="283">
        <f>IFERROR(J131/J136,"")</f>
        <v>0.9398419209905956</v>
      </c>
      <c r="T143" s="283">
        <f>IFERROR(T131/T136,"")</f>
        <v>0.90117054192089641</v>
      </c>
      <c r="Z143" s="283">
        <f>IFERROR(Z131/Z136,"")</f>
        <v>0.92606730244118485</v>
      </c>
      <c r="AJ143" s="283">
        <f>IFERROR(AJ131/AJ136,"")</f>
        <v>0.85379707827071982</v>
      </c>
      <c r="AP143" s="283">
        <f>IFERROR(AP131/AP136,"")</f>
        <v>0.80015867416144415</v>
      </c>
      <c r="AZ143" s="283">
        <f>IFERROR(AZ131/AZ136,"")</f>
        <v>0.84567129248254946</v>
      </c>
      <c r="BF143" s="283">
        <f>IFERROR(BF131/BF136,"")</f>
        <v>0.83734230744926663</v>
      </c>
      <c r="BP143" s="283">
        <f>IFERROR(BP131/BP136,"")</f>
        <v>0.88026588846681353</v>
      </c>
      <c r="BV143" s="283">
        <f>IFERROR(BV131/BV136,"")</f>
        <v>0.96150266868412759</v>
      </c>
      <c r="CF143" s="283">
        <f>IFERROR(CF131/CF136,"")</f>
        <v>0.83359508558443363</v>
      </c>
      <c r="CL143" s="283">
        <f>IFERROR(CL131/CL136,"")</f>
        <v>0.7946118976533928</v>
      </c>
      <c r="DI143" s="161" t="s">
        <v>125</v>
      </c>
      <c r="DJ143" s="189">
        <f>+H118</f>
        <v>0.8575446930370999</v>
      </c>
      <c r="DK143" s="189">
        <f>+N118</f>
        <v>0.90855893559331935</v>
      </c>
      <c r="DL143" s="190">
        <f>+R118</f>
        <v>0.88353065667726949</v>
      </c>
      <c r="DN143"/>
    </row>
    <row r="144" spans="1:118" ht="15" customHeight="1" x14ac:dyDescent="0.3">
      <c r="A144" s="282">
        <v>4.2</v>
      </c>
      <c r="B144" s="264" t="s">
        <v>230</v>
      </c>
      <c r="C144"/>
      <c r="D144" s="285">
        <f>+D140</f>
        <v>0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1.2999999999999999E-2</v>
      </c>
      <c r="AP144" s="285">
        <f>+AP140</f>
        <v>0</v>
      </c>
      <c r="AZ144" s="285">
        <f>+AZ140</f>
        <v>0</v>
      </c>
      <c r="BF144" s="285">
        <f>+BF140</f>
        <v>0</v>
      </c>
      <c r="BP144" s="285">
        <f>+BP140</f>
        <v>1.0999999999999999E-2</v>
      </c>
      <c r="BV144" s="285">
        <f>+BV140</f>
        <v>0</v>
      </c>
      <c r="CF144" s="285">
        <f>+CF140</f>
        <v>0</v>
      </c>
      <c r="CL144" s="285">
        <f>+CL140</f>
        <v>0</v>
      </c>
      <c r="DI144" s="161" t="s">
        <v>131</v>
      </c>
      <c r="DJ144" s="189">
        <f>+X118</f>
        <v>0.84025519760437051</v>
      </c>
      <c r="DK144" s="189">
        <f>+AD118</f>
        <v>0.82717753543171202</v>
      </c>
      <c r="DL144" s="190">
        <f>+AH118</f>
        <v>0.83419516603123212</v>
      </c>
      <c r="DN144"/>
    </row>
    <row r="145" spans="1:119" ht="15" customHeight="1" x14ac:dyDescent="0.3">
      <c r="A145" s="282">
        <v>4.3</v>
      </c>
      <c r="B145" s="264" t="s">
        <v>281</v>
      </c>
      <c r="C145"/>
      <c r="D145" s="287">
        <f>IFERROR(D143+D144,"")</f>
        <v>0.88767038168778856</v>
      </c>
      <c r="E145" s="278"/>
      <c r="F145" s="278"/>
      <c r="G145" s="278"/>
      <c r="H145" s="278"/>
      <c r="I145" s="288"/>
      <c r="J145" s="287">
        <f>IFERROR(J143+J144,"")</f>
        <v>0.9398419209905956</v>
      </c>
      <c r="T145" s="287">
        <f>IFERROR(T143+T144,"")</f>
        <v>0.90117054192089641</v>
      </c>
      <c r="Z145" s="287">
        <f>IFERROR(Z143+Z144,"")</f>
        <v>0.92606730244118485</v>
      </c>
      <c r="AJ145" s="287">
        <f>IFERROR(AJ143+AJ144,"")</f>
        <v>0.86679707827071983</v>
      </c>
      <c r="AP145" s="287">
        <f>IFERROR(AP143+AP144,"")</f>
        <v>0.80015867416144415</v>
      </c>
      <c r="AZ145" s="287">
        <f>IFERROR(AZ143+AZ144,"")</f>
        <v>0.84567129248254946</v>
      </c>
      <c r="BF145" s="287">
        <f>IFERROR(BF143+BF144,"")</f>
        <v>0.83734230744926663</v>
      </c>
      <c r="BP145" s="287">
        <f>IFERROR(BP143+BP144,"")</f>
        <v>0.89126588846681354</v>
      </c>
      <c r="BV145" s="287">
        <f>IFERROR(BV143+BV144,"")</f>
        <v>0.96150266868412759</v>
      </c>
      <c r="CF145" s="287">
        <f>IFERROR(CF143+CF144,"")</f>
        <v>0.83359508558443363</v>
      </c>
      <c r="CL145" s="287">
        <f>IFERROR(CL143+CL144,"")</f>
        <v>0.7946118976533928</v>
      </c>
      <c r="DI145" s="161" t="s">
        <v>212</v>
      </c>
      <c r="DJ145" s="189">
        <f>+AN118</f>
        <v>0.83951430032547969</v>
      </c>
      <c r="DK145" s="189">
        <f>+AT118</f>
        <v>0.86176592666199403</v>
      </c>
      <c r="DL145" s="190">
        <f>+AX118</f>
        <v>0.84873956688295638</v>
      </c>
      <c r="DN145"/>
    </row>
    <row r="146" spans="1:119" ht="15" customHeight="1" x14ac:dyDescent="0.3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  <c r="DI146" s="161" t="s">
        <v>165</v>
      </c>
      <c r="DJ146" s="189">
        <f>+BD118</f>
        <v>0.86770059195357518</v>
      </c>
      <c r="DK146" s="189">
        <f>+BJ118</f>
        <v>0.86828290975456446</v>
      </c>
      <c r="DL146" s="190">
        <f>+BN118</f>
        <v>0.86800987567612631</v>
      </c>
      <c r="DN146"/>
    </row>
    <row r="147" spans="1:119" ht="15" customHeight="1" x14ac:dyDescent="0.3">
      <c r="A147" s="270" t="s">
        <v>234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  <c r="DI147" s="161" t="s">
        <v>167</v>
      </c>
      <c r="DJ147" s="189">
        <f>+BT118</f>
        <v>0.87230295410944136</v>
      </c>
      <c r="DK147" s="189">
        <f>+BZ118</f>
        <v>0.92154255921930206</v>
      </c>
      <c r="DL147" s="190">
        <f>+CD118</f>
        <v>0.89322060417741034</v>
      </c>
      <c r="DN147"/>
    </row>
    <row r="148" spans="1:119" ht="15" customHeight="1" x14ac:dyDescent="0.3">
      <c r="A148" s="263">
        <v>5.0999999999999996</v>
      </c>
      <c r="B148" s="289" t="s">
        <v>235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  <c r="DI148" s="161" t="s">
        <v>166</v>
      </c>
      <c r="DJ148" s="189">
        <f>+CJ118</f>
        <v>0.85227651891659639</v>
      </c>
      <c r="DK148" s="189">
        <f>+CP118</f>
        <v>0.8509693617671128</v>
      </c>
      <c r="DL148" s="190">
        <f>+CT118</f>
        <v>0.85164118135133193</v>
      </c>
      <c r="DN148"/>
    </row>
    <row r="149" spans="1:119" ht="18" customHeight="1" x14ac:dyDescent="0.3">
      <c r="A149" s="263">
        <v>5.2</v>
      </c>
      <c r="B149" s="264" t="s">
        <v>236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  <c r="DI149" s="148"/>
      <c r="DJ149" s="219"/>
      <c r="DK149" s="219"/>
      <c r="DL149" s="220"/>
      <c r="DN149"/>
    </row>
    <row r="150" spans="1:119" ht="14.4" x14ac:dyDescent="0.25">
      <c r="A150" s="263">
        <v>5.3</v>
      </c>
      <c r="B150" s="264" t="s">
        <v>233</v>
      </c>
      <c r="C150"/>
      <c r="D150" s="283">
        <f>IF(D148="No","",ROUND(D145,3))</f>
        <v>0.88800000000000001</v>
      </c>
      <c r="E150" s="284"/>
      <c r="F150" s="284"/>
      <c r="G150" s="278"/>
      <c r="H150" s="284"/>
      <c r="J150" s="283">
        <f>IF(J148="No","",ROUND(J145,3))</f>
        <v>0.94</v>
      </c>
      <c r="T150" s="283">
        <f>IF(T148="No","",ROUND(T145,3))</f>
        <v>0.90100000000000002</v>
      </c>
      <c r="Z150" s="283">
        <f>IF(Z148="No","",ROUND(Z145,3))</f>
        <v>0.92600000000000005</v>
      </c>
      <c r="AJ150" s="283">
        <f>IF(AJ148="No","",ROUND(AJ145,3))</f>
        <v>0.86699999999999999</v>
      </c>
      <c r="AP150" s="283">
        <f>IF(AP148="No","",ROUND(AP145,3))</f>
        <v>0.8</v>
      </c>
      <c r="AZ150" s="283">
        <f>IF(AZ148="No","",ROUND(AZ145,3))</f>
        <v>0.84599999999999997</v>
      </c>
      <c r="BF150" s="283">
        <f>IF(BF148="No","",ROUND(BF145,3))</f>
        <v>0.83699999999999997</v>
      </c>
      <c r="BP150" s="283">
        <f>IF(BP148="No","",ROUND(BP145,3))</f>
        <v>0.89100000000000001</v>
      </c>
      <c r="BV150" s="283">
        <f>IF(BV148="No","",ROUND(BV145,3))</f>
        <v>0.96199999999999997</v>
      </c>
      <c r="CF150" s="283">
        <f>IF(CF148="No","",ROUND(CF145,3))</f>
        <v>0.83399999999999996</v>
      </c>
      <c r="CL150" s="283">
        <f>IF(CL148="No","",ROUND(CL145,3))</f>
        <v>0.79500000000000004</v>
      </c>
      <c r="DI150" s="167" t="s">
        <v>94</v>
      </c>
      <c r="DJ150" s="191">
        <f>+DJ95/DJ16</f>
        <v>4.5439381224339416E-2</v>
      </c>
      <c r="DK150" s="191">
        <f t="shared" ref="DK150:DL150" si="498">+DK95/DK16</f>
        <v>6.1802165621719835E-2</v>
      </c>
      <c r="DL150" s="192">
        <f t="shared" si="498"/>
        <v>5.3276853256394516E-2</v>
      </c>
      <c r="DN150"/>
    </row>
    <row r="151" spans="1:119" ht="15.75" customHeight="1" x14ac:dyDescent="0.3">
      <c r="A151" s="263">
        <v>5.4</v>
      </c>
      <c r="B151" s="264" t="s">
        <v>227</v>
      </c>
      <c r="C151"/>
      <c r="D151" s="292">
        <f>+D136</f>
        <v>866947615.1614095</v>
      </c>
      <c r="E151" s="293"/>
      <c r="F151" s="293"/>
      <c r="G151" s="266"/>
      <c r="H151" s="293"/>
      <c r="J151" s="292">
        <f>+J136</f>
        <v>415486557.15850937</v>
      </c>
      <c r="T151" s="292">
        <f>+T136</f>
        <v>1536344040.6276748</v>
      </c>
      <c r="Z151" s="292">
        <f>+Z136</f>
        <v>954622356.46303904</v>
      </c>
      <c r="AJ151" s="292">
        <f>+AJ136</f>
        <v>525444508.36540407</v>
      </c>
      <c r="AP151" s="292">
        <f>+AP136</f>
        <v>200224681.85544115</v>
      </c>
      <c r="AZ151" s="292">
        <f>+AZ136</f>
        <v>967090365.71925211</v>
      </c>
      <c r="BF151" s="292">
        <f>+BF136</f>
        <v>718872073.34868705</v>
      </c>
      <c r="BP151" s="292">
        <f>+BP136</f>
        <v>639898448.38936555</v>
      </c>
      <c r="BV151" s="292">
        <f>+BV136</f>
        <v>248799413.17000011</v>
      </c>
      <c r="CF151" s="292">
        <f>+CF136</f>
        <v>1024269484.1229218</v>
      </c>
      <c r="CL151" s="292">
        <f>+CL136</f>
        <v>657622251.61274385</v>
      </c>
      <c r="DI151" s="161" t="s">
        <v>125</v>
      </c>
      <c r="DJ151" s="189">
        <f>+H120</f>
        <v>2.2439391357552508E-2</v>
      </c>
      <c r="DK151" s="189">
        <f>+N120</f>
        <v>3.0770981215304253E-2</v>
      </c>
      <c r="DL151" s="190">
        <f>+R120</f>
        <v>2.6683390293138928E-2</v>
      </c>
      <c r="DN151" t="s">
        <v>282</v>
      </c>
    </row>
    <row r="152" spans="1:119" ht="15.75" customHeight="1" thickBot="1" x14ac:dyDescent="0.35">
      <c r="A152" s="294">
        <v>5.5</v>
      </c>
      <c r="B152" s="295" t="s">
        <v>237</v>
      </c>
      <c r="C152"/>
      <c r="D152" s="362">
        <f>IF(OR(D150&gt;=D149,D148="No"),0,(D149-D150)*D151)</f>
        <v>0</v>
      </c>
      <c r="E152" s="293"/>
      <c r="F152" s="293"/>
      <c r="G152" s="266"/>
      <c r="H152" s="293"/>
      <c r="J152" s="362">
        <f>IF(OR(J150&gt;=J149,J148="No"),0,(J149-J150)*J151)</f>
        <v>0</v>
      </c>
      <c r="T152" s="362">
        <f>IF(OR(T150&gt;=T149,T148="No"),0,(T149-T150)*T151)</f>
        <v>0</v>
      </c>
      <c r="Z152" s="362">
        <f>IF(OR(Z150&gt;=Z149,Z148="No"),0,(Z149-Z150)*Z151)</f>
        <v>0</v>
      </c>
      <c r="AJ152" s="362">
        <f>IF(OR(AJ150&gt;=AJ149,AJ148="No"),0,(AJ149-AJ150)*AJ151)</f>
        <v>0</v>
      </c>
      <c r="AP152" s="362">
        <f>IF(OR(AP150&gt;=AP149,AP148="No"),0,(AP149-AP150)*AP151)</f>
        <v>10011234.092772044</v>
      </c>
      <c r="AZ152" s="362">
        <f>IF(OR(AZ150&gt;=AZ149,AZ148="No"),0,(AZ149-AZ150)*AZ151)</f>
        <v>3868361.4628770119</v>
      </c>
      <c r="BF152" s="362">
        <f>IF(OR(BF150&gt;=BF149,BF148="No"),0,(BF149-BF150)*BF151)</f>
        <v>9345336.9535329398</v>
      </c>
      <c r="BP152" s="362">
        <f>IF(OR(BP150&gt;=BP149,BP148="No"),0,(BP149-BP150)*BP151)</f>
        <v>0</v>
      </c>
      <c r="BV152" s="362">
        <f>IF(OR(BV150&gt;=BV149,BV148="No"),0,(BV149-BV150)*BV151)</f>
        <v>0</v>
      </c>
      <c r="CF152" s="362">
        <f>IF(OR(CF150&gt;=CF149,CF148="No"),0,(CF149-CF150)*CF151)</f>
        <v>16388311.745966764</v>
      </c>
      <c r="CL152" s="362">
        <f>IF(OR(CL150&gt;=CL149,CL148="No"),0,(CL149-CL150)*CL151)</f>
        <v>36169223.838700868</v>
      </c>
      <c r="DI152" s="161" t="s">
        <v>131</v>
      </c>
      <c r="DJ152" s="189">
        <f>+X120</f>
        <v>2.8869211100918304E-2</v>
      </c>
      <c r="DK152" s="189">
        <f>+AD120</f>
        <v>6.6707692192987875E-2</v>
      </c>
      <c r="DL152" s="190">
        <f>+AH120</f>
        <v>4.6403108755573429E-2</v>
      </c>
      <c r="DN152" s="362">
        <f>+D152+J152+T152+Z152+AJ152+AP152+AZ152+BF152+BP152+BV152+CF152+CL152</f>
        <v>75782468.093849629</v>
      </c>
    </row>
    <row r="153" spans="1:119" ht="15.75" customHeight="1" x14ac:dyDescent="0.3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  <c r="DI153" s="161" t="s">
        <v>212</v>
      </c>
      <c r="DJ153" s="189">
        <f>+AN120</f>
        <v>8.6595846174181867E-2</v>
      </c>
      <c r="DK153" s="189">
        <f>+AT120</f>
        <v>8.4767518959503491E-2</v>
      </c>
      <c r="DL153" s="190">
        <f>+AX120</f>
        <v>8.5837842886933635E-2</v>
      </c>
      <c r="DN153"/>
    </row>
    <row r="154" spans="1:119" ht="15.75" customHeight="1" x14ac:dyDescent="0.3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  <c r="DI154" s="161" t="s">
        <v>165</v>
      </c>
      <c r="DJ154" s="189">
        <f>+BD120</f>
        <v>5.8408519947513796E-2</v>
      </c>
      <c r="DK154" s="189">
        <f>+BJ120</f>
        <v>6.4774090108113747E-2</v>
      </c>
      <c r="DL154" s="190">
        <f>+BN120</f>
        <v>6.1789435372195167E-2</v>
      </c>
      <c r="DN154"/>
      <c r="DO154"/>
    </row>
    <row r="155" spans="1:119" ht="15.75" customHeight="1" thickBot="1" x14ac:dyDescent="0.35">
      <c r="A155" s="297" t="s">
        <v>225</v>
      </c>
      <c r="B155" s="298"/>
      <c r="C155"/>
      <c r="DI155" s="161" t="s">
        <v>167</v>
      </c>
      <c r="DJ155" s="189">
        <f>+BT120</f>
        <v>3.9079359155682086E-2</v>
      </c>
      <c r="DK155" s="189">
        <f>+BZ120</f>
        <v>6.2712630494271199E-2</v>
      </c>
      <c r="DL155" s="190">
        <f>+CD120</f>
        <v>4.9119092389102427E-2</v>
      </c>
      <c r="DN155"/>
      <c r="DO155"/>
    </row>
    <row r="156" spans="1:119" ht="15.75" customHeight="1" thickTop="1" x14ac:dyDescent="0.3">
      <c r="A156" s="299">
        <v>1.1000000000000001</v>
      </c>
      <c r="B156" s="298" t="s">
        <v>51</v>
      </c>
      <c r="C156"/>
      <c r="D156" s="300">
        <f>+D134</f>
        <v>888598434.12</v>
      </c>
      <c r="H156" s="337"/>
      <c r="J156" s="300">
        <f>+J134</f>
        <v>424947008.69999999</v>
      </c>
      <c r="T156" s="300">
        <f>+T134</f>
        <v>1584340564.2399998</v>
      </c>
      <c r="Z156" s="300">
        <f>+Z134</f>
        <v>979809714.09000099</v>
      </c>
      <c r="AJ156" s="300">
        <f>+AJ134</f>
        <v>535456973.5894115</v>
      </c>
      <c r="AP156" s="300">
        <f>+AP134</f>
        <v>206346641.22434077</v>
      </c>
      <c r="AZ156" s="300">
        <f>+AZ134</f>
        <v>967090365.71925211</v>
      </c>
      <c r="BF156" s="300">
        <f>+BF134</f>
        <v>718872073.34868705</v>
      </c>
      <c r="BP156" s="300">
        <f>+BP134</f>
        <v>649771292.06000054</v>
      </c>
      <c r="BV156" s="300">
        <f>+BV134</f>
        <v>248799413.17000011</v>
      </c>
      <c r="CF156" s="300">
        <f>+CF134</f>
        <v>1024269484.1229218</v>
      </c>
      <c r="CL156" s="300">
        <f>+CL134</f>
        <v>657622251.61274385</v>
      </c>
      <c r="DI156" s="161" t="s">
        <v>166</v>
      </c>
      <c r="DJ156" s="189">
        <f>+CJ120</f>
        <v>6.0929457421961916E-2</v>
      </c>
      <c r="DK156" s="189">
        <f>+CP120</f>
        <v>7.1146113536160543E-2</v>
      </c>
      <c r="DL156" s="190">
        <f>+CT120</f>
        <v>6.5895214923499257E-2</v>
      </c>
      <c r="DN156"/>
      <c r="DO156"/>
    </row>
    <row r="157" spans="1:119" ht="15" customHeight="1" x14ac:dyDescent="0.4">
      <c r="A157" s="299">
        <v>1.3</v>
      </c>
      <c r="B157" s="298" t="s">
        <v>226</v>
      </c>
      <c r="C157"/>
      <c r="D157" s="301">
        <f>+D135</f>
        <v>21650818.95859056</v>
      </c>
      <c r="H157" s="338"/>
      <c r="J157" s="301">
        <f>+J135</f>
        <v>9460451.5414906219</v>
      </c>
      <c r="T157" s="301">
        <f>+T135</f>
        <v>47996523.612324953</v>
      </c>
      <c r="Z157" s="301">
        <f>+Z135</f>
        <v>25187357.626961991</v>
      </c>
      <c r="AJ157" s="301">
        <f>+AJ135</f>
        <v>10012465.224007443</v>
      </c>
      <c r="AP157" s="301">
        <f>+AP135</f>
        <v>6121959.3688996173</v>
      </c>
      <c r="AZ157" s="301">
        <f>+AZ135</f>
        <v>0</v>
      </c>
      <c r="BF157" s="301">
        <f>+BF135</f>
        <v>0</v>
      </c>
      <c r="BP157" s="301">
        <f>+BP135</f>
        <v>9872843.6706349328</v>
      </c>
      <c r="BV157" s="301">
        <f>+BV135</f>
        <v>0</v>
      </c>
      <c r="CF157" s="301">
        <f>+CF135</f>
        <v>0</v>
      </c>
      <c r="CL157" s="301">
        <f>+CL135</f>
        <v>0</v>
      </c>
      <c r="DI157" s="148"/>
      <c r="DJ157" s="219"/>
      <c r="DK157" s="219"/>
      <c r="DL157" s="220"/>
      <c r="DN157"/>
      <c r="DO157"/>
    </row>
    <row r="158" spans="1:119" x14ac:dyDescent="0.25">
      <c r="A158" s="299">
        <v>1.4</v>
      </c>
      <c r="B158" s="298" t="s">
        <v>238</v>
      </c>
      <c r="C158"/>
      <c r="D158" s="302">
        <f>D156-D157</f>
        <v>866947615.1614095</v>
      </c>
      <c r="H158" s="337"/>
      <c r="J158" s="302">
        <f>J156-J157</f>
        <v>415486557.15850937</v>
      </c>
      <c r="T158" s="302">
        <f>T156-T157</f>
        <v>1536344040.6276748</v>
      </c>
      <c r="Z158" s="302">
        <f>Z156-Z157</f>
        <v>954622356.46303904</v>
      </c>
      <c r="AJ158" s="302">
        <f>AJ156-AJ157</f>
        <v>525444508.36540407</v>
      </c>
      <c r="AP158" s="302">
        <f>AP156-AP157</f>
        <v>200224681.85544115</v>
      </c>
      <c r="AZ158" s="302">
        <f>AZ156-AZ157</f>
        <v>967090365.71925211</v>
      </c>
      <c r="BF158" s="302">
        <f>BF156-BF157</f>
        <v>718872073.34868705</v>
      </c>
      <c r="BP158" s="302">
        <f>BP156-BP157</f>
        <v>639898448.38936555</v>
      </c>
      <c r="BV158" s="302">
        <f>BV156-BV157</f>
        <v>248799413.17000011</v>
      </c>
      <c r="CF158" s="302">
        <f>CF156-CF157</f>
        <v>1024269484.1229218</v>
      </c>
      <c r="CL158" s="302">
        <f>CL156-CL157</f>
        <v>657622251.61274385</v>
      </c>
      <c r="DI158" s="167" t="s">
        <v>169</v>
      </c>
      <c r="DJ158" s="191">
        <f>+DJ73/DJ16</f>
        <v>2.6012011288094005E-2</v>
      </c>
      <c r="DK158" s="191">
        <f>+DK73/DK16</f>
        <v>1.7573773668424456E-2</v>
      </c>
      <c r="DL158" s="192">
        <f>+DL73/DL16</f>
        <v>2.1970251051090406E-2</v>
      </c>
      <c r="DN158"/>
      <c r="DO158"/>
    </row>
    <row r="159" spans="1:119" ht="15.75" customHeight="1" x14ac:dyDescent="0.3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  <c r="DI159" s="161" t="s">
        <v>125</v>
      </c>
      <c r="DJ159" s="189">
        <f>+H122</f>
        <v>1.9746859987330931E-2</v>
      </c>
      <c r="DK159" s="189">
        <f>+N122</f>
        <v>4.7590967183598811E-3</v>
      </c>
      <c r="DL159" s="190">
        <f>+R122</f>
        <v>1.2112296543097862E-2</v>
      </c>
      <c r="DN159"/>
      <c r="DO159"/>
    </row>
    <row r="160" spans="1:119" ht="15.75" customHeight="1" x14ac:dyDescent="0.3">
      <c r="A160" s="303" t="s">
        <v>239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  <c r="DI160" s="161" t="s">
        <v>131</v>
      </c>
      <c r="DJ160" s="189">
        <f>+X122</f>
        <v>2.881465784803549E-2</v>
      </c>
      <c r="DK160" s="189">
        <f>+AD122</f>
        <v>2.0414283654691806E-2</v>
      </c>
      <c r="DL160" s="190">
        <f>+AH122</f>
        <v>2.4922025344936295E-2</v>
      </c>
      <c r="DN160"/>
      <c r="DO160"/>
    </row>
    <row r="161" spans="1:119" ht="15.75" customHeight="1" x14ac:dyDescent="0.3">
      <c r="A161" s="299">
        <v>2.1</v>
      </c>
      <c r="B161" s="298" t="s">
        <v>221</v>
      </c>
      <c r="C161"/>
      <c r="D161" s="302">
        <f>+D129</f>
        <v>750973158.00000012</v>
      </c>
      <c r="H161" s="337"/>
      <c r="J161" s="302">
        <f>+J129</f>
        <v>387657653</v>
      </c>
      <c r="T161" s="302">
        <f>+T129</f>
        <v>1339319379.7560005</v>
      </c>
      <c r="Z161" s="302">
        <f>+Z129</f>
        <v>859616741.1050005</v>
      </c>
      <c r="AJ161" s="302">
        <f>+AJ129</f>
        <v>435928751.55682439</v>
      </c>
      <c r="AP161" s="302">
        <f>+AP129</f>
        <v>158460897.54081836</v>
      </c>
      <c r="AZ161" s="302">
        <f>+AZ129</f>
        <v>794060842.36461282</v>
      </c>
      <c r="BF161" s="302">
        <f>+BF129</f>
        <v>588595239.09506953</v>
      </c>
      <c r="BP161" s="302">
        <f>+BP129</f>
        <v>543928958.52000034</v>
      </c>
      <c r="BV161" s="302">
        <f>+BV129</f>
        <v>233493942.66</v>
      </c>
      <c r="CF161" s="302">
        <f>+CF129</f>
        <v>829857862.96748328</v>
      </c>
      <c r="CL161" s="302">
        <f>+CL129</f>
        <v>506727992.52480292</v>
      </c>
      <c r="DI161" s="161" t="s">
        <v>212</v>
      </c>
      <c r="DJ161" s="189">
        <f>+AN122</f>
        <v>2.3466683457647616E-2</v>
      </c>
      <c r="DK161" s="189">
        <f>+AT122</f>
        <v>9.193415221920978E-3</v>
      </c>
      <c r="DL161" s="190">
        <f>+AX122</f>
        <v>1.754915176222855E-2</v>
      </c>
      <c r="DN161"/>
      <c r="DO161"/>
    </row>
    <row r="162" spans="1:119" ht="15.75" customHeight="1" x14ac:dyDescent="0.4">
      <c r="A162" s="299">
        <f>+A161+0.1</f>
        <v>2.2000000000000002</v>
      </c>
      <c r="B162" s="298" t="s">
        <v>222</v>
      </c>
      <c r="C162"/>
      <c r="D162" s="301">
        <f>+D130</f>
        <v>18590562.453646347</v>
      </c>
      <c r="H162" s="338"/>
      <c r="J162" s="301">
        <f>+J130</f>
        <v>2834031.0256223599</v>
      </c>
      <c r="T162" s="301">
        <f>+T130</f>
        <v>45188611.913380802</v>
      </c>
      <c r="Z162" s="301">
        <f>+Z130</f>
        <v>24427809.394773256</v>
      </c>
      <c r="AJ162" s="301">
        <f>+AJ130</f>
        <v>12694234.478952389</v>
      </c>
      <c r="AP162" s="301">
        <f>+AP130</f>
        <v>1750618.4270283885</v>
      </c>
      <c r="AZ162" s="301">
        <f>+AZ130</f>
        <v>23779717.1606085</v>
      </c>
      <c r="BF162" s="301">
        <f>+BF130</f>
        <v>13346761.563558584</v>
      </c>
      <c r="BP162" s="301">
        <f>+BP130</f>
        <v>19351817.680000003</v>
      </c>
      <c r="BV162" s="301">
        <f>+BV130</f>
        <v>5727357.0699999994</v>
      </c>
      <c r="CF162" s="301">
        <f>+CF130</f>
        <v>23968145.311487444</v>
      </c>
      <c r="CL162" s="301">
        <f>+CL130</f>
        <v>15826472.768296447</v>
      </c>
      <c r="DI162" s="161" t="s">
        <v>165</v>
      </c>
      <c r="DJ162" s="189">
        <f>+BD122</f>
        <v>2.6054667188737893E-2</v>
      </c>
      <c r="DK162" s="189">
        <f>+BJ122</f>
        <v>1.9487105123084544E-2</v>
      </c>
      <c r="DL162" s="190">
        <f>+BN122</f>
        <v>2.2566468750873706E-2</v>
      </c>
      <c r="DN162"/>
      <c r="DO162"/>
    </row>
    <row r="163" spans="1:119" ht="15.75" customHeight="1" x14ac:dyDescent="0.3">
      <c r="A163" s="299">
        <f>+A162+0.1</f>
        <v>2.3000000000000003</v>
      </c>
      <c r="B163" s="298" t="s">
        <v>240</v>
      </c>
      <c r="C163"/>
      <c r="D163" s="302">
        <f>+D161+D162</f>
        <v>769563720.45364642</v>
      </c>
      <c r="H163" s="337"/>
      <c r="J163" s="302">
        <f>+J161+J162</f>
        <v>390491684.02562237</v>
      </c>
      <c r="T163" s="302">
        <f>+T161+T162</f>
        <v>1384507991.6693814</v>
      </c>
      <c r="Z163" s="302">
        <f>+Z161+Z162</f>
        <v>884044550.49977374</v>
      </c>
      <c r="AJ163" s="302">
        <f>+AJ161+AJ162</f>
        <v>448622986.03577679</v>
      </c>
      <c r="AP163" s="302">
        <f>+AP161+AP162</f>
        <v>160211515.96784675</v>
      </c>
      <c r="AZ163" s="302">
        <f>+AZ161+AZ162</f>
        <v>817840559.52522135</v>
      </c>
      <c r="BF163" s="302">
        <f>+BF161+BF162</f>
        <v>601942000.65862811</v>
      </c>
      <c r="BP163" s="302">
        <f>+BP161+BP162</f>
        <v>563280776.20000029</v>
      </c>
      <c r="BV163" s="302">
        <f>+BV161+BV162</f>
        <v>239221299.72999999</v>
      </c>
      <c r="CF163" s="302">
        <f>+CF161+CF162</f>
        <v>853826008.27897072</v>
      </c>
      <c r="CL163" s="302">
        <f>+CL161+CL162</f>
        <v>522554465.29309934</v>
      </c>
      <c r="DI163" s="161" t="s">
        <v>167</v>
      </c>
      <c r="DJ163" s="189">
        <f>+BT122</f>
        <v>3.1025084077020051E-2</v>
      </c>
      <c r="DK163" s="189">
        <f>+BZ122</f>
        <v>2.3076321721541282E-2</v>
      </c>
      <c r="DL163" s="190">
        <f>+CD122</f>
        <v>2.7648342345351469E-2</v>
      </c>
      <c r="DN163"/>
      <c r="DO163"/>
    </row>
    <row r="164" spans="1:119" ht="15.75" customHeight="1" thickBot="1" x14ac:dyDescent="0.3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  <c r="DI164" s="165" t="s">
        <v>166</v>
      </c>
      <c r="DJ164" s="196">
        <f>+CJ122</f>
        <v>2.532865490677675E-2</v>
      </c>
      <c r="DK164" s="196">
        <f>+CP122</f>
        <v>2.49749417107402E-2</v>
      </c>
      <c r="DL164" s="197">
        <f>+CT122</f>
        <v>2.5156734276682302E-2</v>
      </c>
      <c r="DN164"/>
      <c r="DO164"/>
    </row>
    <row r="165" spans="1:119" x14ac:dyDescent="0.25">
      <c r="A165" s="299" t="s">
        <v>241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  <c r="DN165"/>
      <c r="DO165"/>
    </row>
    <row r="166" spans="1:119" x14ac:dyDescent="0.25">
      <c r="A166" s="299">
        <v>3.1</v>
      </c>
      <c r="B166" s="298" t="s">
        <v>242</v>
      </c>
      <c r="C166"/>
      <c r="D166" s="302">
        <f>+D95</f>
        <v>18293748.041203376</v>
      </c>
      <c r="H166" s="337"/>
      <c r="J166" s="302">
        <f>+J95</f>
        <v>14420846.981449433</v>
      </c>
      <c r="T166" s="302">
        <f>+T95</f>
        <v>46140217.0917482</v>
      </c>
      <c r="Z166" s="302">
        <f>+Z95</f>
        <v>76841243.078738376</v>
      </c>
      <c r="AJ166" s="302">
        <f>+AJ95</f>
        <v>47726221.345079981</v>
      </c>
      <c r="AP166" s="302">
        <f>+AP95</f>
        <v>16873904.856461003</v>
      </c>
      <c r="AZ166" s="302">
        <f>+AZ95</f>
        <v>53546430.241530828</v>
      </c>
      <c r="BF166" s="302">
        <f>+BF95</f>
        <v>44287061.920412838</v>
      </c>
      <c r="BP166" s="302">
        <f>+BP95</f>
        <v>24616707.000981949</v>
      </c>
      <c r="BV166" s="302">
        <f>+BV95</f>
        <v>16405666.248303005</v>
      </c>
      <c r="CF166" s="302">
        <f>+CF95</f>
        <v>57136044.855328739</v>
      </c>
      <c r="CL166" s="302">
        <f>+CL95</f>
        <v>45576834.711873926</v>
      </c>
      <c r="DN166"/>
      <c r="DO166"/>
    </row>
    <row r="167" spans="1:119" ht="15" x14ac:dyDescent="0.4">
      <c r="A167" s="299">
        <f>+A166+0.1</f>
        <v>3.2</v>
      </c>
      <c r="B167" s="298" t="s">
        <v>243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  <c r="DN167"/>
      <c r="DO167"/>
    </row>
    <row r="168" spans="1:119" x14ac:dyDescent="0.25">
      <c r="A168" s="299">
        <f>+A167+0.1</f>
        <v>3.3000000000000003</v>
      </c>
      <c r="B168" s="298" t="s">
        <v>244</v>
      </c>
      <c r="C168"/>
      <c r="D168" s="302">
        <f>+D166+D167</f>
        <v>18293748.041203376</v>
      </c>
      <c r="H168" s="337"/>
      <c r="J168" s="302">
        <f>+J166+J167</f>
        <v>14420846.981449433</v>
      </c>
      <c r="T168" s="302">
        <f>+T166+T167</f>
        <v>46140217.0917482</v>
      </c>
      <c r="Z168" s="302">
        <f>+Z166+Z167</f>
        <v>76841243.078738376</v>
      </c>
      <c r="AJ168" s="302">
        <f>+AJ166+AJ167</f>
        <v>47726221.345079981</v>
      </c>
      <c r="AP168" s="302">
        <f>+AP166+AP167</f>
        <v>16873904.856461003</v>
      </c>
      <c r="AZ168" s="302">
        <f>+AZ166+AZ167</f>
        <v>53546430.241530828</v>
      </c>
      <c r="BF168" s="302">
        <f>+BF166+BF167</f>
        <v>44287061.920412838</v>
      </c>
      <c r="BP168" s="302">
        <f>+BP166+BP167</f>
        <v>24616707.000981949</v>
      </c>
      <c r="BV168" s="302">
        <f>+BV166+BV167</f>
        <v>16405666.248303005</v>
      </c>
      <c r="CF168" s="302">
        <f>+CF166+CF167</f>
        <v>57136044.855328739</v>
      </c>
      <c r="CL168" s="302">
        <f>+CL166+CL167</f>
        <v>45576834.711873926</v>
      </c>
      <c r="DN168"/>
      <c r="DO168"/>
    </row>
    <row r="169" spans="1:119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  <c r="DN169"/>
      <c r="DO169"/>
    </row>
    <row r="170" spans="1:119" x14ac:dyDescent="0.25">
      <c r="A170" s="299" t="s">
        <v>245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  <c r="DN170"/>
      <c r="DO170"/>
    </row>
    <row r="171" spans="1:119" x14ac:dyDescent="0.25">
      <c r="A171" s="299">
        <v>4.0999999999999996</v>
      </c>
      <c r="B171" s="298" t="s">
        <v>246</v>
      </c>
      <c r="C171"/>
      <c r="D171" s="305">
        <f>+D158-D163-D168</f>
        <v>79090146.666559696</v>
      </c>
      <c r="H171" s="339"/>
      <c r="J171" s="305">
        <f>+J158-J163-J168</f>
        <v>10574026.151437573</v>
      </c>
      <c r="T171" s="305">
        <f>+T158-T163-T168</f>
        <v>105695831.86654523</v>
      </c>
      <c r="Z171" s="305">
        <f>+Z158-Z163-Z168</f>
        <v>-6263437.1154730767</v>
      </c>
      <c r="AJ171" s="305">
        <f>+AJ158-AJ163-AJ168</f>
        <v>29095300.984547295</v>
      </c>
      <c r="AP171" s="305">
        <f>+AP158-AP163-AP168</f>
        <v>23139261.031133398</v>
      </c>
      <c r="AZ171" s="305">
        <f>+AZ158-AZ163-AZ168</f>
        <v>95703375.952499926</v>
      </c>
      <c r="BF171" s="305">
        <f>+BF158-BF163-BF168</f>
        <v>72643010.769646108</v>
      </c>
      <c r="BP171" s="305">
        <f>+BP158-BP163-BP168</f>
        <v>52000965.188383318</v>
      </c>
      <c r="BV171" s="305">
        <f>+BV158-BV163-BV168</f>
        <v>-6827552.8083028886</v>
      </c>
      <c r="CF171" s="305">
        <f>+CF158-CF163-CF168</f>
        <v>113307430.98862237</v>
      </c>
      <c r="CL171" s="305">
        <f>+CL158-CL163-CL168</f>
        <v>89490951.607770592</v>
      </c>
      <c r="DN171"/>
      <c r="DO171"/>
    </row>
    <row r="172" spans="1:119" x14ac:dyDescent="0.25">
      <c r="A172" s="299">
        <f>+A171+0.1</f>
        <v>4.1999999999999993</v>
      </c>
      <c r="B172" s="298" t="s">
        <v>247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0</v>
      </c>
      <c r="AJ172" s="302">
        <f>-AJ152</f>
        <v>0</v>
      </c>
      <c r="AP172" s="302">
        <f>-AP152</f>
        <v>-10011234.092772044</v>
      </c>
      <c r="AZ172" s="302">
        <f>-AZ152</f>
        <v>-3868361.4628770119</v>
      </c>
      <c r="BF172" s="302">
        <f>-BF152</f>
        <v>-9345336.9535329398</v>
      </c>
      <c r="BP172" s="302">
        <f>-BP152</f>
        <v>0</v>
      </c>
      <c r="BV172" s="302">
        <f>-BV152</f>
        <v>0</v>
      </c>
      <c r="CF172" s="302">
        <f>-CF152</f>
        <v>-16388311.745966764</v>
      </c>
      <c r="CL172" s="302">
        <f>-CL152</f>
        <v>-36169223.838700868</v>
      </c>
      <c r="DN172"/>
      <c r="DO172"/>
    </row>
    <row r="173" spans="1:119" ht="13.8" thickBot="1" x14ac:dyDescent="0.3">
      <c r="A173" s="299">
        <f>+A172+0.1</f>
        <v>4.2999999999999989</v>
      </c>
      <c r="B173" s="298" t="s">
        <v>248</v>
      </c>
      <c r="C173"/>
      <c r="D173" s="302">
        <f>SUM(D171+D172)</f>
        <v>79090146.666559696</v>
      </c>
      <c r="H173" s="337"/>
      <c r="J173" s="302">
        <f>SUM(J171+J172)</f>
        <v>10574026.151437573</v>
      </c>
      <c r="T173" s="302">
        <f>SUM(T171+T172)</f>
        <v>105695831.86654523</v>
      </c>
      <c r="Z173" s="302">
        <f>SUM(Z171+Z172)</f>
        <v>-6263437.1154730767</v>
      </c>
      <c r="AJ173" s="302">
        <f>SUM(AJ171+AJ172)</f>
        <v>29095300.984547295</v>
      </c>
      <c r="AP173" s="302">
        <f>SUM(AP171+AP172)</f>
        <v>13128026.938361354</v>
      </c>
      <c r="AZ173" s="302">
        <f>SUM(AZ171+AZ172)</f>
        <v>91835014.489622921</v>
      </c>
      <c r="BF173" s="302">
        <f>SUM(BF171+BF172)</f>
        <v>63297673.816113167</v>
      </c>
      <c r="BP173" s="302">
        <f>SUM(BP171+BP172)</f>
        <v>52000965.188383318</v>
      </c>
      <c r="BV173" s="302">
        <f>SUM(BV171+BV172)</f>
        <v>-6827552.8083028886</v>
      </c>
      <c r="CF173" s="302">
        <f>SUM(CF171+CF172)</f>
        <v>96919119.242655605</v>
      </c>
      <c r="CL173" s="302">
        <f>SUM(CL171+CL172)</f>
        <v>53321727.769069724</v>
      </c>
      <c r="DN173"/>
      <c r="DO173"/>
    </row>
    <row r="174" spans="1:119" ht="14.4" thickTop="1" thickBot="1" x14ac:dyDescent="0.3">
      <c r="A174" s="299">
        <f>+A173+0.1</f>
        <v>4.3999999999999986</v>
      </c>
      <c r="B174" s="298" t="s">
        <v>249</v>
      </c>
      <c r="C174"/>
      <c r="D174" s="306">
        <f>+D173/MAX(D158,1)</f>
        <v>9.1228287941982039E-2</v>
      </c>
      <c r="E174" s="307"/>
      <c r="H174" s="340"/>
      <c r="J174" s="306">
        <f>+J173/MAX(J158,1)</f>
        <v>2.5449743124669976E-2</v>
      </c>
      <c r="T174" s="306">
        <f>+T173/MAX(T158,1)</f>
        <v>6.8796981061197138E-2</v>
      </c>
      <c r="Z174" s="306">
        <f>+Z173/MAX(Z158,1)</f>
        <v>-6.5611674324071662E-3</v>
      </c>
      <c r="AJ174" s="306">
        <f>+AJ173/MAX(AJ158,1)</f>
        <v>5.5372737789304044E-2</v>
      </c>
      <c r="AP174" s="306">
        <f>+AP173/MAX(AP158,1)</f>
        <v>6.5566476703604243E-2</v>
      </c>
      <c r="AZ174" s="306">
        <f>+AZ173/MAX(AZ158,1)</f>
        <v>9.4960117218542098E-2</v>
      </c>
      <c r="BF174" s="306">
        <f>+BF173/MAX(BF158,1)</f>
        <v>8.8051374038299574E-2</v>
      </c>
      <c r="BP174" s="306">
        <f>+BP173/MAX(BP158,1)</f>
        <v>8.1264402686505283E-2</v>
      </c>
      <c r="BV174" s="306">
        <f>+BV173/MAX(BV158,1)</f>
        <v>-2.744199723508892E-2</v>
      </c>
      <c r="CF174" s="306">
        <f>+CF173/MAX(CF158,1)</f>
        <v>9.4622675716681232E-2</v>
      </c>
      <c r="CL174" s="306">
        <f>+CL173/MAX(CL158,1)</f>
        <v>8.108260880513736E-2</v>
      </c>
      <c r="DN174"/>
      <c r="DO174"/>
    </row>
    <row r="175" spans="1:119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  <c r="DN175"/>
      <c r="DO175"/>
    </row>
    <row r="176" spans="1:119" x14ac:dyDescent="0.25">
      <c r="A176" s="299" t="s">
        <v>250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  <c r="DN176"/>
      <c r="DO176"/>
    </row>
    <row r="177" spans="1:119" x14ac:dyDescent="0.25">
      <c r="A177" s="299">
        <v>4.0999999999999996</v>
      </c>
      <c r="B177" s="298" t="s">
        <v>251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  <c r="DN177"/>
      <c r="DO177"/>
    </row>
    <row r="178" spans="1:119" x14ac:dyDescent="0.25">
      <c r="A178" s="299">
        <f>+A177+0.1</f>
        <v>4.1999999999999993</v>
      </c>
      <c r="B178" s="298" t="s">
        <v>252</v>
      </c>
      <c r="C178"/>
      <c r="D178" s="311" t="s">
        <v>253</v>
      </c>
      <c r="H178" s="343"/>
      <c r="J178" s="311" t="s">
        <v>253</v>
      </c>
      <c r="T178" s="311" t="s">
        <v>253</v>
      </c>
      <c r="Z178" s="311" t="s">
        <v>253</v>
      </c>
      <c r="AJ178" s="311" t="s">
        <v>253</v>
      </c>
      <c r="AP178" s="311" t="s">
        <v>253</v>
      </c>
      <c r="AZ178" s="311" t="s">
        <v>253</v>
      </c>
      <c r="BF178" s="311" t="s">
        <v>253</v>
      </c>
      <c r="BP178" s="311" t="s">
        <v>253</v>
      </c>
      <c r="BV178" s="311" t="s">
        <v>253</v>
      </c>
      <c r="CF178" s="311" t="s">
        <v>253</v>
      </c>
      <c r="CL178" s="311" t="s">
        <v>253</v>
      </c>
      <c r="DN178"/>
      <c r="DO178"/>
    </row>
    <row r="179" spans="1:119" x14ac:dyDescent="0.25">
      <c r="A179" s="299">
        <f>+A178+0.1</f>
        <v>4.2999999999999989</v>
      </c>
      <c r="B179" s="298" t="s">
        <v>254</v>
      </c>
      <c r="C179"/>
      <c r="D179" s="312">
        <f>IF(AND(D177="Y",D178="Y"), IF(AND(D174&gt;0.03, D174&lt;=0.1),((D174-0.03)*0.5), IF(D174&gt;0.1,((D174-0.03)*0.5)+((D174-0.1)*0.5))), "N/A")</f>
        <v>3.061414397099102E-2</v>
      </c>
      <c r="H179" s="344"/>
      <c r="J179" s="312" t="b">
        <f>IF(AND(J177="Y",J178="Y"), IF(AND(J174&gt;0.03, J174&lt;=0.1),((J174-0.03)*0.5), IF(J174&gt;0.1,((J174-0.03)*0.5)+((J174-0.1)*0.5))), "N/A")</f>
        <v>0</v>
      </c>
      <c r="T179" s="312">
        <f>IF(AND(T177="Y",T178="Y"), IF(AND(T174&gt;0.03, T174&lt;=0.1),((T174-0.03)*0.5), IF(T174&gt;0.1,((T174-0.03)*0.5)+((T174-0.1)*0.5))), "N/A")</f>
        <v>1.9398490530598569E-2</v>
      </c>
      <c r="Z179" s="312" t="b">
        <f>IF(AND(Z177="Y",Z178="Y"), IF(AND(Z174&gt;0.03, Z174&lt;=0.1),((Z174-0.03)*0.5), IF(Z174&gt;0.1,((Z174-0.03)*0.5)+((Z174-0.1)*0.5))), "N/A")</f>
        <v>0</v>
      </c>
      <c r="AJ179" s="312">
        <f>IF(AND(AJ177="Y",AJ178="Y"), IF(AND(AJ174&gt;0.03, AJ174&lt;=0.1),((AJ174-0.03)*0.5), IF(AJ174&gt;0.1,((AJ174-0.03)*0.5)+((AJ174-0.1)*0.5))), "N/A")</f>
        <v>1.2686368894652023E-2</v>
      </c>
      <c r="AP179" s="312">
        <f>IF(AND(AP177="Y",AP178="Y"), IF(AND(AP174&gt;0.03, AP174&lt;=0.1),((AP174-0.03)*0.5), IF(AP174&gt;0.1,((AP174-0.03)*0.5)+((AP174-0.1)*0.5))), "N/A")</f>
        <v>1.7783238351802122E-2</v>
      </c>
      <c r="AZ179" s="312">
        <f>IF(AND(AZ177="Y",AZ178="Y"), IF(AND(AZ174&gt;0.03, AZ174&lt;=0.1),((AZ174-0.03)*0.5), IF(AZ174&gt;0.1,((AZ174-0.03)*0.5)+((AZ174-0.1)*0.5))), "N/A")</f>
        <v>3.2480058609271049E-2</v>
      </c>
      <c r="BF179" s="312">
        <f>IF(AND(BF177="Y",BF178="Y"), IF(AND(BF174&gt;0.03, BF174&lt;=0.1),((BF174-0.03)*0.5), IF(BF174&gt;0.1,((BF174-0.03)*0.5)+((BF174-0.1)*0.5))), "N/A")</f>
        <v>2.9025687019149787E-2</v>
      </c>
      <c r="BP179" s="312">
        <f>IF(AND(BP177="Y",BP178="Y"), IF(AND(BP174&gt;0.03, BP174&lt;=0.1),((BP174-0.03)*0.5), IF(BP174&gt;0.1,((BP174-0.03)*0.5)+((BP174-0.1)*0.5))), "N/A")</f>
        <v>2.5632201343252642E-2</v>
      </c>
      <c r="BV179" s="312" t="b">
        <f>IF(AND(BV177="Y",BV178="Y"), IF(AND(BV174&gt;0.03, BV174&lt;=0.1),((BV174-0.03)*0.5), IF(BV174&gt;0.1,((BV174-0.03)*0.5)+((BV174-0.1)*0.5))), "N/A")</f>
        <v>0</v>
      </c>
      <c r="CF179" s="312">
        <f>IF(AND(CF177="Y",CF178="Y"), IF(AND(CF174&gt;0.03, CF174&lt;=0.1),((CF174-0.03)*0.5), IF(CF174&gt;0.1,((CF174-0.03)*0.5)+((CF174-0.1)*0.5))), "N/A")</f>
        <v>3.2311337858340616E-2</v>
      </c>
      <c r="CL179" s="312">
        <f>IF(AND(CL177="Y",CL178="Y"), IF(AND(CL174&gt;0.03, CL174&lt;=0.1),((CL174-0.03)*0.5), IF(CL174&gt;0.1,((CL174-0.03)*0.5)+((CL174-0.1)*0.5))), "N/A")</f>
        <v>2.5541304402568681E-2</v>
      </c>
      <c r="DN179" t="s">
        <v>283</v>
      </c>
      <c r="DO179"/>
    </row>
    <row r="180" spans="1:119" ht="13.8" thickBot="1" x14ac:dyDescent="0.3">
      <c r="A180" s="299">
        <f>+A179+0.1</f>
        <v>4.3999999999999986</v>
      </c>
      <c r="B180" s="298" t="s">
        <v>255</v>
      </c>
      <c r="C180"/>
      <c r="D180" s="313">
        <f>IFERROR(D179*D158, "N/A")</f>
        <v>26540859.105858706</v>
      </c>
      <c r="H180" s="345"/>
      <c r="J180" s="313">
        <f>IFERROR(J179*J158, "N/A")</f>
        <v>0</v>
      </c>
      <c r="T180" s="313">
        <f>IFERROR(T179*T158, "N/A")</f>
        <v>29802755.323857494</v>
      </c>
      <c r="Z180" s="313">
        <f>IFERROR(Z179*Z158, "N/A")</f>
        <v>0</v>
      </c>
      <c r="AJ180" s="313">
        <f>IFERROR(AJ179*AJ158, "N/A")</f>
        <v>6665982.8667925866</v>
      </c>
      <c r="AP180" s="313">
        <f>IFERROR(AP179*AP158, "N/A")</f>
        <v>3560643.2413490596</v>
      </c>
      <c r="AZ180" s="313">
        <f>IFERROR(AZ179*AZ158, "N/A")</f>
        <v>31411151.759022683</v>
      </c>
      <c r="BF180" s="313">
        <f>IFERROR(BF179*BF158, "N/A")</f>
        <v>20865755.807826281</v>
      </c>
      <c r="BP180" s="313">
        <f>IFERROR(BP179*BP158, "N/A")</f>
        <v>16402005.868351176</v>
      </c>
      <c r="BV180" s="313">
        <f>IFERROR(BV179*BV158, "N/A")</f>
        <v>0</v>
      </c>
      <c r="CF180" s="313">
        <f>IFERROR(CF179*CF158, "N/A")</f>
        <v>33095517.359483976</v>
      </c>
      <c r="CL180" s="313">
        <f>IFERROR(CL179*CL158, "N/A")</f>
        <v>16796530.110343702</v>
      </c>
      <c r="DN180" s="313">
        <f>+D180+J180+T180+Z180+AJ180+AP180+AZ180+BF180+BP180+BV180+CF180+CL180</f>
        <v>185141201.44288567</v>
      </c>
    </row>
    <row r="181" spans="1:119" ht="13.8" thickTop="1" x14ac:dyDescent="0.25">
      <c r="C181"/>
    </row>
    <row r="182" spans="1:119" x14ac:dyDescent="0.25">
      <c r="C182"/>
    </row>
    <row r="183" spans="1:119" x14ac:dyDescent="0.25">
      <c r="C183"/>
      <c r="DN183" s="346">
        <f>+DN152+DN180</f>
        <v>260923669.5367353</v>
      </c>
    </row>
    <row r="184" spans="1:119" ht="13.8" x14ac:dyDescent="0.25">
      <c r="A184" s="314" t="s">
        <v>256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119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119" ht="13.8" x14ac:dyDescent="0.25">
      <c r="A186" s="316"/>
      <c r="B186"/>
      <c r="C186"/>
      <c r="D186" s="318" t="s">
        <v>257</v>
      </c>
      <c r="E186" s="319"/>
      <c r="F186" s="316"/>
      <c r="G186" s="316"/>
      <c r="H186" s="316"/>
      <c r="I186" s="316"/>
      <c r="J186"/>
    </row>
    <row r="187" spans="1:119" ht="26.4" x14ac:dyDescent="0.25">
      <c r="A187" s="316"/>
      <c r="B187"/>
      <c r="C187"/>
      <c r="D187" s="320" t="s">
        <v>258</v>
      </c>
      <c r="E187" s="321" t="s">
        <v>228</v>
      </c>
      <c r="F187"/>
      <c r="G187" s="322" t="s">
        <v>259</v>
      </c>
      <c r="H187" s="322"/>
      <c r="I187" s="322"/>
      <c r="J187" s="322"/>
    </row>
    <row r="188" spans="1:119" ht="13.8" x14ac:dyDescent="0.25">
      <c r="A188" s="316"/>
      <c r="B188"/>
      <c r="C188"/>
      <c r="D188" s="323" t="s">
        <v>260</v>
      </c>
      <c r="E188" s="324" t="s">
        <v>261</v>
      </c>
      <c r="F188"/>
      <c r="G188" s="322">
        <v>0</v>
      </c>
      <c r="H188" s="325" t="s">
        <v>262</v>
      </c>
      <c r="I188" s="322"/>
      <c r="J188" s="322"/>
    </row>
    <row r="189" spans="1:119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499">D189</f>
        <v>5400</v>
      </c>
      <c r="H189" s="325">
        <f t="shared" si="499"/>
        <v>8.4000000000000005E-2</v>
      </c>
      <c r="I189" s="329">
        <v>5.7000000000000002E-2</v>
      </c>
      <c r="J189" s="328">
        <v>12000</v>
      </c>
    </row>
    <row r="190" spans="1:119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499"/>
        <v>12000</v>
      </c>
      <c r="H190" s="325">
        <f t="shared" si="499"/>
        <v>5.7000000000000002E-2</v>
      </c>
      <c r="I190" s="329">
        <v>0.04</v>
      </c>
      <c r="J190" s="328">
        <v>24000</v>
      </c>
    </row>
    <row r="191" spans="1:119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499"/>
        <v>24000</v>
      </c>
      <c r="H191" s="325">
        <f t="shared" si="499"/>
        <v>0.04</v>
      </c>
      <c r="I191" s="329">
        <v>2.9000000000000001E-2</v>
      </c>
      <c r="J191" s="328">
        <v>48000</v>
      </c>
    </row>
    <row r="192" spans="1:119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499"/>
        <v>48000</v>
      </c>
      <c r="H192" s="325">
        <f t="shared" si="499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499"/>
        <v>96000</v>
      </c>
      <c r="H193" s="325">
        <f t="shared" si="499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499"/>
        <v>192000</v>
      </c>
      <c r="H194" s="325">
        <f t="shared" si="499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263</v>
      </c>
      <c r="E196" s="334" t="s">
        <v>264</v>
      </c>
      <c r="F196" s="335"/>
      <c r="G196" s="331"/>
      <c r="H196" s="316"/>
      <c r="I196" s="316"/>
      <c r="J196"/>
    </row>
    <row r="197" spans="1:10" x14ac:dyDescent="0.25">
      <c r="C197"/>
    </row>
    <row r="198" spans="1:10" x14ac:dyDescent="0.25">
      <c r="C198"/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  <ignoredErrors>
    <ignoredError sqref="CW56:CW96 CW98:CW102 CY101:CY102 DC56:DC102 DE95:DE102 DC16:DC54 CW16:CW54 DJ10:DL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O198"/>
  <sheetViews>
    <sheetView zoomScale="90" zoomScaleNormal="9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CM135" sqref="CM135"/>
    </sheetView>
  </sheetViews>
  <sheetFormatPr defaultColWidth="9.109375" defaultRowHeight="13.2" x14ac:dyDescent="0.25"/>
  <cols>
    <col min="1" max="1" width="3.33203125" style="1" customWidth="1"/>
    <col min="2" max="2" width="61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5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88671875" style="1" bestFit="1" customWidth="1"/>
    <col min="12" max="12" width="14.5546875" style="1" bestFit="1" customWidth="1"/>
    <col min="13" max="13" width="9.8867187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20.33203125" style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7.88671875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7" style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8.554687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7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191</v>
      </c>
      <c r="B1" s="22"/>
      <c r="C1" s="365" t="s">
        <v>150</v>
      </c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7"/>
    </row>
    <row r="2" spans="1:119" s="20" customFormat="1" ht="21.6" thickBot="1" x14ac:dyDescent="0.45">
      <c r="A2" s="23" t="s">
        <v>14</v>
      </c>
      <c r="B2" s="22"/>
      <c r="D2" s="368" t="s">
        <v>151</v>
      </c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70"/>
      <c r="S2" s="185"/>
      <c r="T2" s="371" t="s">
        <v>152</v>
      </c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70"/>
      <c r="AI2" s="186"/>
      <c r="AJ2" s="371" t="s">
        <v>205</v>
      </c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70"/>
      <c r="AY2" s="186"/>
      <c r="AZ2" s="371" t="s">
        <v>156</v>
      </c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70"/>
      <c r="BO2" s="186"/>
      <c r="BP2" s="371" t="s">
        <v>157</v>
      </c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70"/>
      <c r="CE2" s="186"/>
      <c r="CF2" s="371" t="s">
        <v>158</v>
      </c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72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76" t="s">
        <v>130</v>
      </c>
      <c r="E3" s="377"/>
      <c r="F3" s="377"/>
      <c r="G3" s="377"/>
      <c r="H3" s="377"/>
      <c r="I3" s="378"/>
      <c r="J3" s="379" t="s">
        <v>129</v>
      </c>
      <c r="K3" s="377"/>
      <c r="L3" s="377"/>
      <c r="M3" s="377"/>
      <c r="N3" s="377"/>
      <c r="O3" s="378"/>
      <c r="P3" s="373" t="s">
        <v>199</v>
      </c>
      <c r="Q3" s="374"/>
      <c r="R3" s="375"/>
      <c r="S3" s="187"/>
      <c r="T3" s="379" t="s">
        <v>128</v>
      </c>
      <c r="U3" s="377"/>
      <c r="V3" s="377"/>
      <c r="W3" s="377"/>
      <c r="X3" s="377"/>
      <c r="Y3" s="378"/>
      <c r="Z3" s="379" t="s">
        <v>127</v>
      </c>
      <c r="AA3" s="377"/>
      <c r="AB3" s="377"/>
      <c r="AC3" s="377"/>
      <c r="AD3" s="377"/>
      <c r="AE3" s="378"/>
      <c r="AF3" s="373" t="s">
        <v>200</v>
      </c>
      <c r="AG3" s="374"/>
      <c r="AH3" s="375"/>
      <c r="AI3" s="188"/>
      <c r="AJ3" s="379" t="s">
        <v>206</v>
      </c>
      <c r="AK3" s="377"/>
      <c r="AL3" s="377"/>
      <c r="AM3" s="377"/>
      <c r="AN3" s="377"/>
      <c r="AO3" s="378"/>
      <c r="AP3" s="379" t="s">
        <v>207</v>
      </c>
      <c r="AQ3" s="377"/>
      <c r="AR3" s="377"/>
      <c r="AS3" s="377"/>
      <c r="AT3" s="377"/>
      <c r="AU3" s="378"/>
      <c r="AV3" s="373" t="s">
        <v>279</v>
      </c>
      <c r="AW3" s="374"/>
      <c r="AX3" s="375"/>
      <c r="AY3" s="188"/>
      <c r="AZ3" s="379" t="s">
        <v>137</v>
      </c>
      <c r="BA3" s="377"/>
      <c r="BB3" s="377"/>
      <c r="BC3" s="377"/>
      <c r="BD3" s="377"/>
      <c r="BE3" s="378"/>
      <c r="BF3" s="379" t="s">
        <v>138</v>
      </c>
      <c r="BG3" s="377"/>
      <c r="BH3" s="377"/>
      <c r="BI3" s="377"/>
      <c r="BJ3" s="377"/>
      <c r="BK3" s="378"/>
      <c r="BL3" s="373" t="s">
        <v>201</v>
      </c>
      <c r="BM3" s="374"/>
      <c r="BN3" s="375"/>
      <c r="BO3" s="188"/>
      <c r="BP3" s="379" t="s">
        <v>135</v>
      </c>
      <c r="BQ3" s="377"/>
      <c r="BR3" s="377"/>
      <c r="BS3" s="377"/>
      <c r="BT3" s="377"/>
      <c r="BU3" s="378"/>
      <c r="BV3" s="379" t="s">
        <v>136</v>
      </c>
      <c r="BW3" s="377"/>
      <c r="BX3" s="377"/>
      <c r="BY3" s="377"/>
      <c r="BZ3" s="377"/>
      <c r="CA3" s="378"/>
      <c r="CB3" s="373" t="s">
        <v>202</v>
      </c>
      <c r="CC3" s="374"/>
      <c r="CD3" s="375"/>
      <c r="CE3" s="188"/>
      <c r="CF3" s="379" t="s">
        <v>139</v>
      </c>
      <c r="CG3" s="377"/>
      <c r="CH3" s="377"/>
      <c r="CI3" s="377"/>
      <c r="CJ3" s="377"/>
      <c r="CK3" s="378"/>
      <c r="CL3" s="379" t="s">
        <v>140</v>
      </c>
      <c r="CM3" s="377"/>
      <c r="CN3" s="377"/>
      <c r="CO3" s="377"/>
      <c r="CP3" s="377"/>
      <c r="CQ3" s="378"/>
      <c r="CR3" s="373" t="s">
        <v>203</v>
      </c>
      <c r="CS3" s="374"/>
      <c r="CT3" s="390"/>
      <c r="CV3" s="380" t="s">
        <v>141</v>
      </c>
      <c r="CW3" s="381"/>
      <c r="CX3" s="381"/>
      <c r="CY3" s="381"/>
      <c r="CZ3" s="381"/>
      <c r="DA3" s="382"/>
      <c r="DB3" s="383" t="s">
        <v>142</v>
      </c>
      <c r="DC3" s="381"/>
      <c r="DD3" s="381"/>
      <c r="DE3" s="381"/>
      <c r="DF3" s="381"/>
      <c r="DG3" s="382"/>
      <c r="DH3" s="158"/>
      <c r="DI3" s="384" t="s">
        <v>143</v>
      </c>
      <c r="DJ3" s="385"/>
      <c r="DK3" s="385"/>
      <c r="DL3" s="386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232">
        <v>1048</v>
      </c>
      <c r="BQ4" s="233"/>
      <c r="BR4" s="233"/>
      <c r="BS4" s="233"/>
      <c r="BT4" s="233"/>
      <c r="BU4" s="23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7"/>
      <c r="DJ4" s="388"/>
      <c r="DK4" s="388"/>
      <c r="DL4" s="389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154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154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154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154</v>
      </c>
      <c r="AF5" s="110" t="s">
        <v>105</v>
      </c>
      <c r="AG5" s="110" t="s">
        <v>106</v>
      </c>
      <c r="AH5" s="111" t="s">
        <v>132</v>
      </c>
      <c r="AI5" s="32"/>
      <c r="AJ5" s="101" t="s">
        <v>208</v>
      </c>
      <c r="AK5" s="102" t="s">
        <v>98</v>
      </c>
      <c r="AL5" s="102" t="s">
        <v>209</v>
      </c>
      <c r="AM5" s="102" t="s">
        <v>98</v>
      </c>
      <c r="AN5" s="102" t="s">
        <v>210</v>
      </c>
      <c r="AO5" s="103" t="s">
        <v>154</v>
      </c>
      <c r="AP5" s="104" t="s">
        <v>208</v>
      </c>
      <c r="AQ5" s="102" t="s">
        <v>98</v>
      </c>
      <c r="AR5" s="102" t="s">
        <v>209</v>
      </c>
      <c r="AS5" s="102" t="s">
        <v>98</v>
      </c>
      <c r="AT5" s="102" t="s">
        <v>210</v>
      </c>
      <c r="AU5" s="100" t="s">
        <v>154</v>
      </c>
      <c r="AV5" s="110" t="s">
        <v>208</v>
      </c>
      <c r="AW5" s="110" t="s">
        <v>209</v>
      </c>
      <c r="AX5" s="111" t="s">
        <v>211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154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154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154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154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154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154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155</v>
      </c>
      <c r="DB5" s="106" t="s">
        <v>159</v>
      </c>
      <c r="DC5" s="107" t="s">
        <v>98</v>
      </c>
      <c r="DD5" s="107" t="s">
        <v>160</v>
      </c>
      <c r="DE5" s="107" t="s">
        <v>98</v>
      </c>
      <c r="DF5" s="107" t="s">
        <v>161</v>
      </c>
      <c r="DG5" s="108" t="s">
        <v>162</v>
      </c>
      <c r="DH5" s="159"/>
      <c r="DI5" s="175"/>
      <c r="DJ5" s="176" t="s">
        <v>96</v>
      </c>
      <c r="DK5" s="177" t="s">
        <v>161</v>
      </c>
      <c r="DL5" s="178" t="s">
        <v>163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>
        <v>208505872</v>
      </c>
      <c r="E8" s="36"/>
      <c r="F8" s="36">
        <v>64343538</v>
      </c>
      <c r="G8" s="36"/>
      <c r="H8" s="36">
        <v>272849410</v>
      </c>
      <c r="I8" s="37"/>
      <c r="J8" s="244">
        <v>91281269</v>
      </c>
      <c r="K8" s="36"/>
      <c r="L8" s="36">
        <v>198014124</v>
      </c>
      <c r="M8" s="36"/>
      <c r="N8" s="36">
        <v>289295393</v>
      </c>
      <c r="O8" s="37"/>
      <c r="P8" s="116">
        <f>+D8+J8</f>
        <v>299787141</v>
      </c>
      <c r="Q8" s="117">
        <f>+F8+L8</f>
        <v>262357662</v>
      </c>
      <c r="R8" s="118">
        <f>+P8+Q8</f>
        <v>562144803</v>
      </c>
      <c r="S8" s="32"/>
      <c r="T8" s="35">
        <v>341556997.63999987</v>
      </c>
      <c r="U8" s="36"/>
      <c r="V8" s="36">
        <v>99055953.539999962</v>
      </c>
      <c r="W8" s="36"/>
      <c r="X8" s="36">
        <v>440612951.17999983</v>
      </c>
      <c r="Y8" s="37"/>
      <c r="Z8" s="38">
        <v>206559306.63000047</v>
      </c>
      <c r="AA8" s="36"/>
      <c r="AB8" s="36">
        <v>214920089.11999995</v>
      </c>
      <c r="AC8" s="36"/>
      <c r="AD8" s="36">
        <v>421479395.75000042</v>
      </c>
      <c r="AE8" s="37"/>
      <c r="AF8" s="116">
        <f>+T8+Z8</f>
        <v>548116304.27000034</v>
      </c>
      <c r="AG8" s="117">
        <f>+V8+AB8</f>
        <v>313976042.65999991</v>
      </c>
      <c r="AH8" s="118">
        <f>+AF8+AG8</f>
        <v>862092346.93000031</v>
      </c>
      <c r="AI8" s="32"/>
      <c r="AJ8" s="35">
        <v>114256858.04999998</v>
      </c>
      <c r="AK8" s="36"/>
      <c r="AL8" s="36">
        <v>44528854.069999993</v>
      </c>
      <c r="AM8" s="36"/>
      <c r="AN8" s="36">
        <v>158785712.11999997</v>
      </c>
      <c r="AO8" s="37"/>
      <c r="AP8" s="38">
        <v>39327449.37000002</v>
      </c>
      <c r="AQ8" s="36"/>
      <c r="AR8" s="36">
        <v>79244236.109999999</v>
      </c>
      <c r="AS8" s="36"/>
      <c r="AT8" s="36">
        <v>118571685.48000002</v>
      </c>
      <c r="AU8" s="37"/>
      <c r="AV8" s="116">
        <f>+AJ8+AP8</f>
        <v>153584307.42000002</v>
      </c>
      <c r="AW8" s="117">
        <f>+AL8+AR8</f>
        <v>123773090.17999999</v>
      </c>
      <c r="AX8" s="118">
        <f>+AV8+AW8</f>
        <v>277357397.60000002</v>
      </c>
      <c r="AY8" s="32"/>
      <c r="AZ8" s="35">
        <v>232034649.16004902</v>
      </c>
      <c r="BA8" s="36"/>
      <c r="BB8" s="36">
        <v>56628699.979950704</v>
      </c>
      <c r="BC8" s="36"/>
      <c r="BD8" s="36">
        <v>288663349.13999975</v>
      </c>
      <c r="BE8" s="37"/>
      <c r="BF8" s="38">
        <v>185523979.45295101</v>
      </c>
      <c r="BG8" s="36"/>
      <c r="BH8" s="36">
        <v>154501797.94704899</v>
      </c>
      <c r="BI8" s="36"/>
      <c r="BJ8" s="36">
        <v>340025777.39999998</v>
      </c>
      <c r="BK8" s="37"/>
      <c r="BL8" s="116">
        <f>+AZ8+BF8</f>
        <v>417558628.61300004</v>
      </c>
      <c r="BM8" s="117">
        <f>+BB8+BH8</f>
        <v>211130497.92699969</v>
      </c>
      <c r="BN8" s="118">
        <f>+BL8+BM8</f>
        <v>628689126.53999972</v>
      </c>
      <c r="BO8" s="32"/>
      <c r="BP8" s="38">
        <v>138361015.08000058</v>
      </c>
      <c r="BQ8" s="36"/>
      <c r="BR8" s="36">
        <v>41352375.709999979</v>
      </c>
      <c r="BS8" s="36"/>
      <c r="BT8" s="36">
        <v>179713390.79000056</v>
      </c>
      <c r="BU8" s="37"/>
      <c r="BV8" s="38">
        <v>49034504.04000017</v>
      </c>
      <c r="BW8" s="36"/>
      <c r="BX8" s="36">
        <v>103332331.39999963</v>
      </c>
      <c r="BY8" s="36"/>
      <c r="BZ8" s="36">
        <v>152366835.43999982</v>
      </c>
      <c r="CA8" s="37"/>
      <c r="CB8" s="116">
        <f>+BP8+BV8</f>
        <v>187395519.12000075</v>
      </c>
      <c r="CC8" s="117">
        <f>+BR8+BX8</f>
        <v>144684707.1099996</v>
      </c>
      <c r="CD8" s="118">
        <f>+CB8+CC8</f>
        <v>332080226.23000038</v>
      </c>
      <c r="CE8" s="32"/>
      <c r="CF8" s="38">
        <v>253724367.77965677</v>
      </c>
      <c r="CG8" s="36"/>
      <c r="CH8" s="36">
        <v>49676385.740343235</v>
      </c>
      <c r="CI8" s="36"/>
      <c r="CJ8" s="36">
        <v>303400753.51999998</v>
      </c>
      <c r="CK8" s="37"/>
      <c r="CL8" s="38">
        <v>163603708.58559495</v>
      </c>
      <c r="CM8" s="36"/>
      <c r="CN8" s="36">
        <v>135766040.51440507</v>
      </c>
      <c r="CO8" s="36"/>
      <c r="CP8" s="36">
        <v>299369749.10000002</v>
      </c>
      <c r="CQ8" s="37"/>
      <c r="CR8" s="116">
        <f>+CF8+CL8</f>
        <v>417328076.36525172</v>
      </c>
      <c r="CS8" s="117">
        <f>+CH8+CN8</f>
        <v>185442426.25474831</v>
      </c>
      <c r="CT8" s="118">
        <f>+CR8+CS8</f>
        <v>602770502.62</v>
      </c>
      <c r="CU8" s="32"/>
      <c r="CV8" s="38">
        <f t="shared" ref="CV8:CV15" si="0">+D8+T8+AJ8+AZ8+BP8+CF8</f>
        <v>1288439759.7097063</v>
      </c>
      <c r="CW8" s="36"/>
      <c r="CX8" s="36">
        <f t="shared" ref="CX8:CX15" si="1">+F8+V8+AL8+BB8+BR8+CH8</f>
        <v>355585807.04029381</v>
      </c>
      <c r="CY8" s="39"/>
      <c r="CZ8" s="36">
        <f>+CV8+CX8</f>
        <v>1644025566.75</v>
      </c>
      <c r="DA8" s="40"/>
      <c r="DB8" s="38">
        <f>+J8+Z8+AP8+BF8+BV8+CL8</f>
        <v>735330217.07854652</v>
      </c>
      <c r="DC8" s="39"/>
      <c r="DD8" s="36">
        <f>+L8+AB8+AR8+BH8+BX8+CN8</f>
        <v>885778619.09145355</v>
      </c>
      <c r="DE8" s="39"/>
      <c r="DF8" s="36">
        <f>+DB8+DD8</f>
        <v>1621108836.1700001</v>
      </c>
      <c r="DG8" s="40"/>
      <c r="DH8" s="152"/>
      <c r="DI8" s="161" t="s">
        <v>15</v>
      </c>
      <c r="DJ8" s="38">
        <f>+CZ8</f>
        <v>1644025566.75</v>
      </c>
      <c r="DK8" s="36">
        <f>+DF8</f>
        <v>1621108836.1700001</v>
      </c>
      <c r="DL8" s="37">
        <f>+DJ8+DK8</f>
        <v>3265134402.9200001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244">
        <v>0</v>
      </c>
      <c r="K9" s="36"/>
      <c r="L9" s="36">
        <v>0</v>
      </c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>
        <v>0</v>
      </c>
      <c r="AA9" s="36"/>
      <c r="AB9" s="36">
        <v>0</v>
      </c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>
        <v>0</v>
      </c>
      <c r="AQ9" s="36"/>
      <c r="AR9" s="36">
        <v>0</v>
      </c>
      <c r="AS9" s="36"/>
      <c r="AT9" s="36">
        <v>0</v>
      </c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>
        <v>0</v>
      </c>
      <c r="BG9" s="36"/>
      <c r="BH9" s="36">
        <v>0</v>
      </c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8"/>
      <c r="BQ9" s="36"/>
      <c r="BR9" s="36"/>
      <c r="BS9" s="36"/>
      <c r="BT9" s="36"/>
      <c r="BU9" s="37"/>
      <c r="BV9" s="38">
        <v>0</v>
      </c>
      <c r="BW9" s="36"/>
      <c r="BX9" s="36">
        <v>0</v>
      </c>
      <c r="BY9" s="36"/>
      <c r="BZ9" s="36">
        <v>0</v>
      </c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8"/>
      <c r="CG9" s="36"/>
      <c r="CH9" s="36"/>
      <c r="CI9" s="36"/>
      <c r="CJ9" s="36"/>
      <c r="CK9" s="37"/>
      <c r="CL9" s="38">
        <v>0</v>
      </c>
      <c r="CM9" s="36"/>
      <c r="CN9" s="36">
        <v>0</v>
      </c>
      <c r="CO9" s="36"/>
      <c r="CP9" s="36">
        <v>0</v>
      </c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>
        <v>208505872</v>
      </c>
      <c r="E10" s="43"/>
      <c r="F10" s="43">
        <v>64343538</v>
      </c>
      <c r="G10" s="43"/>
      <c r="H10" s="43">
        <v>272849410</v>
      </c>
      <c r="I10" s="44"/>
      <c r="J10" s="245">
        <v>91281269</v>
      </c>
      <c r="K10" s="43"/>
      <c r="L10" s="43">
        <v>198014124</v>
      </c>
      <c r="M10" s="43"/>
      <c r="N10" s="43">
        <v>289295393</v>
      </c>
      <c r="O10" s="44"/>
      <c r="P10" s="122">
        <f t="shared" si="2"/>
        <v>299787141</v>
      </c>
      <c r="Q10" s="123">
        <f t="shared" si="3"/>
        <v>262357662</v>
      </c>
      <c r="R10" s="124">
        <f t="shared" si="4"/>
        <v>562144803</v>
      </c>
      <c r="S10" s="32"/>
      <c r="T10" s="42">
        <v>341556997.63999987</v>
      </c>
      <c r="U10" s="43"/>
      <c r="V10" s="43">
        <v>99055953.539999962</v>
      </c>
      <c r="W10" s="43"/>
      <c r="X10" s="43">
        <v>440612951.17999983</v>
      </c>
      <c r="Y10" s="44"/>
      <c r="Z10" s="45">
        <v>206559306.63000047</v>
      </c>
      <c r="AA10" s="43"/>
      <c r="AB10" s="43">
        <v>214920089.11999995</v>
      </c>
      <c r="AC10" s="43"/>
      <c r="AD10" s="43">
        <v>421479395.75000042</v>
      </c>
      <c r="AE10" s="44"/>
      <c r="AF10" s="122">
        <f t="shared" si="5"/>
        <v>548116304.27000034</v>
      </c>
      <c r="AG10" s="123">
        <f t="shared" si="6"/>
        <v>313976042.65999991</v>
      </c>
      <c r="AH10" s="124">
        <f t="shared" si="7"/>
        <v>862092346.93000031</v>
      </c>
      <c r="AI10" s="32"/>
      <c r="AJ10" s="42">
        <v>114256858.04999998</v>
      </c>
      <c r="AK10" s="43"/>
      <c r="AL10" s="43">
        <v>44528854.069999993</v>
      </c>
      <c r="AM10" s="43"/>
      <c r="AN10" s="43">
        <v>158785712.11999997</v>
      </c>
      <c r="AO10" s="44"/>
      <c r="AP10" s="45">
        <v>39327449.37000002</v>
      </c>
      <c r="AQ10" s="43"/>
      <c r="AR10" s="43">
        <v>79244236.109999999</v>
      </c>
      <c r="AS10" s="43"/>
      <c r="AT10" s="43">
        <v>118571685.48000002</v>
      </c>
      <c r="AU10" s="44"/>
      <c r="AV10" s="122">
        <f t="shared" si="8"/>
        <v>153584307.42000002</v>
      </c>
      <c r="AW10" s="123">
        <f t="shared" si="9"/>
        <v>123773090.17999999</v>
      </c>
      <c r="AX10" s="124">
        <f t="shared" si="10"/>
        <v>277357397.60000002</v>
      </c>
      <c r="AY10" s="32"/>
      <c r="AZ10" s="42">
        <v>232034649.16004902</v>
      </c>
      <c r="BA10" s="43"/>
      <c r="BB10" s="43">
        <v>56628699.979950704</v>
      </c>
      <c r="BC10" s="43"/>
      <c r="BD10" s="43">
        <v>288663349.13999975</v>
      </c>
      <c r="BE10" s="44"/>
      <c r="BF10" s="45">
        <v>185523979.45295101</v>
      </c>
      <c r="BG10" s="43"/>
      <c r="BH10" s="43">
        <v>154501797.94704899</v>
      </c>
      <c r="BI10" s="43"/>
      <c r="BJ10" s="43">
        <v>340025777.39999998</v>
      </c>
      <c r="BK10" s="44"/>
      <c r="BL10" s="122">
        <f t="shared" si="11"/>
        <v>417558628.61300004</v>
      </c>
      <c r="BM10" s="123">
        <f t="shared" si="12"/>
        <v>211130497.92699969</v>
      </c>
      <c r="BN10" s="124">
        <f t="shared" si="13"/>
        <v>628689126.53999972</v>
      </c>
      <c r="BO10" s="32"/>
      <c r="BP10" s="45">
        <v>138361015.08000058</v>
      </c>
      <c r="BQ10" s="43"/>
      <c r="BR10" s="43">
        <v>41352375.709999979</v>
      </c>
      <c r="BS10" s="43"/>
      <c r="BT10" s="43">
        <v>179713390.79000056</v>
      </c>
      <c r="BU10" s="44"/>
      <c r="BV10" s="45">
        <v>49034504.04000017</v>
      </c>
      <c r="BW10" s="43"/>
      <c r="BX10" s="43">
        <v>103332331.39999963</v>
      </c>
      <c r="BY10" s="43"/>
      <c r="BZ10" s="43">
        <v>152366835.43999982</v>
      </c>
      <c r="CA10" s="44"/>
      <c r="CB10" s="122">
        <f t="shared" si="14"/>
        <v>187395519.12000075</v>
      </c>
      <c r="CC10" s="123">
        <f t="shared" si="15"/>
        <v>144684707.1099996</v>
      </c>
      <c r="CD10" s="124">
        <f t="shared" si="16"/>
        <v>332080226.23000038</v>
      </c>
      <c r="CE10" s="32"/>
      <c r="CF10" s="45">
        <v>253724367.77965677</v>
      </c>
      <c r="CG10" s="43"/>
      <c r="CH10" s="43">
        <v>49676385.740343235</v>
      </c>
      <c r="CI10" s="43"/>
      <c r="CJ10" s="43">
        <v>303400753.51999998</v>
      </c>
      <c r="CK10" s="44"/>
      <c r="CL10" s="45">
        <v>163603708.58559495</v>
      </c>
      <c r="CM10" s="43"/>
      <c r="CN10" s="43">
        <v>135766040.51440507</v>
      </c>
      <c r="CO10" s="43"/>
      <c r="CP10" s="43">
        <v>299369749.10000002</v>
      </c>
      <c r="CQ10" s="44"/>
      <c r="CR10" s="122">
        <f t="shared" si="17"/>
        <v>417328076.36525172</v>
      </c>
      <c r="CS10" s="123">
        <f t="shared" si="18"/>
        <v>185442426.25474831</v>
      </c>
      <c r="CT10" s="124">
        <f t="shared" si="19"/>
        <v>602770502.62</v>
      </c>
      <c r="CU10" s="32"/>
      <c r="CV10" s="38">
        <f t="shared" si="0"/>
        <v>1288439759.7097063</v>
      </c>
      <c r="CW10" s="36"/>
      <c r="CX10" s="36">
        <f t="shared" si="1"/>
        <v>355585807.04029381</v>
      </c>
      <c r="CY10" s="46"/>
      <c r="CZ10" s="36">
        <f t="shared" si="20"/>
        <v>1644025566.75</v>
      </c>
      <c r="DA10" s="47"/>
      <c r="DB10" s="45">
        <f>+DB8+DB9</f>
        <v>735330217.07854652</v>
      </c>
      <c r="DC10" s="46"/>
      <c r="DD10" s="43">
        <f>+DD8+DD9</f>
        <v>885778619.09145355</v>
      </c>
      <c r="DE10" s="46"/>
      <c r="DF10" s="43">
        <f>+DF8+DF9</f>
        <v>1621108836.1700001</v>
      </c>
      <c r="DG10" s="47"/>
      <c r="DH10" s="153"/>
      <c r="DI10" s="161" t="s">
        <v>17</v>
      </c>
      <c r="DJ10" s="45">
        <f>+DJ8</f>
        <v>1644025566.75</v>
      </c>
      <c r="DK10" s="43">
        <f>+DK8</f>
        <v>1621108836.1700001</v>
      </c>
      <c r="DL10" s="44">
        <f>+DL8</f>
        <v>3265134402.9200001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>
        <v>-878039</v>
      </c>
      <c r="E11" s="36"/>
      <c r="F11" s="36">
        <v>-19044105</v>
      </c>
      <c r="G11" s="36"/>
      <c r="H11" s="36">
        <v>-19922144</v>
      </c>
      <c r="I11" s="37"/>
      <c r="J11" s="244">
        <v>25222458</v>
      </c>
      <c r="K11" s="36"/>
      <c r="L11" s="36">
        <v>-34962901</v>
      </c>
      <c r="M11" s="36"/>
      <c r="N11" s="36">
        <v>-9740443</v>
      </c>
      <c r="O11" s="37"/>
      <c r="P11" s="116">
        <f t="shared" si="2"/>
        <v>24344419</v>
      </c>
      <c r="Q11" s="117">
        <f t="shared" si="3"/>
        <v>-54007006</v>
      </c>
      <c r="R11" s="118">
        <f t="shared" si="4"/>
        <v>-29662587</v>
      </c>
      <c r="S11" s="32"/>
      <c r="T11" s="35">
        <v>59439674.637000002</v>
      </c>
      <c r="U11" s="36"/>
      <c r="V11" s="36">
        <v>-11818096.614999998</v>
      </c>
      <c r="W11" s="36"/>
      <c r="X11" s="36">
        <v>47621578.022</v>
      </c>
      <c r="Y11" s="37"/>
      <c r="Z11" s="38">
        <v>55341641.829999976</v>
      </c>
      <c r="AA11" s="36"/>
      <c r="AB11" s="36">
        <v>-71835950.184999987</v>
      </c>
      <c r="AC11" s="36"/>
      <c r="AD11" s="36">
        <v>-16494308.355000012</v>
      </c>
      <c r="AE11" s="37"/>
      <c r="AF11" s="116">
        <f t="shared" si="5"/>
        <v>114781316.46699998</v>
      </c>
      <c r="AG11" s="117">
        <f t="shared" si="6"/>
        <v>-83654046.799999982</v>
      </c>
      <c r="AH11" s="118">
        <f t="shared" si="7"/>
        <v>31127269.666999996</v>
      </c>
      <c r="AI11" s="32"/>
      <c r="AJ11" s="35">
        <v>7785797.0499999914</v>
      </c>
      <c r="AK11" s="36"/>
      <c r="AL11" s="36">
        <v>-3814042.3600000013</v>
      </c>
      <c r="AM11" s="36"/>
      <c r="AN11" s="36">
        <v>3971754.6899999902</v>
      </c>
      <c r="AO11" s="37"/>
      <c r="AP11" s="38">
        <v>2964067.1299999855</v>
      </c>
      <c r="AQ11" s="36"/>
      <c r="AR11" s="36">
        <v>-19596335.389999993</v>
      </c>
      <c r="AS11" s="36"/>
      <c r="AT11" s="36">
        <v>-16632268.260000007</v>
      </c>
      <c r="AU11" s="37"/>
      <c r="AV11" s="116">
        <f t="shared" si="8"/>
        <v>10749864.179999977</v>
      </c>
      <c r="AW11" s="117">
        <f t="shared" si="9"/>
        <v>-23410377.749999993</v>
      </c>
      <c r="AX11" s="118">
        <f t="shared" si="10"/>
        <v>-12660513.570000015</v>
      </c>
      <c r="AY11" s="32"/>
      <c r="AZ11" s="35">
        <v>-9572464.7400000002</v>
      </c>
      <c r="BA11" s="36"/>
      <c r="BB11" s="36">
        <v>-2563444</v>
      </c>
      <c r="BC11" s="36"/>
      <c r="BD11" s="36">
        <v>-12135908.74</v>
      </c>
      <c r="BE11" s="37"/>
      <c r="BF11" s="38">
        <v>-15915033.279999999</v>
      </c>
      <c r="BG11" s="36"/>
      <c r="BH11" s="36">
        <v>-4533119</v>
      </c>
      <c r="BI11" s="36"/>
      <c r="BJ11" s="36">
        <v>-20448152.280000001</v>
      </c>
      <c r="BK11" s="37"/>
      <c r="BL11" s="116">
        <f t="shared" si="11"/>
        <v>-25487498.02</v>
      </c>
      <c r="BM11" s="117">
        <f t="shared" si="12"/>
        <v>-7096563</v>
      </c>
      <c r="BN11" s="118">
        <f t="shared" si="13"/>
        <v>-32584061.02</v>
      </c>
      <c r="BO11" s="32"/>
      <c r="BP11" s="38">
        <v>60080145.520000033</v>
      </c>
      <c r="BQ11" s="36"/>
      <c r="BR11" s="36">
        <v>-11570345.909999985</v>
      </c>
      <c r="BS11" s="36"/>
      <c r="BT11" s="36">
        <v>48509799.610000044</v>
      </c>
      <c r="BU11" s="37"/>
      <c r="BV11" s="38">
        <v>52434963.150000028</v>
      </c>
      <c r="BW11" s="36"/>
      <c r="BX11" s="36">
        <v>-29283543.889999978</v>
      </c>
      <c r="BY11" s="36"/>
      <c r="BZ11" s="36">
        <v>23151419.26000005</v>
      </c>
      <c r="CA11" s="37"/>
      <c r="CB11" s="116">
        <f t="shared" si="14"/>
        <v>112515108.67000006</v>
      </c>
      <c r="CC11" s="117">
        <f t="shared" si="15"/>
        <v>-40853889.799999967</v>
      </c>
      <c r="CD11" s="118">
        <f t="shared" si="16"/>
        <v>71661218.870000094</v>
      </c>
      <c r="CE11" s="32"/>
      <c r="CF11" s="38">
        <v>17089579.82</v>
      </c>
      <c r="CG11" s="36"/>
      <c r="CH11" s="36">
        <v>565814.6200000036</v>
      </c>
      <c r="CI11" s="36"/>
      <c r="CJ11" s="36">
        <v>17655394.440000005</v>
      </c>
      <c r="CK11" s="37"/>
      <c r="CL11" s="38">
        <v>-4063645.33</v>
      </c>
      <c r="CM11" s="36"/>
      <c r="CN11" s="36">
        <v>3206953.75</v>
      </c>
      <c r="CO11" s="36"/>
      <c r="CP11" s="36">
        <v>-856691.58000000007</v>
      </c>
      <c r="CQ11" s="37"/>
      <c r="CR11" s="116">
        <f t="shared" si="17"/>
        <v>13025934.49</v>
      </c>
      <c r="CS11" s="117">
        <f t="shared" si="18"/>
        <v>3772768.3700000038</v>
      </c>
      <c r="CT11" s="118">
        <f t="shared" si="19"/>
        <v>16798702.860000003</v>
      </c>
      <c r="CU11" s="32"/>
      <c r="CV11" s="38">
        <f t="shared" si="0"/>
        <v>133944693.28700003</v>
      </c>
      <c r="CW11" s="36"/>
      <c r="CX11" s="36">
        <f t="shared" si="1"/>
        <v>-48244219.264999986</v>
      </c>
      <c r="CY11" s="39"/>
      <c r="CZ11" s="36">
        <f t="shared" si="20"/>
        <v>85700474.022000045</v>
      </c>
      <c r="DA11" s="40"/>
      <c r="DB11" s="38">
        <f t="shared" ref="DB11:DB15" si="21">+J11+Z11+AP11+BF11+BV11+CL11</f>
        <v>115984451.49999999</v>
      </c>
      <c r="DC11" s="39"/>
      <c r="DD11" s="36">
        <f t="shared" ref="DD11:DD15" si="22">+L11+AB11+AR11+BH11+BX11+CN11</f>
        <v>-157004895.71499997</v>
      </c>
      <c r="DE11" s="39"/>
      <c r="DF11" s="36">
        <f t="shared" ref="DF11:DF15" si="23">+DB11+DD11</f>
        <v>-41020444.214999989</v>
      </c>
      <c r="DG11" s="40"/>
      <c r="DH11" s="152"/>
      <c r="DI11" s="161" t="s">
        <v>1</v>
      </c>
      <c r="DJ11" s="38">
        <f t="shared" ref="DJ11:DJ15" si="24">+CZ11</f>
        <v>85700474.022000045</v>
      </c>
      <c r="DK11" s="36">
        <f t="shared" ref="DK11:DK15" si="25">+DF11</f>
        <v>-41020444.214999989</v>
      </c>
      <c r="DL11" s="37">
        <f t="shared" ref="DL11:DL15" si="26">+DJ11+DK11</f>
        <v>44680029.807000056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244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>
        <v>0</v>
      </c>
      <c r="U12" s="36"/>
      <c r="V12" s="36">
        <v>0</v>
      </c>
      <c r="W12" s="36"/>
      <c r="X12" s="36">
        <v>0</v>
      </c>
      <c r="Y12" s="37"/>
      <c r="Z12" s="38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>
        <v>0</v>
      </c>
      <c r="AK12" s="36"/>
      <c r="AL12" s="36">
        <v>0</v>
      </c>
      <c r="AM12" s="36"/>
      <c r="AN12" s="36">
        <v>0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8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8">
        <v>0</v>
      </c>
      <c r="CG12" s="36"/>
      <c r="CH12" s="36">
        <v>0</v>
      </c>
      <c r="CI12" s="36"/>
      <c r="CJ12" s="36">
        <v>0</v>
      </c>
      <c r="CK12" s="37"/>
      <c r="CL12" s="38">
        <v>0</v>
      </c>
      <c r="CM12" s="36"/>
      <c r="CN12" s="36">
        <v>0</v>
      </c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244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8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8">
        <v>0</v>
      </c>
      <c r="CG13" s="36"/>
      <c r="CH13" s="36">
        <v>0</v>
      </c>
      <c r="CI13" s="36"/>
      <c r="CJ13" s="36">
        <v>0</v>
      </c>
      <c r="CK13" s="37"/>
      <c r="CL13" s="38">
        <v>0</v>
      </c>
      <c r="CM13" s="36"/>
      <c r="CN13" s="36">
        <v>0</v>
      </c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244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>
        <v>11342445.529999999</v>
      </c>
      <c r="AK14" s="36"/>
      <c r="AL14" s="36">
        <v>10111538.449999999</v>
      </c>
      <c r="AM14" s="36"/>
      <c r="AN14" s="36">
        <v>21453983.979999997</v>
      </c>
      <c r="AO14" s="37"/>
      <c r="AP14" s="38">
        <v>11530670.460000001</v>
      </c>
      <c r="AQ14" s="36"/>
      <c r="AR14" s="36">
        <v>20611990.140000001</v>
      </c>
      <c r="AS14" s="36"/>
      <c r="AT14" s="36">
        <v>32142660.600000001</v>
      </c>
      <c r="AU14" s="37"/>
      <c r="AV14" s="116">
        <f t="shared" si="8"/>
        <v>22873115.990000002</v>
      </c>
      <c r="AW14" s="117">
        <f t="shared" si="9"/>
        <v>30723528.59</v>
      </c>
      <c r="AX14" s="118">
        <f t="shared" si="10"/>
        <v>53596644.579999998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8">
        <v>188.76000000000005</v>
      </c>
      <c r="BQ14" s="36"/>
      <c r="BR14" s="36">
        <v>0</v>
      </c>
      <c r="BS14" s="36"/>
      <c r="BT14" s="36">
        <v>188.76000000000005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188.76000000000005</v>
      </c>
      <c r="CC14" s="117">
        <f t="shared" si="15"/>
        <v>0</v>
      </c>
      <c r="CD14" s="118">
        <f t="shared" si="16"/>
        <v>188.76000000000005</v>
      </c>
      <c r="CE14" s="32"/>
      <c r="CF14" s="38">
        <v>0</v>
      </c>
      <c r="CG14" s="36"/>
      <c r="CH14" s="36">
        <v>0</v>
      </c>
      <c r="CI14" s="36"/>
      <c r="CJ14" s="36">
        <v>0</v>
      </c>
      <c r="CK14" s="37"/>
      <c r="CL14" s="38">
        <v>0</v>
      </c>
      <c r="CM14" s="36"/>
      <c r="CN14" s="36">
        <v>0</v>
      </c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11342634.289999999</v>
      </c>
      <c r="CW14" s="36"/>
      <c r="CX14" s="36">
        <f t="shared" si="1"/>
        <v>10111538.449999999</v>
      </c>
      <c r="CY14" s="39"/>
      <c r="CZ14" s="36">
        <f t="shared" si="20"/>
        <v>21454172.739999998</v>
      </c>
      <c r="DA14" s="40"/>
      <c r="DB14" s="38">
        <f t="shared" si="21"/>
        <v>11530670.460000001</v>
      </c>
      <c r="DC14" s="39"/>
      <c r="DD14" s="36">
        <f t="shared" si="22"/>
        <v>20611990.140000001</v>
      </c>
      <c r="DE14" s="39"/>
      <c r="DF14" s="36">
        <f t="shared" si="23"/>
        <v>32142660.600000001</v>
      </c>
      <c r="DG14" s="40"/>
      <c r="DH14" s="152"/>
      <c r="DI14" s="161" t="s">
        <v>4</v>
      </c>
      <c r="DJ14" s="38">
        <f t="shared" si="24"/>
        <v>21454172.739999998</v>
      </c>
      <c r="DK14" s="36">
        <f t="shared" si="25"/>
        <v>32142660.600000001</v>
      </c>
      <c r="DL14" s="37">
        <f t="shared" si="26"/>
        <v>53596833.340000004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244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>
        <v>5018.0799999999981</v>
      </c>
      <c r="AK15" s="36"/>
      <c r="AL15" s="36">
        <v>3438.94</v>
      </c>
      <c r="AM15" s="36"/>
      <c r="AN15" s="36">
        <v>8457.0199999999986</v>
      </c>
      <c r="AO15" s="37"/>
      <c r="AP15" s="38">
        <v>7525.18</v>
      </c>
      <c r="AQ15" s="36"/>
      <c r="AR15" s="36">
        <v>16136.68</v>
      </c>
      <c r="AS15" s="36"/>
      <c r="AT15" s="36">
        <v>23661.86</v>
      </c>
      <c r="AU15" s="37"/>
      <c r="AV15" s="116">
        <f t="shared" si="8"/>
        <v>12543.259999999998</v>
      </c>
      <c r="AW15" s="117">
        <f t="shared" si="9"/>
        <v>19575.62</v>
      </c>
      <c r="AX15" s="118">
        <f t="shared" si="10"/>
        <v>32118.879999999997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8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8">
        <v>0</v>
      </c>
      <c r="CG15" s="36"/>
      <c r="CH15" s="36">
        <v>0</v>
      </c>
      <c r="CI15" s="36"/>
      <c r="CJ15" s="36">
        <v>0</v>
      </c>
      <c r="CK15" s="37"/>
      <c r="CL15" s="38">
        <v>0</v>
      </c>
      <c r="CM15" s="36"/>
      <c r="CN15" s="36">
        <v>0</v>
      </c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5018.0799999999981</v>
      </c>
      <c r="CW15" s="36"/>
      <c r="CX15" s="36">
        <f t="shared" si="1"/>
        <v>3438.94</v>
      </c>
      <c r="CY15" s="39"/>
      <c r="CZ15" s="36">
        <f t="shared" si="20"/>
        <v>8457.0199999999986</v>
      </c>
      <c r="DA15" s="40"/>
      <c r="DB15" s="38">
        <f t="shared" si="21"/>
        <v>7525.18</v>
      </c>
      <c r="DC15" s="39"/>
      <c r="DD15" s="36">
        <f t="shared" si="22"/>
        <v>16136.68</v>
      </c>
      <c r="DE15" s="39"/>
      <c r="DF15" s="36">
        <f t="shared" si="23"/>
        <v>23661.86</v>
      </c>
      <c r="DG15" s="40"/>
      <c r="DH15" s="152"/>
      <c r="DI15" s="161" t="s">
        <v>5</v>
      </c>
      <c r="DJ15" s="38">
        <f t="shared" si="24"/>
        <v>8457.0199999999986</v>
      </c>
      <c r="DK15" s="36">
        <f t="shared" si="25"/>
        <v>23661.86</v>
      </c>
      <c r="DL15" s="37">
        <f t="shared" si="26"/>
        <v>32118.879999999997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>
        <v>207627833</v>
      </c>
      <c r="E16" s="46">
        <v>1921.1280302749917</v>
      </c>
      <c r="F16" s="43">
        <v>45299433</v>
      </c>
      <c r="G16" s="46">
        <v>1691.3502221558451</v>
      </c>
      <c r="H16" s="43">
        <v>252927266</v>
      </c>
      <c r="I16" s="47">
        <v>1875.4941531525519</v>
      </c>
      <c r="J16" s="245">
        <v>116503727</v>
      </c>
      <c r="K16" s="46">
        <v>345.82948035217078</v>
      </c>
      <c r="L16" s="43">
        <v>163051223</v>
      </c>
      <c r="M16" s="46">
        <v>549.03283733866704</v>
      </c>
      <c r="N16" s="43">
        <v>279554950</v>
      </c>
      <c r="O16" s="47">
        <v>441.03510075552845</v>
      </c>
      <c r="P16" s="122">
        <f t="shared" si="2"/>
        <v>324131560</v>
      </c>
      <c r="Q16" s="123">
        <f t="shared" si="3"/>
        <v>208350656</v>
      </c>
      <c r="R16" s="124">
        <f t="shared" si="4"/>
        <v>532482216</v>
      </c>
      <c r="S16" s="32"/>
      <c r="T16" s="42">
        <v>400996672.27699989</v>
      </c>
      <c r="U16" s="46">
        <v>2057.8389549427029</v>
      </c>
      <c r="V16" s="43">
        <v>87237856.924999967</v>
      </c>
      <c r="W16" s="46">
        <v>1723.7617207413696</v>
      </c>
      <c r="X16" s="43">
        <v>488234529.20199984</v>
      </c>
      <c r="Y16" s="47">
        <v>1988.9622001776163</v>
      </c>
      <c r="Z16" s="45">
        <v>261900948.46000046</v>
      </c>
      <c r="AA16" s="46">
        <v>265.95111803657954</v>
      </c>
      <c r="AB16" s="43">
        <v>143084138.93499994</v>
      </c>
      <c r="AC16" s="46">
        <v>340.69436716923252</v>
      </c>
      <c r="AD16" s="43">
        <v>404985087.3950004</v>
      </c>
      <c r="AE16" s="47">
        <v>288.29711741741789</v>
      </c>
      <c r="AF16" s="122">
        <f t="shared" si="5"/>
        <v>662897620.73700035</v>
      </c>
      <c r="AG16" s="123">
        <f t="shared" si="6"/>
        <v>230321995.8599999</v>
      </c>
      <c r="AH16" s="124">
        <f t="shared" si="7"/>
        <v>893219616.59700024</v>
      </c>
      <c r="AI16" s="32"/>
      <c r="AJ16" s="42">
        <v>133390118.70999998</v>
      </c>
      <c r="AK16" s="46">
        <v>2185.5409157341105</v>
      </c>
      <c r="AL16" s="43">
        <v>50829789.099999994</v>
      </c>
      <c r="AM16" s="46">
        <v>2242.853510126638</v>
      </c>
      <c r="AN16" s="43">
        <v>184219907.80999997</v>
      </c>
      <c r="AO16" s="47">
        <v>2201.0598811173768</v>
      </c>
      <c r="AP16" s="45">
        <v>53829712.140000008</v>
      </c>
      <c r="AQ16" s="46">
        <v>351.26569963130942</v>
      </c>
      <c r="AR16" s="43">
        <v>80276027.540000021</v>
      </c>
      <c r="AS16" s="46">
        <v>544.1335832711992</v>
      </c>
      <c r="AT16" s="43">
        <v>134105739.68000004</v>
      </c>
      <c r="AU16" s="47">
        <v>319.31610627223341</v>
      </c>
      <c r="AV16" s="122">
        <f t="shared" si="8"/>
        <v>187219830.84999999</v>
      </c>
      <c r="AW16" s="123">
        <f t="shared" si="9"/>
        <v>131105816.64000002</v>
      </c>
      <c r="AX16" s="124">
        <f t="shared" si="10"/>
        <v>318325647.49000001</v>
      </c>
      <c r="AY16" s="32"/>
      <c r="AZ16" s="42">
        <v>222462184.42004901</v>
      </c>
      <c r="BA16" s="46">
        <v>2040.8625777040202</v>
      </c>
      <c r="BB16" s="43">
        <v>54065255.979950704</v>
      </c>
      <c r="BC16" s="46">
        <v>1753.6573460898703</v>
      </c>
      <c r="BD16" s="43">
        <v>276527440.39999974</v>
      </c>
      <c r="BE16" s="47">
        <v>1977.5408012357491</v>
      </c>
      <c r="BF16" s="45">
        <v>169608946.17295101</v>
      </c>
      <c r="BG16" s="46">
        <v>285.6206130633401</v>
      </c>
      <c r="BH16" s="43">
        <v>149968678.94704899</v>
      </c>
      <c r="BI16" s="46">
        <v>503.50235166928763</v>
      </c>
      <c r="BJ16" s="43">
        <v>319577625.12</v>
      </c>
      <c r="BK16" s="47">
        <v>358.40065979048467</v>
      </c>
      <c r="BL16" s="122">
        <f t="shared" si="11"/>
        <v>392071130.59300005</v>
      </c>
      <c r="BM16" s="123">
        <f t="shared" si="12"/>
        <v>204033934.92699969</v>
      </c>
      <c r="BN16" s="124">
        <f t="shared" si="13"/>
        <v>596105065.51999974</v>
      </c>
      <c r="BO16" s="32"/>
      <c r="BP16" s="45">
        <v>198441349.36000061</v>
      </c>
      <c r="BQ16" s="46">
        <v>2122.3900721932919</v>
      </c>
      <c r="BR16" s="43">
        <v>29782029.799999993</v>
      </c>
      <c r="BS16" s="46">
        <v>1446.1508109158003</v>
      </c>
      <c r="BT16" s="43">
        <v>228223379.16000059</v>
      </c>
      <c r="BU16" s="47">
        <v>2000.3276200993978</v>
      </c>
      <c r="BV16" s="45">
        <v>101469467.19000019</v>
      </c>
      <c r="BW16" s="46">
        <v>349.42479834016387</v>
      </c>
      <c r="BX16" s="45">
        <v>74048787.509999663</v>
      </c>
      <c r="BY16" s="46">
        <v>378.42356286124408</v>
      </c>
      <c r="BZ16" s="45">
        <v>175518254.69999987</v>
      </c>
      <c r="CA16" s="47">
        <v>361.0988910993749</v>
      </c>
      <c r="CB16" s="122">
        <f t="shared" si="14"/>
        <v>299910816.55000079</v>
      </c>
      <c r="CC16" s="123">
        <f t="shared" si="15"/>
        <v>103830817.30999966</v>
      </c>
      <c r="CD16" s="124">
        <f t="shared" si="16"/>
        <v>403741633.86000043</v>
      </c>
      <c r="CE16" s="32"/>
      <c r="CF16" s="45">
        <v>270813947.59965676</v>
      </c>
      <c r="CG16" s="46">
        <v>2179.2734058619817</v>
      </c>
      <c r="CH16" s="43">
        <v>50242200.36034324</v>
      </c>
      <c r="CI16" s="46">
        <v>2031.6296142476037</v>
      </c>
      <c r="CJ16" s="43">
        <v>321056147.95999998</v>
      </c>
      <c r="CK16" s="47">
        <v>2154.7681711163905</v>
      </c>
      <c r="CL16" s="45">
        <v>159540063.25559494</v>
      </c>
      <c r="CM16" s="46">
        <v>260.35710270931037</v>
      </c>
      <c r="CN16" s="43">
        <v>138972994.26440507</v>
      </c>
      <c r="CO16" s="46">
        <v>451.48220283093764</v>
      </c>
      <c r="CP16" s="43">
        <v>298513057.51999998</v>
      </c>
      <c r="CQ16" s="47">
        <v>324.26311580955235</v>
      </c>
      <c r="CR16" s="122">
        <f t="shared" si="17"/>
        <v>430354010.85525167</v>
      </c>
      <c r="CS16" s="123">
        <f t="shared" si="18"/>
        <v>189215194.62474832</v>
      </c>
      <c r="CT16" s="124">
        <f t="shared" si="19"/>
        <v>619569205.48000002</v>
      </c>
      <c r="CU16" s="32"/>
      <c r="CV16" s="45">
        <f>SUM(CV10:CV15)</f>
        <v>1433732105.3667061</v>
      </c>
      <c r="CW16" s="46">
        <f>+CV16/$CV$111</f>
        <v>2075.6375458987004</v>
      </c>
      <c r="CX16" s="43">
        <f>SUM(CX10:CX15)</f>
        <v>317456565.16529381</v>
      </c>
      <c r="CY16" s="46">
        <f>+CX16/$CX$111</f>
        <v>1801.5910944690329</v>
      </c>
      <c r="CZ16" s="43">
        <f t="shared" si="20"/>
        <v>1751188670.5320001</v>
      </c>
      <c r="DA16" s="47">
        <f>+CZ16/$CZ$111</f>
        <v>2019.9372866456274</v>
      </c>
      <c r="DB16" s="45">
        <f>SUM(DB10:DB15)</f>
        <v>862852864.21854651</v>
      </c>
      <c r="DC16" s="46">
        <f>+DB16/$DB$111</f>
        <v>290.3382846926084</v>
      </c>
      <c r="DD16" s="43">
        <f>SUM(DD10:DD15)</f>
        <v>749401850.19645357</v>
      </c>
      <c r="DE16" s="46">
        <f>+DD16/$DD$111</f>
        <v>449.86694332342051</v>
      </c>
      <c r="DF16" s="43">
        <f>SUM(DF10:DF15)</f>
        <v>1612254714.415</v>
      </c>
      <c r="DG16" s="47">
        <f>+DF16/$DF$111</f>
        <v>347.63966123317545</v>
      </c>
      <c r="DH16" s="153"/>
      <c r="DI16" s="161" t="s">
        <v>92</v>
      </c>
      <c r="DJ16" s="45">
        <f>SUM(DJ10:DJ15)</f>
        <v>1751188670.5320001</v>
      </c>
      <c r="DK16" s="43">
        <f>SUM(DK10:DK15)</f>
        <v>1612254714.415</v>
      </c>
      <c r="DL16" s="44">
        <f>SUM(DL10:DL15)</f>
        <v>3363443384.9470005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244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8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8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>
        <v>0</v>
      </c>
      <c r="E20" s="39">
        <v>0</v>
      </c>
      <c r="F20" s="36">
        <v>0</v>
      </c>
      <c r="G20" s="39">
        <v>0</v>
      </c>
      <c r="H20" s="36">
        <v>0</v>
      </c>
      <c r="I20" s="40">
        <v>0</v>
      </c>
      <c r="J20" s="244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5">
        <v>2214921.0571334567</v>
      </c>
      <c r="U20" s="39">
        <v>11.366555257455015</v>
      </c>
      <c r="V20" s="36">
        <v>11662.157214286393</v>
      </c>
      <c r="W20" s="39">
        <v>0.2304364285855558</v>
      </c>
      <c r="X20" s="36">
        <v>2226583.214347743</v>
      </c>
      <c r="Y20" s="40">
        <v>9.0706199254812887</v>
      </c>
      <c r="Z20" s="38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2214921.0571334567</v>
      </c>
      <c r="AG20" s="117">
        <f t="shared" ref="AG20:AG61" si="31">+V20+AB20</f>
        <v>11662.157214286393</v>
      </c>
      <c r="AH20" s="118">
        <f t="shared" ref="AH20:AH62" si="32">+AF20+AG20</f>
        <v>2226583.214347743</v>
      </c>
      <c r="AI20" s="32"/>
      <c r="AJ20" s="35">
        <v>57197.553897740625</v>
      </c>
      <c r="AK20" s="39">
        <v>0.93715783097243499</v>
      </c>
      <c r="AL20" s="36">
        <v>11968.701745441067</v>
      </c>
      <c r="AM20" s="39">
        <v>0.52811638995018606</v>
      </c>
      <c r="AN20" s="36">
        <v>69166.255643181692</v>
      </c>
      <c r="AO20" s="40">
        <v>0.82639858109326247</v>
      </c>
      <c r="AP20" s="38">
        <v>0</v>
      </c>
      <c r="AQ20" s="39">
        <v>0</v>
      </c>
      <c r="AR20" s="36">
        <v>0</v>
      </c>
      <c r="AS20" s="39">
        <v>0</v>
      </c>
      <c r="AT20" s="36">
        <v>0</v>
      </c>
      <c r="AU20" s="40">
        <v>0</v>
      </c>
      <c r="AV20" s="116">
        <f t="shared" ref="AV20:AV63" si="33">+AJ20+AP20</f>
        <v>57197.553897740625</v>
      </c>
      <c r="AW20" s="117">
        <f t="shared" ref="AW20:AW63" si="34">+AL20+AR20</f>
        <v>11968.701745441067</v>
      </c>
      <c r="AX20" s="118">
        <f t="shared" ref="AX20:AX63" si="35">+AV20+AW20</f>
        <v>69166.255643181692</v>
      </c>
      <c r="AY20" s="32"/>
      <c r="AZ20" s="35">
        <v>78988.365102497381</v>
      </c>
      <c r="BA20" s="39">
        <v>0.72463730782812907</v>
      </c>
      <c r="BB20" s="36">
        <v>5857.0443416508788</v>
      </c>
      <c r="BC20" s="39">
        <v>0.18997873310576965</v>
      </c>
      <c r="BD20" s="36">
        <v>84845.409444148259</v>
      </c>
      <c r="BE20" s="40">
        <v>0.60675808061092629</v>
      </c>
      <c r="BF20" s="38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78988.365102497381</v>
      </c>
      <c r="BM20" s="117">
        <f t="shared" ref="BM20:BM63" si="37">+BB20+BH20</f>
        <v>5857.0443416508788</v>
      </c>
      <c r="BN20" s="118">
        <f t="shared" ref="BN20:BN63" si="38">+BL20+BM20</f>
        <v>84845.409444148259</v>
      </c>
      <c r="BO20" s="32"/>
      <c r="BP20" s="38">
        <v>194478.20772031829</v>
      </c>
      <c r="BQ20" s="39">
        <v>2.0800030772555673</v>
      </c>
      <c r="BR20" s="36">
        <v>1939.3574931487842</v>
      </c>
      <c r="BS20" s="39">
        <v>9.4170996074040211E-2</v>
      </c>
      <c r="BT20" s="36">
        <v>196417.56521346708</v>
      </c>
      <c r="BU20" s="40">
        <v>1.7215566705535579</v>
      </c>
      <c r="BV20" s="38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194478.20772031829</v>
      </c>
      <c r="CC20" s="117">
        <f t="shared" ref="CC20:CC63" si="40">+BR20+BX20</f>
        <v>1939.3574931487842</v>
      </c>
      <c r="CD20" s="118">
        <f t="shared" ref="CD20:CD63" si="41">+CB20+CC20</f>
        <v>196417.56521346708</v>
      </c>
      <c r="CE20" s="32"/>
      <c r="CF20" s="38">
        <v>271468.82000000007</v>
      </c>
      <c r="CG20" s="39">
        <v>2.1845432452441504</v>
      </c>
      <c r="CH20" s="36">
        <v>5708.2099999999973</v>
      </c>
      <c r="CI20" s="39">
        <v>0.23082126971289921</v>
      </c>
      <c r="CJ20" s="36">
        <v>277177.03000000009</v>
      </c>
      <c r="CK20" s="40">
        <v>1.8602734936039416</v>
      </c>
      <c r="CL20" s="38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271468.82000000007</v>
      </c>
      <c r="CS20" s="117">
        <f t="shared" ref="CS20:CS63" si="43">+CH20+CN20</f>
        <v>5708.2099999999973</v>
      </c>
      <c r="CT20" s="118">
        <f t="shared" ref="CT20:CT63" si="44">+CR20+CS20</f>
        <v>277177.03000000009</v>
      </c>
      <c r="CU20" s="32"/>
      <c r="CV20" s="38">
        <f t="shared" ref="CV20:CV60" si="45">+D20+T20+AJ20+AZ20+BP20+CF20</f>
        <v>2817054.003854013</v>
      </c>
      <c r="CW20" s="39">
        <f t="shared" ref="CW20:CW63" si="46">+CV20/$CV$111</f>
        <v>4.0782954063291452</v>
      </c>
      <c r="CX20" s="39">
        <f t="shared" ref="CX20:CX60" si="47">+F20+V20+AL20+BB20+BR20+CH20</f>
        <v>37135.470794527122</v>
      </c>
      <c r="CY20" s="39">
        <f t="shared" ref="CY20:CY63" si="48">+CX20/$CX$111</f>
        <v>0.21074673140717626</v>
      </c>
      <c r="CZ20" s="36">
        <f t="shared" ref="CZ20:CZ63" si="49">+CV20+CX20</f>
        <v>2854189.4746485404</v>
      </c>
      <c r="DA20" s="40">
        <f t="shared" ref="DA20:DA63" si="50">+CZ20/$CZ$111</f>
        <v>3.2922116502972947</v>
      </c>
      <c r="DB20" s="38">
        <f t="shared" ref="DB20:DB60" si="51">+J20+Z20+AP20+BF20+BV20+CL20</f>
        <v>0</v>
      </c>
      <c r="DC20" s="39">
        <f t="shared" ref="DC20:DC63" si="52">+DB20/$DB$111</f>
        <v>0</v>
      </c>
      <c r="DD20" s="36">
        <f t="shared" ref="DD20:DD60" si="53">+L20+AB20+AR20+BH20+BX20+CN20</f>
        <v>0</v>
      </c>
      <c r="DE20" s="39">
        <f t="shared" ref="DE20:DE63" si="54">+DD20/$DD$111</f>
        <v>0</v>
      </c>
      <c r="DF20" s="36">
        <f t="shared" ref="DF20:DF60" si="55">+DB20+DD20</f>
        <v>0</v>
      </c>
      <c r="DG20" s="40">
        <f t="shared" ref="DG20:DG63" si="56">+DF20/$DF$111</f>
        <v>0</v>
      </c>
      <c r="DH20" s="152"/>
      <c r="DI20" s="161" t="s">
        <v>19</v>
      </c>
      <c r="DJ20" s="38">
        <f t="shared" ref="DJ20:DJ60" si="57">+CZ20</f>
        <v>2854189.4746485404</v>
      </c>
      <c r="DK20" s="36">
        <f t="shared" ref="DK20:DK60" si="58">+DF20</f>
        <v>0</v>
      </c>
      <c r="DL20" s="37">
        <f t="shared" ref="DL20:DL62" si="59">+DJ20+DK20</f>
        <v>2854189.4746485404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>
        <v>1491315.1400000001</v>
      </c>
      <c r="E21" s="39">
        <v>13.798763277693476</v>
      </c>
      <c r="F21" s="36">
        <v>1822745.85</v>
      </c>
      <c r="G21" s="39">
        <v>68.056074748907889</v>
      </c>
      <c r="H21" s="36">
        <v>3314060.99</v>
      </c>
      <c r="I21" s="40">
        <v>24.574266381924826</v>
      </c>
      <c r="J21" s="244">
        <v>1636632.1</v>
      </c>
      <c r="K21" s="39">
        <v>4.858176156636449</v>
      </c>
      <c r="L21" s="36">
        <v>6361991.6500000004</v>
      </c>
      <c r="M21" s="39">
        <v>21.422362018863289</v>
      </c>
      <c r="N21" s="36">
        <v>7998623.75</v>
      </c>
      <c r="O21" s="40">
        <v>12.61889239123404</v>
      </c>
      <c r="P21" s="116">
        <f t="shared" si="27"/>
        <v>3127947.24</v>
      </c>
      <c r="Q21" s="117">
        <f t="shared" si="28"/>
        <v>8184737.5</v>
      </c>
      <c r="R21" s="118">
        <f t="shared" si="29"/>
        <v>11312684.74</v>
      </c>
      <c r="S21" s="32"/>
      <c r="T21" s="35">
        <v>1629172.0657101502</v>
      </c>
      <c r="U21" s="39">
        <v>8.360602401226247</v>
      </c>
      <c r="V21" s="36">
        <v>4298660.6588585414</v>
      </c>
      <c r="W21" s="39">
        <v>84.938660294780405</v>
      </c>
      <c r="X21" s="36">
        <v>5927832.7245686911</v>
      </c>
      <c r="Y21" s="40">
        <v>24.148712376844166</v>
      </c>
      <c r="Z21" s="38">
        <v>4108958.0583541533</v>
      </c>
      <c r="AA21" s="39">
        <v>4.1725010772597422</v>
      </c>
      <c r="AB21" s="36">
        <v>6195909.9555135909</v>
      </c>
      <c r="AC21" s="39">
        <v>14.752939333759366</v>
      </c>
      <c r="AD21" s="36">
        <v>10304868.013867743</v>
      </c>
      <c r="AE21" s="40">
        <v>7.335736144939589</v>
      </c>
      <c r="AF21" s="116">
        <f t="shared" si="30"/>
        <v>5738130.1240643039</v>
      </c>
      <c r="AG21" s="117">
        <f t="shared" si="31"/>
        <v>10494570.614372132</v>
      </c>
      <c r="AH21" s="118">
        <f t="shared" si="32"/>
        <v>16232700.738436436</v>
      </c>
      <c r="AI21" s="32"/>
      <c r="AJ21" s="35">
        <v>837558.96277913661</v>
      </c>
      <c r="AK21" s="39">
        <v>13.723050854113948</v>
      </c>
      <c r="AL21" s="36">
        <v>2349053.1108748284</v>
      </c>
      <c r="AM21" s="39">
        <v>103.65146321646863</v>
      </c>
      <c r="AN21" s="36">
        <v>3186612.0736539653</v>
      </c>
      <c r="AO21" s="40">
        <v>38.073648366158061</v>
      </c>
      <c r="AP21" s="38">
        <v>852866.8975639065</v>
      </c>
      <c r="AQ21" s="39">
        <v>5.5653815626213348</v>
      </c>
      <c r="AR21" s="36">
        <v>3882422.4410103001</v>
      </c>
      <c r="AS21" s="39">
        <v>26.316155636211619</v>
      </c>
      <c r="AT21" s="36">
        <v>4735289.3385742065</v>
      </c>
      <c r="AU21" s="40">
        <v>15.743626759452104</v>
      </c>
      <c r="AV21" s="116">
        <f t="shared" si="33"/>
        <v>1690425.8603430432</v>
      </c>
      <c r="AW21" s="117">
        <f t="shared" si="34"/>
        <v>6231475.551885128</v>
      </c>
      <c r="AX21" s="118">
        <f t="shared" si="35"/>
        <v>7921901.4122281708</v>
      </c>
      <c r="AY21" s="32"/>
      <c r="AZ21" s="35">
        <v>5330452.683521105</v>
      </c>
      <c r="BA21" s="39">
        <v>48.901441080337463</v>
      </c>
      <c r="BB21" s="36">
        <v>3532579.3799482957</v>
      </c>
      <c r="BC21" s="39">
        <v>114.58252935284773</v>
      </c>
      <c r="BD21" s="36">
        <v>8863032.0634694006</v>
      </c>
      <c r="BE21" s="40">
        <v>63.382525447812412</v>
      </c>
      <c r="BF21" s="38">
        <v>16501638.915008591</v>
      </c>
      <c r="BG21" s="39">
        <v>27.788677011462266</v>
      </c>
      <c r="BH21" s="36">
        <v>13001413.775719738</v>
      </c>
      <c r="BI21" s="39">
        <v>43.650730652976613</v>
      </c>
      <c r="BJ21" s="36">
        <v>29503052.690728329</v>
      </c>
      <c r="BK21" s="40">
        <v>33.087152288023944</v>
      </c>
      <c r="BL21" s="116">
        <f t="shared" si="36"/>
        <v>21832091.598529696</v>
      </c>
      <c r="BM21" s="117">
        <f t="shared" si="37"/>
        <v>16533993.155668033</v>
      </c>
      <c r="BN21" s="118">
        <f t="shared" si="38"/>
        <v>38366084.754197732</v>
      </c>
      <c r="BO21" s="32"/>
      <c r="BP21" s="38">
        <v>658405.40295981709</v>
      </c>
      <c r="BQ21" s="39">
        <v>7.0418443294561124</v>
      </c>
      <c r="BR21" s="36">
        <v>271088.16245922493</v>
      </c>
      <c r="BS21" s="39">
        <v>13.163453552453381</v>
      </c>
      <c r="BT21" s="36">
        <v>929493.56541904202</v>
      </c>
      <c r="BU21" s="40">
        <v>8.1468062494547606</v>
      </c>
      <c r="BV21" s="38">
        <v>372467.39795577619</v>
      </c>
      <c r="BW21" s="39">
        <v>1.2826454008601404</v>
      </c>
      <c r="BX21" s="36">
        <v>4194327.5435790773</v>
      </c>
      <c r="BY21" s="39">
        <v>21.434954254097708</v>
      </c>
      <c r="BZ21" s="36">
        <v>4566794.9415348535</v>
      </c>
      <c r="CA21" s="40">
        <v>9.3954021596505282</v>
      </c>
      <c r="CB21" s="116">
        <f t="shared" si="39"/>
        <v>1030872.8009155933</v>
      </c>
      <c r="CC21" s="117">
        <f t="shared" si="40"/>
        <v>4465415.7060383018</v>
      </c>
      <c r="CD21" s="118">
        <f t="shared" si="41"/>
        <v>5496288.5069538951</v>
      </c>
      <c r="CE21" s="32"/>
      <c r="CF21" s="38">
        <v>2219027.0399998198</v>
      </c>
      <c r="CG21" s="39">
        <v>17.856785656804806</v>
      </c>
      <c r="CH21" s="36">
        <v>2578539.369999859</v>
      </c>
      <c r="CI21" s="39">
        <v>104.26766558834852</v>
      </c>
      <c r="CJ21" s="36">
        <v>4797566.4099996788</v>
      </c>
      <c r="CK21" s="40">
        <v>32.198864481400278</v>
      </c>
      <c r="CL21" s="38">
        <v>3173091.9499997213</v>
      </c>
      <c r="CM21" s="39">
        <v>5.1782418150896108</v>
      </c>
      <c r="CN21" s="36">
        <v>6984071.809999397</v>
      </c>
      <c r="CO21" s="39">
        <v>22.689186069552807</v>
      </c>
      <c r="CP21" s="36">
        <v>10157163.759999119</v>
      </c>
      <c r="CQ21" s="40">
        <v>11.033331660490315</v>
      </c>
      <c r="CR21" s="116">
        <f t="shared" si="42"/>
        <v>5392118.9899995411</v>
      </c>
      <c r="CS21" s="117">
        <f t="shared" si="43"/>
        <v>9562611.1799992565</v>
      </c>
      <c r="CT21" s="118">
        <f t="shared" si="44"/>
        <v>14954730.169998799</v>
      </c>
      <c r="CU21" s="32"/>
      <c r="CV21" s="38">
        <f t="shared" si="45"/>
        <v>12165931.294970028</v>
      </c>
      <c r="CW21" s="39">
        <f t="shared" si="46"/>
        <v>17.612818797975553</v>
      </c>
      <c r="CX21" s="39">
        <f t="shared" si="47"/>
        <v>14852666.532140749</v>
      </c>
      <c r="CY21" s="39">
        <f t="shared" si="48"/>
        <v>84.290056308932847</v>
      </c>
      <c r="CZ21" s="36">
        <f t="shared" si="49"/>
        <v>27018597.827110775</v>
      </c>
      <c r="DA21" s="40">
        <f t="shared" si="50"/>
        <v>31.16504469349027</v>
      </c>
      <c r="DB21" s="38">
        <f t="shared" si="51"/>
        <v>26645655.318882145</v>
      </c>
      <c r="DC21" s="39">
        <f t="shared" si="52"/>
        <v>8.9659015813792937</v>
      </c>
      <c r="DD21" s="36">
        <f t="shared" si="53"/>
        <v>40620137.175822109</v>
      </c>
      <c r="DE21" s="39">
        <f t="shared" si="54"/>
        <v>24.384323235757616</v>
      </c>
      <c r="DF21" s="36">
        <f t="shared" si="55"/>
        <v>67265792.494704247</v>
      </c>
      <c r="DG21" s="40">
        <f t="shared" si="56"/>
        <v>14.504071289954293</v>
      </c>
      <c r="DH21" s="152"/>
      <c r="DI21" s="161" t="s">
        <v>20</v>
      </c>
      <c r="DJ21" s="38">
        <f t="shared" si="57"/>
        <v>27018597.827110775</v>
      </c>
      <c r="DK21" s="36">
        <f t="shared" si="58"/>
        <v>67265792.494704247</v>
      </c>
      <c r="DL21" s="37">
        <f t="shared" si="59"/>
        <v>94284390.321815014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>
        <v>0</v>
      </c>
      <c r="E22" s="39">
        <v>0</v>
      </c>
      <c r="F22" s="36">
        <v>0</v>
      </c>
      <c r="G22" s="39">
        <v>0</v>
      </c>
      <c r="H22" s="36">
        <v>0</v>
      </c>
      <c r="I22" s="40">
        <v>0</v>
      </c>
      <c r="J22" s="244">
        <v>1110.72</v>
      </c>
      <c r="K22" s="39">
        <v>3.2970595045149339E-3</v>
      </c>
      <c r="L22" s="36">
        <v>1029</v>
      </c>
      <c r="M22" s="39">
        <v>3.4648914569717052E-3</v>
      </c>
      <c r="N22" s="36">
        <v>2139.7200000000003</v>
      </c>
      <c r="O22" s="40">
        <v>3.3756927780696404E-3</v>
      </c>
      <c r="P22" s="116">
        <f t="shared" si="27"/>
        <v>1110.72</v>
      </c>
      <c r="Q22" s="117">
        <f t="shared" si="28"/>
        <v>1029</v>
      </c>
      <c r="R22" s="118">
        <f t="shared" si="29"/>
        <v>2139.7200000000003</v>
      </c>
      <c r="S22" s="32"/>
      <c r="T22" s="35">
        <v>384.82843287061667</v>
      </c>
      <c r="U22" s="39">
        <v>1.9748666133161076E-3</v>
      </c>
      <c r="V22" s="36">
        <v>176.71885037998845</v>
      </c>
      <c r="W22" s="39">
        <v>3.4918463194291223E-3</v>
      </c>
      <c r="X22" s="36">
        <v>561.54728325060512</v>
      </c>
      <c r="Y22" s="40">
        <v>2.287622552676497E-3</v>
      </c>
      <c r="Z22" s="38">
        <v>76697.963908231643</v>
      </c>
      <c r="AA22" s="39">
        <v>7.7884060261961041E-2</v>
      </c>
      <c r="AB22" s="36">
        <v>19152.596937335289</v>
      </c>
      <c r="AC22" s="39">
        <v>4.5603810050372375E-2</v>
      </c>
      <c r="AD22" s="36">
        <v>95850.560845566928</v>
      </c>
      <c r="AE22" s="40">
        <v>6.8233229456341971E-2</v>
      </c>
      <c r="AF22" s="116">
        <f t="shared" si="30"/>
        <v>77082.792341102264</v>
      </c>
      <c r="AG22" s="117">
        <f t="shared" si="31"/>
        <v>19329.315787715277</v>
      </c>
      <c r="AH22" s="118">
        <f t="shared" si="32"/>
        <v>96412.108128817548</v>
      </c>
      <c r="AI22" s="32"/>
      <c r="AJ22" s="35">
        <v>71.682135890063364</v>
      </c>
      <c r="AK22" s="39">
        <v>1.174481606508993E-3</v>
      </c>
      <c r="AL22" s="36">
        <v>49.022181294956567</v>
      </c>
      <c r="AM22" s="39">
        <v>2.1630932045605864E-3</v>
      </c>
      <c r="AN22" s="36">
        <v>120.70431718501993</v>
      </c>
      <c r="AO22" s="40">
        <v>1.4421754586243063E-3</v>
      </c>
      <c r="AP22" s="38">
        <v>10172.048758366167</v>
      </c>
      <c r="AQ22" s="39">
        <v>6.6377687744240702E-2</v>
      </c>
      <c r="AR22" s="36">
        <v>591.49608139518455</v>
      </c>
      <c r="AS22" s="39">
        <v>4.0093274682788897E-3</v>
      </c>
      <c r="AT22" s="36">
        <v>10763.544839761351</v>
      </c>
      <c r="AU22" s="40">
        <v>3.5786035540724299E-2</v>
      </c>
      <c r="AV22" s="116">
        <f t="shared" si="33"/>
        <v>10243.73089425623</v>
      </c>
      <c r="AW22" s="117">
        <f t="shared" si="34"/>
        <v>640.51826269014111</v>
      </c>
      <c r="AX22" s="118">
        <f t="shared" si="35"/>
        <v>10884.249156946371</v>
      </c>
      <c r="AY22" s="32"/>
      <c r="AZ22" s="35">
        <v>32960.504314836013</v>
      </c>
      <c r="BA22" s="39">
        <v>0.3023788513709223</v>
      </c>
      <c r="BB22" s="36">
        <v>3550.2403972389661</v>
      </c>
      <c r="BC22" s="39">
        <v>0.11515538103272677</v>
      </c>
      <c r="BD22" s="36">
        <v>36510.744712074978</v>
      </c>
      <c r="BE22" s="40">
        <v>0.26110062439803611</v>
      </c>
      <c r="BF22" s="38">
        <v>109714.93656755122</v>
      </c>
      <c r="BG22" s="39">
        <v>0.18475940185770112</v>
      </c>
      <c r="BH22" s="36">
        <v>8010.6533901512294</v>
      </c>
      <c r="BI22" s="39">
        <v>2.6894834632588877E-2</v>
      </c>
      <c r="BJ22" s="36">
        <v>117725.58995770245</v>
      </c>
      <c r="BK22" s="40">
        <v>0.13202716898350239</v>
      </c>
      <c r="BL22" s="116">
        <f t="shared" si="36"/>
        <v>142675.44088238722</v>
      </c>
      <c r="BM22" s="117">
        <f t="shared" si="37"/>
        <v>11560.893787390196</v>
      </c>
      <c r="BN22" s="118">
        <f t="shared" si="38"/>
        <v>154236.33466977743</v>
      </c>
      <c r="BO22" s="32"/>
      <c r="BP22" s="38">
        <v>289.38493071087368</v>
      </c>
      <c r="BQ22" s="39">
        <v>3.0950590991440942E-3</v>
      </c>
      <c r="BR22" s="36">
        <v>-23.074702286002896</v>
      </c>
      <c r="BS22" s="39">
        <v>-1.1204575257843497E-3</v>
      </c>
      <c r="BT22" s="36">
        <v>266.31022842487079</v>
      </c>
      <c r="BU22" s="40">
        <v>2.3341504599306774E-3</v>
      </c>
      <c r="BV22" s="38">
        <v>14522.719129274463</v>
      </c>
      <c r="BW22" s="39">
        <v>5.0011085537637189E-2</v>
      </c>
      <c r="BX22" s="36">
        <v>2576.5960520540066</v>
      </c>
      <c r="BY22" s="39">
        <v>1.3167597888632832E-2</v>
      </c>
      <c r="BZ22" s="36">
        <v>17099.315181328471</v>
      </c>
      <c r="CA22" s="40">
        <v>3.5178926323590105E-2</v>
      </c>
      <c r="CB22" s="116">
        <f t="shared" si="39"/>
        <v>14812.104059985337</v>
      </c>
      <c r="CC22" s="117">
        <f t="shared" si="40"/>
        <v>2553.5213497680038</v>
      </c>
      <c r="CD22" s="118">
        <f t="shared" si="41"/>
        <v>17365.625409753342</v>
      </c>
      <c r="CE22" s="32"/>
      <c r="CF22" s="38">
        <v>914.2399999999999</v>
      </c>
      <c r="CG22" s="39">
        <v>7.3570026072681616E-3</v>
      </c>
      <c r="CH22" s="36">
        <v>288.71999999999997</v>
      </c>
      <c r="CI22" s="39">
        <v>1.1674888799029517E-2</v>
      </c>
      <c r="CJ22" s="36">
        <v>1202.9599999999998</v>
      </c>
      <c r="CK22" s="40">
        <v>8.073665418327762E-3</v>
      </c>
      <c r="CL22" s="38">
        <v>34823.810000000041</v>
      </c>
      <c r="CM22" s="39">
        <v>5.6829777373060934E-2</v>
      </c>
      <c r="CN22" s="36">
        <v>1316.9000000000003</v>
      </c>
      <c r="CO22" s="39">
        <v>4.278219060149766E-3</v>
      </c>
      <c r="CP22" s="36">
        <v>36140.710000000043</v>
      </c>
      <c r="CQ22" s="40">
        <v>3.9258246622542785E-2</v>
      </c>
      <c r="CR22" s="116">
        <f t="shared" si="42"/>
        <v>35738.050000000039</v>
      </c>
      <c r="CS22" s="117">
        <f t="shared" si="43"/>
        <v>1605.6200000000003</v>
      </c>
      <c r="CT22" s="118">
        <f t="shared" si="44"/>
        <v>37343.670000000042</v>
      </c>
      <c r="CU22" s="32"/>
      <c r="CV22" s="38">
        <f t="shared" si="45"/>
        <v>34620.639814307564</v>
      </c>
      <c r="CW22" s="39">
        <f t="shared" si="46"/>
        <v>5.0120869577118497E-2</v>
      </c>
      <c r="CX22" s="39">
        <f t="shared" si="47"/>
        <v>4041.6267266279083</v>
      </c>
      <c r="CY22" s="39">
        <f t="shared" si="48"/>
        <v>2.293655106508696E-2</v>
      </c>
      <c r="CZ22" s="36">
        <f t="shared" si="49"/>
        <v>38662.266540935474</v>
      </c>
      <c r="DA22" s="40">
        <f t="shared" si="50"/>
        <v>4.4595625295212972E-2</v>
      </c>
      <c r="DB22" s="38">
        <f t="shared" si="51"/>
        <v>247042.19836342352</v>
      </c>
      <c r="DC22" s="39">
        <f t="shared" si="52"/>
        <v>8.312634875992081E-2</v>
      </c>
      <c r="DD22" s="36">
        <f t="shared" si="53"/>
        <v>32677.242460935711</v>
      </c>
      <c r="DE22" s="39">
        <f t="shared" si="54"/>
        <v>1.9616192805349712E-2</v>
      </c>
      <c r="DF22" s="36">
        <f t="shared" si="55"/>
        <v>279719.44082435925</v>
      </c>
      <c r="DG22" s="40">
        <f t="shared" si="56"/>
        <v>6.031402530821392E-2</v>
      </c>
      <c r="DH22" s="152"/>
      <c r="DI22" s="161" t="s">
        <v>21</v>
      </c>
      <c r="DJ22" s="38">
        <f t="shared" si="57"/>
        <v>38662.266540935474</v>
      </c>
      <c r="DK22" s="36">
        <f t="shared" si="58"/>
        <v>279719.44082435925</v>
      </c>
      <c r="DL22" s="37">
        <f t="shared" si="59"/>
        <v>318381.70736529474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>
        <v>1737.4499999999998</v>
      </c>
      <c r="E23" s="39">
        <v>1.6076187127576889E-2</v>
      </c>
      <c r="F23" s="36">
        <v>244.91</v>
      </c>
      <c r="G23" s="39">
        <v>9.1442332823059407E-3</v>
      </c>
      <c r="H23" s="36">
        <v>1982.36</v>
      </c>
      <c r="I23" s="40">
        <v>1.4699500960262199E-2</v>
      </c>
      <c r="J23" s="244">
        <v>1293862.68</v>
      </c>
      <c r="K23" s="39">
        <v>3.8406999483498669</v>
      </c>
      <c r="L23" s="36">
        <v>3470195.5700000003</v>
      </c>
      <c r="M23" s="39">
        <v>11.684986379508317</v>
      </c>
      <c r="N23" s="36">
        <v>4764058.25</v>
      </c>
      <c r="O23" s="40">
        <v>7.5159352760305493</v>
      </c>
      <c r="P23" s="116">
        <f t="shared" si="27"/>
        <v>1295600.1299999999</v>
      </c>
      <c r="Q23" s="117">
        <f t="shared" si="28"/>
        <v>3470440.4800000004</v>
      </c>
      <c r="R23" s="118">
        <f t="shared" si="29"/>
        <v>4766040.6100000003</v>
      </c>
      <c r="S23" s="32"/>
      <c r="T23" s="35">
        <v>10618847.992037876</v>
      </c>
      <c r="U23" s="39">
        <v>54.493916197728019</v>
      </c>
      <c r="V23" s="36">
        <v>2466320.7021508231</v>
      </c>
      <c r="W23" s="39">
        <v>48.732847954925468</v>
      </c>
      <c r="X23" s="36">
        <v>13085168.694188699</v>
      </c>
      <c r="Y23" s="40">
        <v>53.306155871906775</v>
      </c>
      <c r="Z23" s="38">
        <v>12305492.216005974</v>
      </c>
      <c r="AA23" s="39">
        <v>12.495790611224308</v>
      </c>
      <c r="AB23" s="36">
        <v>1588798.9199434</v>
      </c>
      <c r="AC23" s="39">
        <v>3.7830527311987772</v>
      </c>
      <c r="AD23" s="36">
        <v>13894291.135949373</v>
      </c>
      <c r="AE23" s="40">
        <v>9.8909421796700858</v>
      </c>
      <c r="AF23" s="116">
        <f t="shared" si="30"/>
        <v>22924340.208043851</v>
      </c>
      <c r="AG23" s="117">
        <f t="shared" si="31"/>
        <v>4055119.6220942233</v>
      </c>
      <c r="AH23" s="118">
        <f t="shared" si="32"/>
        <v>26979459.830138072</v>
      </c>
      <c r="AI23" s="32"/>
      <c r="AJ23" s="35">
        <v>3812877.0321170362</v>
      </c>
      <c r="AK23" s="39">
        <v>62.472384318598728</v>
      </c>
      <c r="AL23" s="36">
        <v>1455409.7718691828</v>
      </c>
      <c r="AM23" s="39">
        <v>64.219643112967518</v>
      </c>
      <c r="AN23" s="36">
        <v>5268286.8039862188</v>
      </c>
      <c r="AO23" s="40">
        <v>62.945502819563885</v>
      </c>
      <c r="AP23" s="38">
        <v>2110225.1261722962</v>
      </c>
      <c r="AQ23" s="39">
        <v>13.770270652695332</v>
      </c>
      <c r="AR23" s="36">
        <v>1436031.3917890633</v>
      </c>
      <c r="AS23" s="39">
        <v>9.7338262847492949</v>
      </c>
      <c r="AT23" s="36">
        <v>3546256.5179613596</v>
      </c>
      <c r="AU23" s="40">
        <v>11.790396535487854</v>
      </c>
      <c r="AV23" s="116">
        <f t="shared" si="33"/>
        <v>5923102.1582893319</v>
      </c>
      <c r="AW23" s="117">
        <f t="shared" si="34"/>
        <v>2891441.1636582464</v>
      </c>
      <c r="AX23" s="118">
        <f t="shared" si="35"/>
        <v>8814543.3219475783</v>
      </c>
      <c r="AY23" s="32"/>
      <c r="AZ23" s="35">
        <v>10763530.297202257</v>
      </c>
      <c r="BA23" s="39">
        <v>98.744360731736975</v>
      </c>
      <c r="BB23" s="36">
        <v>2655580.0064817593</v>
      </c>
      <c r="BC23" s="39">
        <v>86.136231154127771</v>
      </c>
      <c r="BD23" s="36">
        <v>13419110.303684017</v>
      </c>
      <c r="BE23" s="40">
        <v>95.964574450305477</v>
      </c>
      <c r="BF23" s="38">
        <v>17144512.137359735</v>
      </c>
      <c r="BG23" s="39">
        <v>28.871272287437286</v>
      </c>
      <c r="BH23" s="36">
        <v>4170790.8871652642</v>
      </c>
      <c r="BI23" s="39">
        <v>14.002944046403282</v>
      </c>
      <c r="BJ23" s="36">
        <v>21315303.024524998</v>
      </c>
      <c r="BK23" s="40">
        <v>23.904735710941292</v>
      </c>
      <c r="BL23" s="116">
        <f t="shared" si="36"/>
        <v>27908042.43456199</v>
      </c>
      <c r="BM23" s="117">
        <f t="shared" si="37"/>
        <v>6826370.8936470235</v>
      </c>
      <c r="BN23" s="118">
        <f t="shared" si="38"/>
        <v>34734413.328209013</v>
      </c>
      <c r="BO23" s="32"/>
      <c r="BP23" s="38">
        <v>5033566.0535705388</v>
      </c>
      <c r="BQ23" s="39">
        <v>53.835506835052129</v>
      </c>
      <c r="BR23" s="36">
        <v>741097.15250895545</v>
      </c>
      <c r="BS23" s="39">
        <v>35.986071307611702</v>
      </c>
      <c r="BT23" s="36">
        <v>5774663.2060794942</v>
      </c>
      <c r="BU23" s="40">
        <v>50.613650321049441</v>
      </c>
      <c r="BV23" s="38">
        <v>6166132.0807613246</v>
      </c>
      <c r="BW23" s="39">
        <v>21.233968389962893</v>
      </c>
      <c r="BX23" s="36">
        <v>2476557.8661225755</v>
      </c>
      <c r="BY23" s="39">
        <v>12.656356475838118</v>
      </c>
      <c r="BZ23" s="36">
        <v>8642689.9468839001</v>
      </c>
      <c r="CA23" s="40">
        <v>17.780861376896397</v>
      </c>
      <c r="CB23" s="116">
        <f t="shared" si="39"/>
        <v>11199698.134331863</v>
      </c>
      <c r="CC23" s="117">
        <f t="shared" si="40"/>
        <v>3217655.0186315309</v>
      </c>
      <c r="CD23" s="118">
        <f t="shared" si="41"/>
        <v>14417353.152963394</v>
      </c>
      <c r="CE23" s="32"/>
      <c r="CF23" s="38">
        <v>13729486.279998781</v>
      </c>
      <c r="CG23" s="39">
        <v>110.48287797340249</v>
      </c>
      <c r="CH23" s="36">
        <v>3178463.8399997903</v>
      </c>
      <c r="CI23" s="39">
        <v>128.52664132631583</v>
      </c>
      <c r="CJ23" s="36">
        <v>16907950.119998571</v>
      </c>
      <c r="CK23" s="40">
        <v>113.47769849258762</v>
      </c>
      <c r="CL23" s="38">
        <v>14075365.770001156</v>
      </c>
      <c r="CM23" s="39">
        <v>22.969913491762309</v>
      </c>
      <c r="CN23" s="36">
        <v>4249638.2999995891</v>
      </c>
      <c r="CO23" s="39">
        <v>13.805819404511116</v>
      </c>
      <c r="CP23" s="36">
        <v>18325004.070000745</v>
      </c>
      <c r="CQ23" s="40">
        <v>19.905738684690721</v>
      </c>
      <c r="CR23" s="116">
        <f t="shared" si="42"/>
        <v>27804852.049999937</v>
      </c>
      <c r="CS23" s="117">
        <f t="shared" si="43"/>
        <v>7428102.1399993794</v>
      </c>
      <c r="CT23" s="118">
        <f t="shared" si="44"/>
        <v>35232954.18999932</v>
      </c>
      <c r="CU23" s="32"/>
      <c r="CV23" s="38">
        <f t="shared" si="45"/>
        <v>43960045.104926489</v>
      </c>
      <c r="CW23" s="39">
        <f t="shared" si="46"/>
        <v>63.641680197883275</v>
      </c>
      <c r="CX23" s="39">
        <f t="shared" si="47"/>
        <v>10497116.38301051</v>
      </c>
      <c r="CY23" s="39">
        <f t="shared" si="48"/>
        <v>59.571965013197456</v>
      </c>
      <c r="CZ23" s="36">
        <f t="shared" si="49"/>
        <v>54457161.487937003</v>
      </c>
      <c r="DA23" s="40">
        <f t="shared" si="50"/>
        <v>62.814505864150497</v>
      </c>
      <c r="DB23" s="38">
        <f t="shared" si="51"/>
        <v>53095590.010300487</v>
      </c>
      <c r="DC23" s="39">
        <f t="shared" si="52"/>
        <v>17.865945826457956</v>
      </c>
      <c r="DD23" s="36">
        <f t="shared" si="53"/>
        <v>17392012.935019892</v>
      </c>
      <c r="DE23" s="39">
        <f t="shared" si="54"/>
        <v>10.440448866342839</v>
      </c>
      <c r="DF23" s="36">
        <f t="shared" si="55"/>
        <v>70487602.945320383</v>
      </c>
      <c r="DG23" s="40">
        <f t="shared" si="56"/>
        <v>15.198768649866246</v>
      </c>
      <c r="DH23" s="152"/>
      <c r="DI23" s="161" t="s">
        <v>22</v>
      </c>
      <c r="DJ23" s="38">
        <f t="shared" si="57"/>
        <v>54457161.487937003</v>
      </c>
      <c r="DK23" s="36">
        <f t="shared" si="58"/>
        <v>70487602.945320383</v>
      </c>
      <c r="DL23" s="37">
        <f t="shared" si="59"/>
        <v>124944764.43325739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>
        <v>13419139.570000814</v>
      </c>
      <c r="E24" s="39">
        <v>124.16391770606623</v>
      </c>
      <c r="F24" s="36">
        <v>0</v>
      </c>
      <c r="G24" s="39">
        <v>0</v>
      </c>
      <c r="H24" s="36">
        <v>13419139.570000814</v>
      </c>
      <c r="I24" s="40">
        <v>99.504961255836207</v>
      </c>
      <c r="J24" s="244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13419139.570000814</v>
      </c>
      <c r="Q24" s="117">
        <f t="shared" si="28"/>
        <v>0</v>
      </c>
      <c r="R24" s="118">
        <f t="shared" si="29"/>
        <v>13419139.570000814</v>
      </c>
      <c r="S24" s="32"/>
      <c r="T24" s="35">
        <v>37937675.131837785</v>
      </c>
      <c r="U24" s="39">
        <v>194.68896163888365</v>
      </c>
      <c r="V24" s="36">
        <v>2305545.5716638365</v>
      </c>
      <c r="W24" s="39">
        <v>45.556038879721719</v>
      </c>
      <c r="X24" s="36">
        <v>40243220.703501619</v>
      </c>
      <c r="Y24" s="40">
        <v>163.94220401309158</v>
      </c>
      <c r="Z24" s="38">
        <v>54047.959039105845</v>
      </c>
      <c r="AA24" s="39">
        <v>5.4883784188512703E-2</v>
      </c>
      <c r="AB24" s="36">
        <v>3326.9106449388114</v>
      </c>
      <c r="AC24" s="39">
        <v>7.9216307638467053E-3</v>
      </c>
      <c r="AD24" s="36">
        <v>57374.869684044657</v>
      </c>
      <c r="AE24" s="40">
        <v>4.0843502778108158E-2</v>
      </c>
      <c r="AF24" s="116">
        <f t="shared" si="30"/>
        <v>37991723.090876892</v>
      </c>
      <c r="AG24" s="117">
        <f t="shared" si="31"/>
        <v>2308872.4823087752</v>
      </c>
      <c r="AH24" s="118">
        <f t="shared" si="32"/>
        <v>40300595.573185667</v>
      </c>
      <c r="AI24" s="32"/>
      <c r="AJ24" s="35">
        <v>6509144.7397419028</v>
      </c>
      <c r="AK24" s="39">
        <v>106.64959513282818</v>
      </c>
      <c r="AL24" s="36">
        <v>480509.40522509906</v>
      </c>
      <c r="AM24" s="39">
        <v>21.202374143983544</v>
      </c>
      <c r="AN24" s="36">
        <v>6989654.1449670019</v>
      </c>
      <c r="AO24" s="40">
        <v>83.512403758447263</v>
      </c>
      <c r="AP24" s="38">
        <v>13386.713598191145</v>
      </c>
      <c r="AQ24" s="39">
        <v>8.7354977964639272E-2</v>
      </c>
      <c r="AR24" s="36">
        <v>0</v>
      </c>
      <c r="AS24" s="39">
        <v>0</v>
      </c>
      <c r="AT24" s="36">
        <v>13386.713598191145</v>
      </c>
      <c r="AU24" s="40">
        <v>4.4507401207517727E-2</v>
      </c>
      <c r="AV24" s="116">
        <f t="shared" si="33"/>
        <v>6522531.4533400936</v>
      </c>
      <c r="AW24" s="117">
        <f t="shared" si="34"/>
        <v>480509.40522509906</v>
      </c>
      <c r="AX24" s="118">
        <f t="shared" si="35"/>
        <v>7003040.8585651927</v>
      </c>
      <c r="AY24" s="32"/>
      <c r="AZ24" s="35">
        <v>726175.41411355464</v>
      </c>
      <c r="BA24" s="39">
        <v>6.6619152885541322</v>
      </c>
      <c r="BB24" s="36">
        <v>409440.94040232344</v>
      </c>
      <c r="BC24" s="39">
        <v>13.280601375359177</v>
      </c>
      <c r="BD24" s="36">
        <v>1135616.354515878</v>
      </c>
      <c r="BE24" s="40">
        <v>8.1211747823553502</v>
      </c>
      <c r="BF24" s="38">
        <v>2549.3811114482437</v>
      </c>
      <c r="BG24" s="39">
        <v>4.2931449809342189E-3</v>
      </c>
      <c r="BH24" s="36">
        <v>3764.921418578092</v>
      </c>
      <c r="BI24" s="39">
        <v>1.2640284634189886E-2</v>
      </c>
      <c r="BJ24" s="36">
        <v>6314.3025300263362</v>
      </c>
      <c r="BK24" s="40">
        <v>7.0813787167621637E-3</v>
      </c>
      <c r="BL24" s="116">
        <f t="shared" si="36"/>
        <v>728724.79522500292</v>
      </c>
      <c r="BM24" s="117">
        <f t="shared" si="37"/>
        <v>413205.86182090151</v>
      </c>
      <c r="BN24" s="118">
        <f t="shared" si="38"/>
        <v>1141930.6570459045</v>
      </c>
      <c r="BO24" s="32"/>
      <c r="BP24" s="38">
        <v>10578501.84931403</v>
      </c>
      <c r="BQ24" s="39">
        <v>113.14026726824918</v>
      </c>
      <c r="BR24" s="36">
        <v>572307.12043537223</v>
      </c>
      <c r="BS24" s="39">
        <v>27.789993223044199</v>
      </c>
      <c r="BT24" s="36">
        <v>11150808.969749402</v>
      </c>
      <c r="BU24" s="40">
        <v>97.73438308879075</v>
      </c>
      <c r="BV24" s="38">
        <v>0</v>
      </c>
      <c r="BW24" s="39">
        <v>0</v>
      </c>
      <c r="BX24" s="36">
        <v>6642.5547539107702</v>
      </c>
      <c r="BY24" s="39">
        <v>3.3946527971661311E-2</v>
      </c>
      <c r="BZ24" s="36">
        <v>6642.5547539107702</v>
      </c>
      <c r="CA24" s="40">
        <v>1.3665924150190755E-2</v>
      </c>
      <c r="CB24" s="116">
        <f t="shared" si="39"/>
        <v>10578501.84931403</v>
      </c>
      <c r="CC24" s="117">
        <f t="shared" si="40"/>
        <v>578949.67518928298</v>
      </c>
      <c r="CD24" s="118">
        <f t="shared" si="41"/>
        <v>11157451.524503313</v>
      </c>
      <c r="CE24" s="32"/>
      <c r="CF24" s="38">
        <v>24431148.427519973</v>
      </c>
      <c r="CG24" s="39">
        <v>196.60047983004452</v>
      </c>
      <c r="CH24" s="36">
        <v>1190767.7225000134</v>
      </c>
      <c r="CI24" s="39">
        <v>48.150736858067667</v>
      </c>
      <c r="CJ24" s="36">
        <v>25621916.150019988</v>
      </c>
      <c r="CK24" s="40">
        <v>171.96147699982544</v>
      </c>
      <c r="CL24" s="38">
        <v>238089.49499999906</v>
      </c>
      <c r="CM24" s="39">
        <v>0.38854372900938855</v>
      </c>
      <c r="CN24" s="36">
        <v>0</v>
      </c>
      <c r="CO24" s="39">
        <v>0</v>
      </c>
      <c r="CP24" s="36">
        <v>238089.49499999906</v>
      </c>
      <c r="CQ24" s="40">
        <v>0.25862735161945133</v>
      </c>
      <c r="CR24" s="116">
        <f t="shared" si="42"/>
        <v>24669237.922519971</v>
      </c>
      <c r="CS24" s="117">
        <f t="shared" si="43"/>
        <v>1190767.7225000134</v>
      </c>
      <c r="CT24" s="118">
        <f t="shared" si="44"/>
        <v>25860005.645019986</v>
      </c>
      <c r="CU24" s="32"/>
      <c r="CV24" s="38">
        <f t="shared" si="45"/>
        <v>93601785.132528067</v>
      </c>
      <c r="CW24" s="39">
        <f t="shared" si="46"/>
        <v>135.50884356776407</v>
      </c>
      <c r="CX24" s="39">
        <f t="shared" si="47"/>
        <v>4958570.7602266446</v>
      </c>
      <c r="CY24" s="39">
        <f t="shared" si="48"/>
        <v>28.140280917697986</v>
      </c>
      <c r="CZ24" s="36">
        <f t="shared" si="49"/>
        <v>98560355.892754704</v>
      </c>
      <c r="DA24" s="40">
        <f t="shared" si="50"/>
        <v>113.68605862003284</v>
      </c>
      <c r="DB24" s="38">
        <f t="shared" si="51"/>
        <v>308073.5487487443</v>
      </c>
      <c r="DC24" s="39">
        <f t="shared" si="52"/>
        <v>0.10366257030841819</v>
      </c>
      <c r="DD24" s="36">
        <f t="shared" si="53"/>
        <v>13734.386817427674</v>
      </c>
      <c r="DE24" s="39">
        <f t="shared" si="54"/>
        <v>8.2447709654812767E-3</v>
      </c>
      <c r="DF24" s="36">
        <f t="shared" si="55"/>
        <v>321807.935566172</v>
      </c>
      <c r="DG24" s="40">
        <f t="shared" si="56"/>
        <v>6.9389284895323949E-2</v>
      </c>
      <c r="DH24" s="152"/>
      <c r="DI24" s="161" t="s">
        <v>23</v>
      </c>
      <c r="DJ24" s="38">
        <f t="shared" si="57"/>
        <v>98560355.892754704</v>
      </c>
      <c r="DK24" s="36">
        <f t="shared" si="58"/>
        <v>321807.935566172</v>
      </c>
      <c r="DL24" s="37">
        <f t="shared" si="59"/>
        <v>98882163.828320876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>
        <v>1532373.3500000236</v>
      </c>
      <c r="E25" s="39">
        <v>14.178664550871828</v>
      </c>
      <c r="F25" s="36">
        <v>0</v>
      </c>
      <c r="G25" s="39">
        <v>0</v>
      </c>
      <c r="H25" s="36">
        <v>1532373.3500000236</v>
      </c>
      <c r="I25" s="40">
        <v>11.3627814977126</v>
      </c>
      <c r="J25" s="244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27"/>
        <v>1532373.3500000236</v>
      </c>
      <c r="Q25" s="117">
        <f t="shared" si="28"/>
        <v>0</v>
      </c>
      <c r="R25" s="118">
        <f t="shared" si="29"/>
        <v>1532373.3500000236</v>
      </c>
      <c r="S25" s="32"/>
      <c r="T25" s="35">
        <v>5881481.8602618231</v>
      </c>
      <c r="U25" s="39">
        <v>30.182650684131019</v>
      </c>
      <c r="V25" s="36">
        <v>375251.06397997972</v>
      </c>
      <c r="W25" s="39">
        <v>7.4147101104542612</v>
      </c>
      <c r="X25" s="36">
        <v>6256732.9242418027</v>
      </c>
      <c r="Y25" s="40">
        <v>25.488580873752618</v>
      </c>
      <c r="Z25" s="38">
        <v>0</v>
      </c>
      <c r="AA25" s="39">
        <v>0</v>
      </c>
      <c r="AB25" s="36">
        <v>0</v>
      </c>
      <c r="AC25" s="39">
        <v>0</v>
      </c>
      <c r="AD25" s="36">
        <v>0</v>
      </c>
      <c r="AE25" s="40">
        <v>0</v>
      </c>
      <c r="AF25" s="116">
        <f t="shared" si="30"/>
        <v>5881481.8602618231</v>
      </c>
      <c r="AG25" s="117">
        <f t="shared" si="31"/>
        <v>375251.06397997972</v>
      </c>
      <c r="AH25" s="118">
        <f t="shared" si="32"/>
        <v>6256732.9242418027</v>
      </c>
      <c r="AI25" s="32"/>
      <c r="AJ25" s="35">
        <v>1094062.1501415849</v>
      </c>
      <c r="AK25" s="39">
        <v>17.925747548729127</v>
      </c>
      <c r="AL25" s="36">
        <v>94621.086307509599</v>
      </c>
      <c r="AM25" s="39">
        <v>4.1751350795353481</v>
      </c>
      <c r="AN25" s="36">
        <v>1188683.2364490945</v>
      </c>
      <c r="AO25" s="40">
        <v>14.202390035952668</v>
      </c>
      <c r="AP25" s="38">
        <v>2955.6115526491531</v>
      </c>
      <c r="AQ25" s="39">
        <v>1.9286838413319542E-2</v>
      </c>
      <c r="AR25" s="36">
        <v>0</v>
      </c>
      <c r="AS25" s="39">
        <v>0</v>
      </c>
      <c r="AT25" s="36">
        <v>2955.6115526491531</v>
      </c>
      <c r="AU25" s="40">
        <v>9.8266529886099352E-3</v>
      </c>
      <c r="AV25" s="116">
        <f t="shared" si="33"/>
        <v>1097017.7616942341</v>
      </c>
      <c r="AW25" s="117">
        <f t="shared" si="34"/>
        <v>94621.086307509599</v>
      </c>
      <c r="AX25" s="118">
        <f t="shared" si="35"/>
        <v>1191638.8480017437</v>
      </c>
      <c r="AY25" s="32"/>
      <c r="AZ25" s="35">
        <v>3013939.5343273683</v>
      </c>
      <c r="BA25" s="39">
        <v>27.649806744040294</v>
      </c>
      <c r="BB25" s="36">
        <v>153185.29774758895</v>
      </c>
      <c r="BC25" s="39">
        <v>4.9687089765679193</v>
      </c>
      <c r="BD25" s="36">
        <v>3167124.832074957</v>
      </c>
      <c r="BE25" s="40">
        <v>22.649175680270584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3013939.5343273683</v>
      </c>
      <c r="BM25" s="117">
        <f t="shared" si="37"/>
        <v>153185.29774758895</v>
      </c>
      <c r="BN25" s="118">
        <f t="shared" si="38"/>
        <v>3167124.832074957</v>
      </c>
      <c r="BO25" s="32"/>
      <c r="BP25" s="38">
        <v>1704534.5749884956</v>
      </c>
      <c r="BQ25" s="39">
        <v>18.230511288767747</v>
      </c>
      <c r="BR25" s="36">
        <v>122468.72541519036</v>
      </c>
      <c r="BS25" s="39">
        <v>5.9468158403025333</v>
      </c>
      <c r="BT25" s="36">
        <v>1827003.300403686</v>
      </c>
      <c r="BU25" s="40">
        <v>16.013281274080672</v>
      </c>
      <c r="BV25" s="38">
        <v>40655.144484771452</v>
      </c>
      <c r="BW25" s="39">
        <v>0.14000187501212663</v>
      </c>
      <c r="BX25" s="36">
        <v>4263.552973849939</v>
      </c>
      <c r="BY25" s="39">
        <v>2.1788728229939845E-2</v>
      </c>
      <c r="BZ25" s="36">
        <v>44918.697458621391</v>
      </c>
      <c r="CA25" s="40">
        <v>9.2412563409203646E-2</v>
      </c>
      <c r="CB25" s="116">
        <f t="shared" si="39"/>
        <v>1745189.719473267</v>
      </c>
      <c r="CC25" s="117">
        <f t="shared" si="40"/>
        <v>126732.27838904029</v>
      </c>
      <c r="CD25" s="118">
        <f t="shared" si="41"/>
        <v>1871921.9978623074</v>
      </c>
      <c r="CE25" s="32"/>
      <c r="CF25" s="38">
        <v>2960476.8725005086</v>
      </c>
      <c r="CG25" s="39">
        <v>23.823324367500149</v>
      </c>
      <c r="CH25" s="36">
        <v>144746.2324999983</v>
      </c>
      <c r="CI25" s="39">
        <v>5.8530623736351917</v>
      </c>
      <c r="CJ25" s="36">
        <v>3105223.1050005071</v>
      </c>
      <c r="CK25" s="40">
        <v>20.840703264476751</v>
      </c>
      <c r="CL25" s="38">
        <v>0</v>
      </c>
      <c r="CM25" s="39">
        <v>0</v>
      </c>
      <c r="CN25" s="36">
        <v>-1</v>
      </c>
      <c r="CO25" s="39">
        <v>-3.2487045790491043E-6</v>
      </c>
      <c r="CP25" s="36">
        <v>-1</v>
      </c>
      <c r="CQ25" s="40">
        <v>-1.0862610785051744E-6</v>
      </c>
      <c r="CR25" s="116">
        <f t="shared" si="42"/>
        <v>2960476.8725005086</v>
      </c>
      <c r="CS25" s="117">
        <f t="shared" si="43"/>
        <v>144745.2324999983</v>
      </c>
      <c r="CT25" s="118">
        <f t="shared" si="44"/>
        <v>3105222.1050005071</v>
      </c>
      <c r="CU25" s="32"/>
      <c r="CV25" s="38">
        <f t="shared" si="45"/>
        <v>16186868.342219803</v>
      </c>
      <c r="CW25" s="39">
        <f t="shared" si="46"/>
        <v>23.433995483442907</v>
      </c>
      <c r="CX25" s="39">
        <f t="shared" si="47"/>
        <v>890272.40595026687</v>
      </c>
      <c r="CY25" s="39">
        <f t="shared" si="48"/>
        <v>5.0523662579679067</v>
      </c>
      <c r="CZ25" s="36">
        <f t="shared" si="49"/>
        <v>17077140.74817007</v>
      </c>
      <c r="DA25" s="40">
        <f t="shared" si="50"/>
        <v>19.697908013557925</v>
      </c>
      <c r="DB25" s="38">
        <f t="shared" si="51"/>
        <v>43610.756037420608</v>
      </c>
      <c r="DC25" s="39">
        <f t="shared" si="52"/>
        <v>1.4674427851056503E-2</v>
      </c>
      <c r="DD25" s="36">
        <f t="shared" si="53"/>
        <v>4262.552973849939</v>
      </c>
      <c r="DE25" s="39">
        <f t="shared" si="54"/>
        <v>2.5588163100976322E-3</v>
      </c>
      <c r="DF25" s="36">
        <f t="shared" si="55"/>
        <v>47873.309011270547</v>
      </c>
      <c r="DG25" s="40">
        <f t="shared" si="56"/>
        <v>1.0322600255399432E-2</v>
      </c>
      <c r="DH25" s="152"/>
      <c r="DI25" s="161" t="s">
        <v>24</v>
      </c>
      <c r="DJ25" s="38">
        <f t="shared" si="57"/>
        <v>17077140.74817007</v>
      </c>
      <c r="DK25" s="36">
        <f t="shared" si="58"/>
        <v>47873.309011270547</v>
      </c>
      <c r="DL25" s="37">
        <f t="shared" si="59"/>
        <v>17125014.05718134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>
        <v>412557.87820000004</v>
      </c>
      <c r="E26" s="39">
        <v>3.8172941097005815</v>
      </c>
      <c r="F26" s="36">
        <v>79786.345799999996</v>
      </c>
      <c r="G26" s="39">
        <v>2.9789921144009259</v>
      </c>
      <c r="H26" s="36">
        <v>492344.22400000005</v>
      </c>
      <c r="I26" s="40">
        <v>3.6508073172721143</v>
      </c>
      <c r="J26" s="244">
        <v>268528.40999999997</v>
      </c>
      <c r="K26" s="39">
        <v>0.79709931073788443</v>
      </c>
      <c r="L26" s="36">
        <v>1052789.97</v>
      </c>
      <c r="M26" s="39">
        <v>3.5449980301637489</v>
      </c>
      <c r="N26" s="36">
        <v>1321318.3799999999</v>
      </c>
      <c r="O26" s="40">
        <v>2.0845554151462227</v>
      </c>
      <c r="P26" s="116">
        <f t="shared" si="27"/>
        <v>681086.28820000007</v>
      </c>
      <c r="Q26" s="117">
        <f t="shared" si="28"/>
        <v>1132576.3158</v>
      </c>
      <c r="R26" s="118">
        <f t="shared" si="29"/>
        <v>1813662.6040000001</v>
      </c>
      <c r="S26" s="32"/>
      <c r="T26" s="35">
        <v>7980378.8963497942</v>
      </c>
      <c r="U26" s="39">
        <v>40.953792645857831</v>
      </c>
      <c r="V26" s="36">
        <v>1231165.4366233153</v>
      </c>
      <c r="W26" s="39">
        <v>24.327005801800379</v>
      </c>
      <c r="X26" s="36">
        <v>9211544.3329731096</v>
      </c>
      <c r="Y26" s="40">
        <v>37.52584544458476</v>
      </c>
      <c r="Z26" s="38">
        <v>2984222.2389725307</v>
      </c>
      <c r="AA26" s="39">
        <v>3.030371770668034</v>
      </c>
      <c r="AB26" s="36">
        <v>1381682.097195056</v>
      </c>
      <c r="AC26" s="39">
        <v>3.2898916066914361</v>
      </c>
      <c r="AD26" s="36">
        <v>4365904.336167587</v>
      </c>
      <c r="AE26" s="40">
        <v>3.1079604514170054</v>
      </c>
      <c r="AF26" s="116">
        <f t="shared" si="30"/>
        <v>10964601.135322325</v>
      </c>
      <c r="AG26" s="117">
        <f t="shared" si="31"/>
        <v>2612847.5338183716</v>
      </c>
      <c r="AH26" s="118">
        <f t="shared" si="32"/>
        <v>13577448.669140697</v>
      </c>
      <c r="AI26" s="32"/>
      <c r="AJ26" s="35">
        <v>1021679.4803183191</v>
      </c>
      <c r="AK26" s="39">
        <v>16.739787988765407</v>
      </c>
      <c r="AL26" s="36">
        <v>487541.94024290226</v>
      </c>
      <c r="AM26" s="39">
        <v>21.512683238887274</v>
      </c>
      <c r="AN26" s="36">
        <v>1509221.4205612214</v>
      </c>
      <c r="AO26" s="40">
        <v>18.032180995044225</v>
      </c>
      <c r="AP26" s="38">
        <v>372088.46324430825</v>
      </c>
      <c r="AQ26" s="39">
        <v>2.4280626659552236</v>
      </c>
      <c r="AR26" s="36">
        <v>254552.09828885421</v>
      </c>
      <c r="AS26" s="39">
        <v>1.7254260034491575</v>
      </c>
      <c r="AT26" s="36">
        <v>626640.56153316249</v>
      </c>
      <c r="AU26" s="40">
        <v>2.0834197042080045</v>
      </c>
      <c r="AV26" s="116">
        <f t="shared" si="33"/>
        <v>1393767.9435626273</v>
      </c>
      <c r="AW26" s="117">
        <f t="shared" si="34"/>
        <v>742094.03853175649</v>
      </c>
      <c r="AX26" s="118">
        <f t="shared" si="35"/>
        <v>2135861.9820943838</v>
      </c>
      <c r="AY26" s="32"/>
      <c r="AZ26" s="35">
        <v>5291400.8621798092</v>
      </c>
      <c r="BA26" s="39">
        <v>48.543180637222569</v>
      </c>
      <c r="BB26" s="36">
        <v>916519.04085701471</v>
      </c>
      <c r="BC26" s="39">
        <v>29.728155720305374</v>
      </c>
      <c r="BD26" s="36">
        <v>6207919.9030368235</v>
      </c>
      <c r="BE26" s="40">
        <v>44.394924718143109</v>
      </c>
      <c r="BF26" s="38">
        <v>1922695.7810122068</v>
      </c>
      <c r="BG26" s="39">
        <v>3.2378100335994162</v>
      </c>
      <c r="BH26" s="36">
        <v>1826759.2890688851</v>
      </c>
      <c r="BI26" s="39">
        <v>6.1331312940661107</v>
      </c>
      <c r="BJ26" s="36">
        <v>3749455.070081092</v>
      </c>
      <c r="BK26" s="40">
        <v>4.2049476100438747</v>
      </c>
      <c r="BL26" s="116">
        <f t="shared" si="36"/>
        <v>7214096.6431920156</v>
      </c>
      <c r="BM26" s="117">
        <f t="shared" si="37"/>
        <v>2743278.3299258999</v>
      </c>
      <c r="BN26" s="118">
        <f t="shared" si="38"/>
        <v>9957374.9731179159</v>
      </c>
      <c r="BO26" s="32"/>
      <c r="BP26" s="38">
        <v>1767799.3234485616</v>
      </c>
      <c r="BQ26" s="39">
        <v>18.907146851287838</v>
      </c>
      <c r="BR26" s="36">
        <v>469413.48512299295</v>
      </c>
      <c r="BS26" s="39">
        <v>22.79370132674531</v>
      </c>
      <c r="BT26" s="36">
        <v>2237212.8085715547</v>
      </c>
      <c r="BU26" s="40">
        <v>19.608677206941309</v>
      </c>
      <c r="BV26" s="38">
        <v>323962.97321893449</v>
      </c>
      <c r="BW26" s="39">
        <v>1.1156133930883794</v>
      </c>
      <c r="BX26" s="36">
        <v>877528.27793497243</v>
      </c>
      <c r="BY26" s="39">
        <v>4.4845754888667164</v>
      </c>
      <c r="BZ26" s="36">
        <v>1201491.2511539068</v>
      </c>
      <c r="CA26" s="40">
        <v>2.4718634491827398</v>
      </c>
      <c r="CB26" s="116">
        <f t="shared" si="39"/>
        <v>2091762.2966674962</v>
      </c>
      <c r="CC26" s="117">
        <f t="shared" si="40"/>
        <v>1346941.7630579653</v>
      </c>
      <c r="CD26" s="118">
        <f t="shared" si="41"/>
        <v>3438704.0597254615</v>
      </c>
      <c r="CE26" s="32"/>
      <c r="CF26" s="38">
        <v>4808274.5000001891</v>
      </c>
      <c r="CG26" s="39">
        <v>38.692780925098894</v>
      </c>
      <c r="CH26" s="36">
        <v>724948.13000000105</v>
      </c>
      <c r="CI26" s="39">
        <v>29.314522038010555</v>
      </c>
      <c r="CJ26" s="36">
        <v>5533222.6300001899</v>
      </c>
      <c r="CK26" s="40">
        <v>37.13622082175727</v>
      </c>
      <c r="CL26" s="38">
        <v>1301475.5699999931</v>
      </c>
      <c r="CM26" s="39">
        <v>2.1239079497498148</v>
      </c>
      <c r="CN26" s="36">
        <v>873821.36000000045</v>
      </c>
      <c r="CO26" s="39">
        <v>2.8387874535029174</v>
      </c>
      <c r="CP26" s="36">
        <v>2175296.9299999936</v>
      </c>
      <c r="CQ26" s="40">
        <v>2.3629403892507881</v>
      </c>
      <c r="CR26" s="116">
        <f t="shared" si="42"/>
        <v>6109750.0700001819</v>
      </c>
      <c r="CS26" s="117">
        <f t="shared" si="43"/>
        <v>1598769.4900000016</v>
      </c>
      <c r="CT26" s="118">
        <f t="shared" si="44"/>
        <v>7708519.5600001831</v>
      </c>
      <c r="CU26" s="32"/>
      <c r="CV26" s="38">
        <f t="shared" si="45"/>
        <v>21282090.940496672</v>
      </c>
      <c r="CW26" s="39">
        <f t="shared" si="46"/>
        <v>30.810433027184743</v>
      </c>
      <c r="CX26" s="39">
        <f t="shared" si="47"/>
        <v>3909374.3786462266</v>
      </c>
      <c r="CY26" s="39">
        <f t="shared" si="48"/>
        <v>22.18600853898624</v>
      </c>
      <c r="CZ26" s="36">
        <f t="shared" si="49"/>
        <v>25191465.3191429</v>
      </c>
      <c r="DA26" s="40">
        <f t="shared" si="50"/>
        <v>29.057508742286654</v>
      </c>
      <c r="DB26" s="38">
        <f t="shared" si="51"/>
        <v>7172973.4364479734</v>
      </c>
      <c r="DC26" s="39">
        <f t="shared" si="52"/>
        <v>2.4136082639884053</v>
      </c>
      <c r="DD26" s="36">
        <f t="shared" si="53"/>
        <v>6267133.0924877683</v>
      </c>
      <c r="DE26" s="39">
        <f t="shared" si="54"/>
        <v>3.7621684640616198</v>
      </c>
      <c r="DF26" s="36">
        <f t="shared" si="55"/>
        <v>13440106.528935742</v>
      </c>
      <c r="DG26" s="40">
        <f t="shared" si="56"/>
        <v>2.8979999493146718</v>
      </c>
      <c r="DH26" s="152"/>
      <c r="DI26" s="161" t="s">
        <v>25</v>
      </c>
      <c r="DJ26" s="38">
        <f t="shared" si="57"/>
        <v>25191465.3191429</v>
      </c>
      <c r="DK26" s="36">
        <f t="shared" si="58"/>
        <v>13440106.528935742</v>
      </c>
      <c r="DL26" s="37">
        <f t="shared" si="59"/>
        <v>38631571.848078638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>
        <v>0</v>
      </c>
      <c r="E27" s="39">
        <v>0</v>
      </c>
      <c r="F27" s="36">
        <v>0</v>
      </c>
      <c r="G27" s="39">
        <v>0</v>
      </c>
      <c r="H27" s="36">
        <v>0</v>
      </c>
      <c r="I27" s="40">
        <v>0</v>
      </c>
      <c r="J27" s="244">
        <v>0</v>
      </c>
      <c r="K27" s="39">
        <v>0</v>
      </c>
      <c r="L27" s="36">
        <v>0</v>
      </c>
      <c r="M27" s="39">
        <v>0</v>
      </c>
      <c r="N27" s="36">
        <v>0</v>
      </c>
      <c r="O27" s="40">
        <v>0</v>
      </c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5">
        <v>284751.90056338895</v>
      </c>
      <c r="U27" s="39">
        <v>1.4612928086059895</v>
      </c>
      <c r="V27" s="36">
        <v>94.986017182116072</v>
      </c>
      <c r="W27" s="39">
        <v>1.8768601865699001E-3</v>
      </c>
      <c r="X27" s="36">
        <v>284846.88658057107</v>
      </c>
      <c r="Y27" s="40">
        <v>1.1604047980240968</v>
      </c>
      <c r="Z27" s="38">
        <v>2514732.9805510771</v>
      </c>
      <c r="AA27" s="39">
        <v>2.5536220913807139</v>
      </c>
      <c r="AB27" s="36">
        <v>-8.0464748357762694</v>
      </c>
      <c r="AC27" s="39">
        <v>-1.9159276999691102E-5</v>
      </c>
      <c r="AD27" s="36">
        <v>2514724.9340762412</v>
      </c>
      <c r="AE27" s="40">
        <v>1.7901596186053461</v>
      </c>
      <c r="AF27" s="116">
        <f t="shared" si="30"/>
        <v>2799484.8811144661</v>
      </c>
      <c r="AG27" s="117">
        <f t="shared" si="31"/>
        <v>86.939542346339806</v>
      </c>
      <c r="AH27" s="118">
        <f t="shared" si="32"/>
        <v>2799571.8206568123</v>
      </c>
      <c r="AI27" s="32"/>
      <c r="AJ27" s="35">
        <v>55261.567560639654</v>
      </c>
      <c r="AK27" s="39">
        <v>0.90543751020988084</v>
      </c>
      <c r="AL27" s="36">
        <v>0</v>
      </c>
      <c r="AM27" s="39">
        <v>0</v>
      </c>
      <c r="AN27" s="36">
        <v>55261.567560639654</v>
      </c>
      <c r="AO27" s="40">
        <v>0.66026533598546711</v>
      </c>
      <c r="AP27" s="38">
        <v>564708.5705904424</v>
      </c>
      <c r="AQ27" s="39">
        <v>3.6850048653492276</v>
      </c>
      <c r="AR27" s="36">
        <v>0</v>
      </c>
      <c r="AS27" s="39">
        <v>0</v>
      </c>
      <c r="AT27" s="36">
        <v>564708.5705904424</v>
      </c>
      <c r="AU27" s="40">
        <v>1.8775116635040892</v>
      </c>
      <c r="AV27" s="116">
        <f t="shared" si="33"/>
        <v>619970.13815108209</v>
      </c>
      <c r="AW27" s="117">
        <f t="shared" si="34"/>
        <v>0</v>
      </c>
      <c r="AX27" s="118">
        <f t="shared" si="35"/>
        <v>619970.13815108209</v>
      </c>
      <c r="AY27" s="32"/>
      <c r="AZ27" s="35">
        <v>195529.95112713621</v>
      </c>
      <c r="BA27" s="39">
        <v>1.7937869355907692</v>
      </c>
      <c r="BB27" s="36">
        <v>0</v>
      </c>
      <c r="BC27" s="39">
        <v>0</v>
      </c>
      <c r="BD27" s="36">
        <v>195529.95112713621</v>
      </c>
      <c r="BE27" s="40">
        <v>1.3983004929211509</v>
      </c>
      <c r="BF27" s="38">
        <v>1378078.2795518737</v>
      </c>
      <c r="BG27" s="39">
        <v>2.3206768978654919</v>
      </c>
      <c r="BH27" s="36">
        <v>24.060735152932356</v>
      </c>
      <c r="BI27" s="39">
        <v>8.0781112545978882E-5</v>
      </c>
      <c r="BJ27" s="36">
        <v>1378102.3402870267</v>
      </c>
      <c r="BK27" s="40">
        <v>1.545517424232123</v>
      </c>
      <c r="BL27" s="116">
        <f t="shared" si="36"/>
        <v>1573608.2306790098</v>
      </c>
      <c r="BM27" s="117">
        <f t="shared" si="37"/>
        <v>24.060735152932356</v>
      </c>
      <c r="BN27" s="118">
        <f t="shared" si="38"/>
        <v>1573632.2914141628</v>
      </c>
      <c r="BO27" s="32"/>
      <c r="BP27" s="38">
        <v>107310.36878964334</v>
      </c>
      <c r="BQ27" s="39">
        <v>1.1477167540791169</v>
      </c>
      <c r="BR27" s="36">
        <v>0</v>
      </c>
      <c r="BS27" s="39">
        <v>0</v>
      </c>
      <c r="BT27" s="36">
        <v>107310.36878964334</v>
      </c>
      <c r="BU27" s="40">
        <v>0.940551732267916</v>
      </c>
      <c r="BV27" s="38">
        <v>675866.45898887236</v>
      </c>
      <c r="BW27" s="39">
        <v>2.3274439856361182</v>
      </c>
      <c r="BX27" s="36">
        <v>0</v>
      </c>
      <c r="BY27" s="39">
        <v>0</v>
      </c>
      <c r="BZ27" s="36">
        <v>675866.45898887236</v>
      </c>
      <c r="CA27" s="40">
        <v>1.3904800346225363</v>
      </c>
      <c r="CB27" s="116">
        <f t="shared" si="39"/>
        <v>783176.82777851564</v>
      </c>
      <c r="CC27" s="117">
        <f t="shared" si="40"/>
        <v>0</v>
      </c>
      <c r="CD27" s="118">
        <f t="shared" si="41"/>
        <v>783176.82777851564</v>
      </c>
      <c r="CE27" s="32"/>
      <c r="CF27" s="38">
        <v>149392.37000000008</v>
      </c>
      <c r="CG27" s="39">
        <v>1.2021789197540806</v>
      </c>
      <c r="CH27" s="36">
        <v>0</v>
      </c>
      <c r="CI27" s="39">
        <v>0</v>
      </c>
      <c r="CJ27" s="36">
        <v>149392.37000000008</v>
      </c>
      <c r="CK27" s="40">
        <v>1.0026468140511959</v>
      </c>
      <c r="CL27" s="38">
        <v>1736619.2700000193</v>
      </c>
      <c r="CM27" s="39">
        <v>2.8340289731614257</v>
      </c>
      <c r="CN27" s="36">
        <v>648.55000000000007</v>
      </c>
      <c r="CO27" s="39">
        <v>2.1069473547422968E-3</v>
      </c>
      <c r="CP27" s="36">
        <v>1737267.8200000194</v>
      </c>
      <c r="CQ27" s="40">
        <v>1.8871264158055543</v>
      </c>
      <c r="CR27" s="116">
        <f t="shared" si="42"/>
        <v>1886011.6400000195</v>
      </c>
      <c r="CS27" s="117">
        <f t="shared" si="43"/>
        <v>648.55000000000007</v>
      </c>
      <c r="CT27" s="118">
        <f t="shared" si="44"/>
        <v>1886660.1900000195</v>
      </c>
      <c r="CU27" s="32"/>
      <c r="CV27" s="38">
        <f t="shared" si="45"/>
        <v>792246.15804080828</v>
      </c>
      <c r="CW27" s="39">
        <f t="shared" si="46"/>
        <v>1.146947791060942</v>
      </c>
      <c r="CX27" s="39">
        <f t="shared" si="47"/>
        <v>94.986017182116072</v>
      </c>
      <c r="CY27" s="39">
        <f t="shared" si="48"/>
        <v>5.3905315382367575E-4</v>
      </c>
      <c r="CZ27" s="36">
        <f t="shared" si="49"/>
        <v>792341.1440579904</v>
      </c>
      <c r="DA27" s="40">
        <f t="shared" si="50"/>
        <v>0.91393888480329988</v>
      </c>
      <c r="DB27" s="38">
        <f t="shared" si="51"/>
        <v>6870005.5596822845</v>
      </c>
      <c r="DC27" s="39">
        <f t="shared" si="52"/>
        <v>2.3116636830466977</v>
      </c>
      <c r="DD27" s="36">
        <f t="shared" si="53"/>
        <v>664.56426031715614</v>
      </c>
      <c r="DE27" s="39">
        <f t="shared" si="54"/>
        <v>3.9893882347968049E-4</v>
      </c>
      <c r="DF27" s="36">
        <f t="shared" si="55"/>
        <v>6870670.1239426015</v>
      </c>
      <c r="DG27" s="40">
        <f t="shared" si="56"/>
        <v>1.4814764769963593</v>
      </c>
      <c r="DH27" s="152"/>
      <c r="DI27" s="161" t="s">
        <v>26</v>
      </c>
      <c r="DJ27" s="38">
        <f t="shared" si="57"/>
        <v>792341.1440579904</v>
      </c>
      <c r="DK27" s="36">
        <f t="shared" si="58"/>
        <v>6870670.1239426015</v>
      </c>
      <c r="DL27" s="37">
        <f t="shared" si="59"/>
        <v>7663011.2680005915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>
        <v>67128.010000000009</v>
      </c>
      <c r="E28" s="39">
        <v>0.62111856471372007</v>
      </c>
      <c r="F28" s="36">
        <v>6452.869999999999</v>
      </c>
      <c r="G28" s="39">
        <v>0.24093156106485453</v>
      </c>
      <c r="H28" s="36">
        <v>73580.88</v>
      </c>
      <c r="I28" s="40">
        <v>0.54561341845927969</v>
      </c>
      <c r="J28" s="244">
        <v>8251.42</v>
      </c>
      <c r="K28" s="39">
        <v>2.4493502175836051E-2</v>
      </c>
      <c r="L28" s="36">
        <v>13310.220000000001</v>
      </c>
      <c r="M28" s="39">
        <v>4.4818724556281761E-2</v>
      </c>
      <c r="N28" s="36">
        <v>21561.64</v>
      </c>
      <c r="O28" s="40">
        <v>3.4016353743170823E-2</v>
      </c>
      <c r="P28" s="116">
        <f t="shared" si="27"/>
        <v>75379.430000000008</v>
      </c>
      <c r="Q28" s="117">
        <f t="shared" si="28"/>
        <v>19763.09</v>
      </c>
      <c r="R28" s="118">
        <f t="shared" si="29"/>
        <v>95142.52</v>
      </c>
      <c r="S28" s="32"/>
      <c r="T28" s="35">
        <v>229740.27238513884</v>
      </c>
      <c r="U28" s="39">
        <v>1.1789835545236338</v>
      </c>
      <c r="V28" s="36">
        <v>151130.93709509535</v>
      </c>
      <c r="W28" s="39">
        <v>2.9862462624255635</v>
      </c>
      <c r="X28" s="36">
        <v>380871.20948023419</v>
      </c>
      <c r="Y28" s="40">
        <v>1.5515871850159455</v>
      </c>
      <c r="Z28" s="38">
        <v>1307090.4468181147</v>
      </c>
      <c r="AA28" s="39">
        <v>1.3273039588067832</v>
      </c>
      <c r="AB28" s="36">
        <v>576558.62005552708</v>
      </c>
      <c r="AC28" s="39">
        <v>1.3728305293504115</v>
      </c>
      <c r="AD28" s="36">
        <v>1883649.0668736417</v>
      </c>
      <c r="AE28" s="40">
        <v>1.340915043807571</v>
      </c>
      <c r="AF28" s="116">
        <f t="shared" si="30"/>
        <v>1536830.7192032535</v>
      </c>
      <c r="AG28" s="117">
        <f t="shared" si="31"/>
        <v>727689.55715062236</v>
      </c>
      <c r="AH28" s="118">
        <f t="shared" si="32"/>
        <v>2264520.2763538761</v>
      </c>
      <c r="AI28" s="32"/>
      <c r="AJ28" s="35">
        <v>46266.914409853904</v>
      </c>
      <c r="AK28" s="39">
        <v>0.75806390657273781</v>
      </c>
      <c r="AL28" s="36">
        <v>74799.420909031469</v>
      </c>
      <c r="AM28" s="39">
        <v>3.3005083576327703</v>
      </c>
      <c r="AN28" s="36">
        <v>121066.33531888537</v>
      </c>
      <c r="AO28" s="40">
        <v>1.4465008521182059</v>
      </c>
      <c r="AP28" s="38">
        <v>136199.5054622397</v>
      </c>
      <c r="AQ28" s="39">
        <v>0.88876965292335608</v>
      </c>
      <c r="AR28" s="36">
        <v>155352.70695506103</v>
      </c>
      <c r="AS28" s="39">
        <v>1.0530245167427712</v>
      </c>
      <c r="AT28" s="36">
        <v>291552.21241730073</v>
      </c>
      <c r="AU28" s="40">
        <v>0.96933658853728111</v>
      </c>
      <c r="AV28" s="116">
        <f t="shared" si="33"/>
        <v>182466.4198720936</v>
      </c>
      <c r="AW28" s="117">
        <f t="shared" si="34"/>
        <v>230152.1278640925</v>
      </c>
      <c r="AX28" s="118">
        <f t="shared" si="35"/>
        <v>412618.54773618607</v>
      </c>
      <c r="AY28" s="32"/>
      <c r="AZ28" s="35">
        <v>20406.452309319513</v>
      </c>
      <c r="BA28" s="39">
        <v>0.18720828877215068</v>
      </c>
      <c r="BB28" s="36">
        <v>6368.7734422325357</v>
      </c>
      <c r="BC28" s="39">
        <v>0.20657714700721816</v>
      </c>
      <c r="BD28" s="36">
        <v>26775.225751552047</v>
      </c>
      <c r="BE28" s="40">
        <v>0.19147865148355941</v>
      </c>
      <c r="BF28" s="38">
        <v>152048.06423206179</v>
      </c>
      <c r="BG28" s="39">
        <v>0.25604817611903452</v>
      </c>
      <c r="BH28" s="36">
        <v>51116.520996765401</v>
      </c>
      <c r="BI28" s="39">
        <v>0.17161775853284159</v>
      </c>
      <c r="BJ28" s="36">
        <v>203164.5852288272</v>
      </c>
      <c r="BK28" s="40">
        <v>0.22784549251447239</v>
      </c>
      <c r="BL28" s="116">
        <f t="shared" si="36"/>
        <v>172454.51654138131</v>
      </c>
      <c r="BM28" s="117">
        <f t="shared" si="37"/>
        <v>57485.294438997938</v>
      </c>
      <c r="BN28" s="118">
        <f t="shared" si="38"/>
        <v>229939.81098037923</v>
      </c>
      <c r="BO28" s="32"/>
      <c r="BP28" s="38">
        <v>43540.494219509463</v>
      </c>
      <c r="BQ28" s="39">
        <v>0.46567871548903694</v>
      </c>
      <c r="BR28" s="36">
        <v>3410.6318029054237</v>
      </c>
      <c r="BS28" s="39">
        <v>0.16561288738979429</v>
      </c>
      <c r="BT28" s="36">
        <v>46951.126022414886</v>
      </c>
      <c r="BU28" s="40">
        <v>0.41151627200980678</v>
      </c>
      <c r="BV28" s="38">
        <v>81992.611997571294</v>
      </c>
      <c r="BW28" s="39">
        <v>0.28235342813998859</v>
      </c>
      <c r="BX28" s="36">
        <v>104116.80112767278</v>
      </c>
      <c r="BY28" s="39">
        <v>0.53208502341957808</v>
      </c>
      <c r="BZ28" s="36">
        <v>186109.41312524409</v>
      </c>
      <c r="CA28" s="40">
        <v>0.38288839424450555</v>
      </c>
      <c r="CB28" s="116">
        <f t="shared" si="39"/>
        <v>125533.10621708076</v>
      </c>
      <c r="CC28" s="117">
        <f t="shared" si="40"/>
        <v>107527.4329305782</v>
      </c>
      <c r="CD28" s="118">
        <f t="shared" si="41"/>
        <v>233060.53914765897</v>
      </c>
      <c r="CE28" s="32"/>
      <c r="CF28" s="38">
        <v>165574.39000000176</v>
      </c>
      <c r="CG28" s="39">
        <v>1.3323976405832698</v>
      </c>
      <c r="CH28" s="36">
        <v>59609.149999999616</v>
      </c>
      <c r="CI28" s="39">
        <v>2.41039830165789</v>
      </c>
      <c r="CJ28" s="36">
        <v>225183.54000000138</v>
      </c>
      <c r="CK28" s="40">
        <v>1.5113192123384298</v>
      </c>
      <c r="CL28" s="38">
        <v>858981.6800000302</v>
      </c>
      <c r="CM28" s="39">
        <v>1.4017919820358407</v>
      </c>
      <c r="CN28" s="36">
        <v>400052.47000000923</v>
      </c>
      <c r="CO28" s="39">
        <v>1.2996522911489343</v>
      </c>
      <c r="CP28" s="36">
        <v>1259034.1500000395</v>
      </c>
      <c r="CQ28" s="40">
        <v>1.3676397936538884</v>
      </c>
      <c r="CR28" s="116">
        <f t="shared" si="42"/>
        <v>1024556.070000032</v>
      </c>
      <c r="CS28" s="117">
        <f t="shared" si="43"/>
        <v>459661.62000000884</v>
      </c>
      <c r="CT28" s="118">
        <f t="shared" si="44"/>
        <v>1484217.6900000409</v>
      </c>
      <c r="CU28" s="32"/>
      <c r="CV28" s="38">
        <f t="shared" si="45"/>
        <v>572656.53332382347</v>
      </c>
      <c r="CW28" s="39">
        <f t="shared" si="46"/>
        <v>0.82904428032397504</v>
      </c>
      <c r="CX28" s="39">
        <f t="shared" si="47"/>
        <v>301771.78324926441</v>
      </c>
      <c r="CY28" s="39">
        <f t="shared" si="48"/>
        <v>1.7125787175982181</v>
      </c>
      <c r="CZ28" s="36">
        <f t="shared" si="49"/>
        <v>874428.31657308782</v>
      </c>
      <c r="DA28" s="40">
        <f t="shared" si="50"/>
        <v>1.0086236799420127</v>
      </c>
      <c r="DB28" s="38">
        <f t="shared" si="51"/>
        <v>2544563.7285100175</v>
      </c>
      <c r="DC28" s="39">
        <f t="shared" si="52"/>
        <v>0.85621117905857069</v>
      </c>
      <c r="DD28" s="36">
        <f t="shared" si="53"/>
        <v>1300507.3391350354</v>
      </c>
      <c r="DE28" s="39">
        <f t="shared" si="54"/>
        <v>0.7806963130301624</v>
      </c>
      <c r="DF28" s="36">
        <f t="shared" si="55"/>
        <v>3845071.0676450529</v>
      </c>
      <c r="DG28" s="40">
        <f t="shared" si="56"/>
        <v>0.82908686290219735</v>
      </c>
      <c r="DH28" s="152"/>
      <c r="DI28" s="161" t="s">
        <v>27</v>
      </c>
      <c r="DJ28" s="38">
        <f t="shared" si="57"/>
        <v>874428.31657308782</v>
      </c>
      <c r="DK28" s="36">
        <f t="shared" si="58"/>
        <v>3845071.0676450529</v>
      </c>
      <c r="DL28" s="37">
        <f t="shared" si="59"/>
        <v>4719499.3842181405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>
        <v>125836.53</v>
      </c>
      <c r="E29" s="39">
        <v>1.1643337096117548</v>
      </c>
      <c r="F29" s="36">
        <v>524.65</v>
      </c>
      <c r="G29" s="39">
        <v>1.9588918343725496E-2</v>
      </c>
      <c r="H29" s="36">
        <v>126361.18</v>
      </c>
      <c r="I29" s="40">
        <v>0.9369873719959364</v>
      </c>
      <c r="J29" s="244">
        <v>26933865.010000002</v>
      </c>
      <c r="K29" s="39">
        <v>79.950442617889948</v>
      </c>
      <c r="L29" s="36">
        <v>894088.09999999986</v>
      </c>
      <c r="M29" s="39">
        <v>3.0106105145481661</v>
      </c>
      <c r="N29" s="36">
        <v>27827953.110000003</v>
      </c>
      <c r="O29" s="40">
        <v>43.902295787246736</v>
      </c>
      <c r="P29" s="116">
        <f t="shared" si="27"/>
        <v>27059701.540000003</v>
      </c>
      <c r="Q29" s="117">
        <f t="shared" si="28"/>
        <v>894612.74999999988</v>
      </c>
      <c r="R29" s="118">
        <f t="shared" si="29"/>
        <v>27954314.290000003</v>
      </c>
      <c r="S29" s="32"/>
      <c r="T29" s="35">
        <v>1223475.7169662258</v>
      </c>
      <c r="U29" s="39">
        <v>6.2786455969898123</v>
      </c>
      <c r="V29" s="36">
        <v>351376.14389825176</v>
      </c>
      <c r="W29" s="39">
        <v>6.942957653742452</v>
      </c>
      <c r="X29" s="36">
        <v>1574851.8608644775</v>
      </c>
      <c r="Y29" s="40">
        <v>6.4156069159190352</v>
      </c>
      <c r="Z29" s="38">
        <v>288589.39969890757</v>
      </c>
      <c r="AA29" s="39">
        <v>0.29305229307007169</v>
      </c>
      <c r="AB29" s="36">
        <v>205263.08371349348</v>
      </c>
      <c r="AC29" s="39">
        <v>0.48874722893459532</v>
      </c>
      <c r="AD29" s="36">
        <v>493852.48341240105</v>
      </c>
      <c r="AE29" s="40">
        <v>0.35155923471908579</v>
      </c>
      <c r="AF29" s="116">
        <f t="shared" si="30"/>
        <v>1512065.1166651333</v>
      </c>
      <c r="AG29" s="117">
        <f t="shared" si="31"/>
        <v>556639.22761174524</v>
      </c>
      <c r="AH29" s="118">
        <f t="shared" si="32"/>
        <v>2068704.3442768785</v>
      </c>
      <c r="AI29" s="32"/>
      <c r="AJ29" s="35">
        <v>126296.52871026081</v>
      </c>
      <c r="AK29" s="39">
        <v>2.0693154311644655</v>
      </c>
      <c r="AL29" s="36">
        <v>208847.84745835493</v>
      </c>
      <c r="AM29" s="39">
        <v>9.2153663441889826</v>
      </c>
      <c r="AN29" s="36">
        <v>335144.37616861577</v>
      </c>
      <c r="AO29" s="40">
        <v>4.0043057752893301</v>
      </c>
      <c r="AP29" s="38">
        <v>19742.017520052905</v>
      </c>
      <c r="AQ29" s="39">
        <v>0.12882650344254562</v>
      </c>
      <c r="AR29" s="36">
        <v>73556.994201216294</v>
      </c>
      <c r="AS29" s="39">
        <v>0.49859007795849181</v>
      </c>
      <c r="AT29" s="36">
        <v>93299.011721269198</v>
      </c>
      <c r="AU29" s="40">
        <v>0.31019536770432782</v>
      </c>
      <c r="AV29" s="116">
        <f t="shared" si="33"/>
        <v>146038.54623031372</v>
      </c>
      <c r="AW29" s="117">
        <f t="shared" si="34"/>
        <v>282404.84165957122</v>
      </c>
      <c r="AX29" s="118">
        <f t="shared" si="35"/>
        <v>428443.38788988494</v>
      </c>
      <c r="AY29" s="32"/>
      <c r="AZ29" s="35">
        <v>284143.82460500504</v>
      </c>
      <c r="BA29" s="39">
        <v>2.6067284191864979</v>
      </c>
      <c r="BB29" s="36">
        <v>124658.62016771815</v>
      </c>
      <c r="BC29" s="39">
        <v>4.0434194021316303</v>
      </c>
      <c r="BD29" s="36">
        <v>408802.44477272319</v>
      </c>
      <c r="BE29" s="40">
        <v>2.923483879262005</v>
      </c>
      <c r="BF29" s="38">
        <v>47846.731100827368</v>
      </c>
      <c r="BG29" s="39">
        <v>8.0573654742007533E-2</v>
      </c>
      <c r="BH29" s="36">
        <v>177908.59257941035</v>
      </c>
      <c r="BI29" s="39">
        <v>0.59730735360771103</v>
      </c>
      <c r="BJ29" s="36">
        <v>225755.32368023772</v>
      </c>
      <c r="BK29" s="40">
        <v>0.25318060652034058</v>
      </c>
      <c r="BL29" s="116">
        <f t="shared" si="36"/>
        <v>331990.55570583243</v>
      </c>
      <c r="BM29" s="117">
        <f t="shared" si="37"/>
        <v>302567.21274712851</v>
      </c>
      <c r="BN29" s="118">
        <f t="shared" si="38"/>
        <v>634557.768452961</v>
      </c>
      <c r="BO29" s="32"/>
      <c r="BP29" s="38">
        <v>654562.17011901189</v>
      </c>
      <c r="BQ29" s="39">
        <v>7.0007397952813601</v>
      </c>
      <c r="BR29" s="36">
        <v>854684.45954344596</v>
      </c>
      <c r="BS29" s="39">
        <v>41.501624722902108</v>
      </c>
      <c r="BT29" s="36">
        <v>1509246.6296624579</v>
      </c>
      <c r="BU29" s="40">
        <v>13.228214085548261</v>
      </c>
      <c r="BV29" s="38">
        <v>47375.004729660315</v>
      </c>
      <c r="BW29" s="39">
        <v>0.16314268648941188</v>
      </c>
      <c r="BX29" s="36">
        <v>161161.96921770246</v>
      </c>
      <c r="BY29" s="39">
        <v>0.823612224317127</v>
      </c>
      <c r="BZ29" s="36">
        <v>208536.97394736277</v>
      </c>
      <c r="CA29" s="40">
        <v>0.42902927774846422</v>
      </c>
      <c r="CB29" s="116">
        <f t="shared" si="39"/>
        <v>701937.17484867224</v>
      </c>
      <c r="CC29" s="117">
        <f t="shared" si="40"/>
        <v>1015846.4287611484</v>
      </c>
      <c r="CD29" s="118">
        <f t="shared" si="41"/>
        <v>1717783.6036098206</v>
      </c>
      <c r="CE29" s="32"/>
      <c r="CF29" s="38">
        <v>234974.81999999998</v>
      </c>
      <c r="CG29" s="39">
        <v>1.8908715035246402</v>
      </c>
      <c r="CH29" s="36">
        <v>89327.260000000111</v>
      </c>
      <c r="CI29" s="39">
        <v>3.612101091791351</v>
      </c>
      <c r="CJ29" s="36">
        <v>324302.08000000007</v>
      </c>
      <c r="CK29" s="40">
        <v>2.1765532423254008</v>
      </c>
      <c r="CL29" s="38">
        <v>35091.569999999992</v>
      </c>
      <c r="CM29" s="39">
        <v>5.7266741082356618E-2</v>
      </c>
      <c r="CN29" s="36">
        <v>104721.02000000012</v>
      </c>
      <c r="CO29" s="39">
        <v>0.34020765719669321</v>
      </c>
      <c r="CP29" s="36">
        <v>139812.59000000011</v>
      </c>
      <c r="CQ29" s="40">
        <v>0.15187297480200188</v>
      </c>
      <c r="CR29" s="116">
        <f t="shared" si="42"/>
        <v>270066.38999999996</v>
      </c>
      <c r="CS29" s="117">
        <f t="shared" si="43"/>
        <v>194048.28000000023</v>
      </c>
      <c r="CT29" s="118">
        <f t="shared" si="44"/>
        <v>464114.67000000016</v>
      </c>
      <c r="CU29" s="32"/>
      <c r="CV29" s="38">
        <f t="shared" si="45"/>
        <v>2649289.5904005035</v>
      </c>
      <c r="CW29" s="39">
        <f t="shared" si="46"/>
        <v>3.8354201061762527</v>
      </c>
      <c r="CX29" s="39">
        <f t="shared" si="47"/>
        <v>1629418.9810677709</v>
      </c>
      <c r="CY29" s="39">
        <f t="shared" si="48"/>
        <v>9.2470814831692536</v>
      </c>
      <c r="CZ29" s="36">
        <f t="shared" si="49"/>
        <v>4278708.5714682741</v>
      </c>
      <c r="DA29" s="40">
        <f t="shared" si="50"/>
        <v>4.9353465606726488</v>
      </c>
      <c r="DB29" s="38">
        <f t="shared" si="51"/>
        <v>27372509.733049452</v>
      </c>
      <c r="DC29" s="39">
        <f t="shared" si="52"/>
        <v>9.2104782323726369</v>
      </c>
      <c r="DD29" s="36">
        <f t="shared" si="53"/>
        <v>1616699.7597118227</v>
      </c>
      <c r="DE29" s="39">
        <f t="shared" si="54"/>
        <v>0.97050705036637752</v>
      </c>
      <c r="DF29" s="36">
        <f t="shared" si="55"/>
        <v>28989209.492761277</v>
      </c>
      <c r="DG29" s="40">
        <f t="shared" si="56"/>
        <v>6.2507486424921215</v>
      </c>
      <c r="DH29" s="152"/>
      <c r="DI29" s="161" t="s">
        <v>28</v>
      </c>
      <c r="DJ29" s="38">
        <f t="shared" si="57"/>
        <v>4278708.5714682741</v>
      </c>
      <c r="DK29" s="36">
        <f t="shared" si="58"/>
        <v>28989209.492761277</v>
      </c>
      <c r="DL29" s="37">
        <f t="shared" si="59"/>
        <v>33267918.064229552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>
        <v>2719.1800000000003</v>
      </c>
      <c r="E30" s="39">
        <v>2.5159887486583519E-2</v>
      </c>
      <c r="F30" s="36">
        <v>12.22</v>
      </c>
      <c r="G30" s="39">
        <v>4.5625956763618717E-4</v>
      </c>
      <c r="H30" s="36">
        <v>2731.4</v>
      </c>
      <c r="I30" s="40">
        <v>2.0253746505609564E-2</v>
      </c>
      <c r="J30" s="244">
        <v>6132.4000000000005</v>
      </c>
      <c r="K30" s="39">
        <v>1.8203406534038628E-2</v>
      </c>
      <c r="L30" s="36">
        <v>9776.57</v>
      </c>
      <c r="M30" s="39">
        <v>3.2920071789587814E-2</v>
      </c>
      <c r="N30" s="36">
        <v>15908.970000000001</v>
      </c>
      <c r="O30" s="40">
        <v>2.5098515289629746E-2</v>
      </c>
      <c r="P30" s="116">
        <f t="shared" si="27"/>
        <v>8851.5800000000017</v>
      </c>
      <c r="Q30" s="117">
        <f t="shared" si="28"/>
        <v>9788.7899999999991</v>
      </c>
      <c r="R30" s="118">
        <f t="shared" si="29"/>
        <v>18640.370000000003</v>
      </c>
      <c r="S30" s="32"/>
      <c r="T30" s="35">
        <v>715278.04481478641</v>
      </c>
      <c r="U30" s="39">
        <v>3.6706714194833623</v>
      </c>
      <c r="V30" s="36">
        <v>200202.45674099596</v>
      </c>
      <c r="W30" s="39">
        <v>3.9558666786736736</v>
      </c>
      <c r="X30" s="36">
        <v>915480.50155578239</v>
      </c>
      <c r="Y30" s="40">
        <v>3.729470169941103</v>
      </c>
      <c r="Z30" s="38">
        <v>89220.423748969217</v>
      </c>
      <c r="AA30" s="39">
        <v>9.0600173795703995E-2</v>
      </c>
      <c r="AB30" s="36">
        <v>26878.588821665588</v>
      </c>
      <c r="AC30" s="39">
        <v>6.3999992432140704E-2</v>
      </c>
      <c r="AD30" s="36">
        <v>116099.0125706348</v>
      </c>
      <c r="AE30" s="40">
        <v>8.2647513947783413E-2</v>
      </c>
      <c r="AF30" s="116">
        <f t="shared" si="30"/>
        <v>804498.46856375562</v>
      </c>
      <c r="AG30" s="117">
        <f t="shared" si="31"/>
        <v>227081.04556266154</v>
      </c>
      <c r="AH30" s="118">
        <f t="shared" si="32"/>
        <v>1031579.5141264172</v>
      </c>
      <c r="AI30" s="32"/>
      <c r="AJ30" s="35">
        <v>94580.453872350728</v>
      </c>
      <c r="AK30" s="39">
        <v>1.5496609026649637</v>
      </c>
      <c r="AL30" s="36">
        <v>130232.43051309917</v>
      </c>
      <c r="AM30" s="39">
        <v>5.7464779823103376</v>
      </c>
      <c r="AN30" s="36">
        <v>224812.8843854499</v>
      </c>
      <c r="AO30" s="40">
        <v>2.6860648583618083</v>
      </c>
      <c r="AP30" s="38">
        <v>3817.5437386281956</v>
      </c>
      <c r="AQ30" s="39">
        <v>2.4911375500852855E-2</v>
      </c>
      <c r="AR30" s="36">
        <v>8231.8853041698949</v>
      </c>
      <c r="AS30" s="39">
        <v>5.5798043138140685E-2</v>
      </c>
      <c r="AT30" s="36">
        <v>12049.42904279809</v>
      </c>
      <c r="AU30" s="40">
        <v>4.0061271857029644E-2</v>
      </c>
      <c r="AV30" s="116">
        <f t="shared" si="33"/>
        <v>98397.997610978928</v>
      </c>
      <c r="AW30" s="117">
        <f t="shared" si="34"/>
        <v>138464.31581726906</v>
      </c>
      <c r="AX30" s="118">
        <f t="shared" si="35"/>
        <v>236862.31342824799</v>
      </c>
      <c r="AY30" s="32"/>
      <c r="AZ30" s="35">
        <v>429051.47906675329</v>
      </c>
      <c r="BA30" s="39">
        <v>3.9361076572121507</v>
      </c>
      <c r="BB30" s="36">
        <v>129449.79006400199</v>
      </c>
      <c r="BC30" s="39">
        <v>4.1988254967240346</v>
      </c>
      <c r="BD30" s="36">
        <v>558501.26913075533</v>
      </c>
      <c r="BE30" s="40">
        <v>3.9940305585963021</v>
      </c>
      <c r="BF30" s="38">
        <v>2468.4732810137984</v>
      </c>
      <c r="BG30" s="39">
        <v>4.1568966010477795E-3</v>
      </c>
      <c r="BH30" s="36">
        <v>15147.514260804886</v>
      </c>
      <c r="BI30" s="39">
        <v>5.0856012774188726E-2</v>
      </c>
      <c r="BJ30" s="36">
        <v>17615.987541818686</v>
      </c>
      <c r="BK30" s="40">
        <v>1.975601876219605E-2</v>
      </c>
      <c r="BL30" s="116">
        <f t="shared" si="36"/>
        <v>431519.95234776707</v>
      </c>
      <c r="BM30" s="117">
        <f t="shared" si="37"/>
        <v>144597.30432480687</v>
      </c>
      <c r="BN30" s="118">
        <f t="shared" si="38"/>
        <v>576117.25667257397</v>
      </c>
      <c r="BO30" s="32"/>
      <c r="BP30" s="38">
        <v>663981.75149620569</v>
      </c>
      <c r="BQ30" s="39">
        <v>7.1014850586231475</v>
      </c>
      <c r="BR30" s="36">
        <v>86736.291463844347</v>
      </c>
      <c r="BS30" s="39">
        <v>4.2117263020221589</v>
      </c>
      <c r="BT30" s="36">
        <v>750718.04296005005</v>
      </c>
      <c r="BU30" s="40">
        <v>6.5798781955076127</v>
      </c>
      <c r="BV30" s="38">
        <v>36730.861941720112</v>
      </c>
      <c r="BW30" s="39">
        <v>0.1264880400210755</v>
      </c>
      <c r="BX30" s="36">
        <v>19755.96469061861</v>
      </c>
      <c r="BY30" s="39">
        <v>0.1009621196697548</v>
      </c>
      <c r="BZ30" s="36">
        <v>56486.826632338722</v>
      </c>
      <c r="CA30" s="40">
        <v>0.11621201733987027</v>
      </c>
      <c r="CB30" s="116">
        <f t="shared" si="39"/>
        <v>700712.61343792581</v>
      </c>
      <c r="CC30" s="117">
        <f t="shared" si="40"/>
        <v>106492.25615446296</v>
      </c>
      <c r="CD30" s="118">
        <f t="shared" si="41"/>
        <v>807204.86959238874</v>
      </c>
      <c r="CE30" s="32"/>
      <c r="CF30" s="38">
        <v>536340.8899999999</v>
      </c>
      <c r="CG30" s="39">
        <v>4.3160016255190383</v>
      </c>
      <c r="CH30" s="36">
        <v>132656.35999999996</v>
      </c>
      <c r="CI30" s="39">
        <v>5.3641876263647372</v>
      </c>
      <c r="CJ30" s="36">
        <v>668997.24999999988</v>
      </c>
      <c r="CK30" s="40">
        <v>4.4899746976469475</v>
      </c>
      <c r="CL30" s="38">
        <v>7732.0100000000011</v>
      </c>
      <c r="CM30" s="39">
        <v>1.2618045152046269E-2</v>
      </c>
      <c r="CN30" s="36">
        <v>2941.5199999999991</v>
      </c>
      <c r="CO30" s="39">
        <v>9.5561294933645177E-3</v>
      </c>
      <c r="CP30" s="36">
        <v>10673.53</v>
      </c>
      <c r="CQ30" s="40">
        <v>1.1594240209257334E-2</v>
      </c>
      <c r="CR30" s="116">
        <f t="shared" si="42"/>
        <v>544072.89999999991</v>
      </c>
      <c r="CS30" s="117">
        <f t="shared" si="43"/>
        <v>135597.87999999995</v>
      </c>
      <c r="CT30" s="118">
        <f t="shared" si="44"/>
        <v>679670.7799999998</v>
      </c>
      <c r="CU30" s="32"/>
      <c r="CV30" s="38">
        <f t="shared" si="45"/>
        <v>2441951.7992500961</v>
      </c>
      <c r="CW30" s="39">
        <f t="shared" si="46"/>
        <v>3.5352537763684846</v>
      </c>
      <c r="CX30" s="39">
        <f t="shared" si="47"/>
        <v>679289.54878194141</v>
      </c>
      <c r="CY30" s="39">
        <f t="shared" si="48"/>
        <v>3.8550218705170645</v>
      </c>
      <c r="CZ30" s="36">
        <f t="shared" si="49"/>
        <v>3121241.3480320377</v>
      </c>
      <c r="DA30" s="40">
        <f t="shared" si="50"/>
        <v>3.6002470125589858</v>
      </c>
      <c r="DB30" s="38">
        <f t="shared" si="51"/>
        <v>146101.71271033131</v>
      </c>
      <c r="DC30" s="39">
        <f t="shared" si="52"/>
        <v>4.9161244538936631E-2</v>
      </c>
      <c r="DD30" s="36">
        <f t="shared" si="53"/>
        <v>82732.04307725899</v>
      </c>
      <c r="DE30" s="39">
        <f t="shared" si="54"/>
        <v>4.9664157253296551E-2</v>
      </c>
      <c r="DF30" s="36">
        <f t="shared" si="55"/>
        <v>228833.75578759029</v>
      </c>
      <c r="DG30" s="40">
        <f t="shared" si="56"/>
        <v>4.9341886632087224E-2</v>
      </c>
      <c r="DH30" s="152"/>
      <c r="DI30" s="161" t="s">
        <v>29</v>
      </c>
      <c r="DJ30" s="38">
        <f t="shared" si="57"/>
        <v>3121241.3480320377</v>
      </c>
      <c r="DK30" s="36">
        <f t="shared" si="58"/>
        <v>228833.75578759029</v>
      </c>
      <c r="DL30" s="37">
        <f t="shared" si="59"/>
        <v>3350075.1038196282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>
        <v>120622.2</v>
      </c>
      <c r="E31" s="39">
        <v>1.1160868277878531</v>
      </c>
      <c r="F31" s="36">
        <v>36833.99</v>
      </c>
      <c r="G31" s="39">
        <v>1.3752749878654369</v>
      </c>
      <c r="H31" s="36">
        <v>157456.19</v>
      </c>
      <c r="I31" s="40">
        <v>1.1675616013762522</v>
      </c>
      <c r="J31" s="244">
        <v>4568614.55</v>
      </c>
      <c r="K31" s="39">
        <v>13.561468258915584</v>
      </c>
      <c r="L31" s="36">
        <v>1410036.63</v>
      </c>
      <c r="M31" s="39">
        <v>4.7479337932985155</v>
      </c>
      <c r="N31" s="36">
        <v>5978651.1799999997</v>
      </c>
      <c r="O31" s="40">
        <v>9.4321171045386922</v>
      </c>
      <c r="P31" s="116">
        <f t="shared" si="27"/>
        <v>4689236.75</v>
      </c>
      <c r="Q31" s="117">
        <f t="shared" si="28"/>
        <v>1446870.6199999999</v>
      </c>
      <c r="R31" s="118">
        <f t="shared" si="29"/>
        <v>6136107.3700000001</v>
      </c>
      <c r="S31" s="32"/>
      <c r="T31" s="35">
        <v>75240.065629121134</v>
      </c>
      <c r="U31" s="39">
        <v>0.38611776288531496</v>
      </c>
      <c r="V31" s="36">
        <v>64790.412175933598</v>
      </c>
      <c r="W31" s="39">
        <v>1.2802152221133316</v>
      </c>
      <c r="X31" s="36">
        <v>140030.47780505475</v>
      </c>
      <c r="Y31" s="40">
        <v>0.57045397358987893</v>
      </c>
      <c r="Z31" s="38">
        <v>7766405.2253506929</v>
      </c>
      <c r="AA31" s="39">
        <v>7.8865088689154055</v>
      </c>
      <c r="AB31" s="36">
        <v>1736425.6814129194</v>
      </c>
      <c r="AC31" s="39">
        <v>4.1345634328772443</v>
      </c>
      <c r="AD31" s="36">
        <v>9502830.9067636132</v>
      </c>
      <c r="AE31" s="40">
        <v>6.7647892305056727</v>
      </c>
      <c r="AF31" s="116">
        <f t="shared" si="30"/>
        <v>7841645.2909798138</v>
      </c>
      <c r="AG31" s="117">
        <f t="shared" si="31"/>
        <v>1801216.093588853</v>
      </c>
      <c r="AH31" s="118">
        <f t="shared" si="32"/>
        <v>9642861.384568667</v>
      </c>
      <c r="AI31" s="32"/>
      <c r="AJ31" s="35">
        <v>27162.309225264704</v>
      </c>
      <c r="AK31" s="39">
        <v>0.44504299682572879</v>
      </c>
      <c r="AL31" s="36">
        <v>52067.898470531763</v>
      </c>
      <c r="AM31" s="39">
        <v>2.2974848197737177</v>
      </c>
      <c r="AN31" s="36">
        <v>79230.207695796475</v>
      </c>
      <c r="AO31" s="40">
        <v>0.94664270330477529</v>
      </c>
      <c r="AP31" s="38">
        <v>2089434.8952035075</v>
      </c>
      <c r="AQ31" s="39">
        <v>13.63460403408599</v>
      </c>
      <c r="AR31" s="36">
        <v>602122.5820663668</v>
      </c>
      <c r="AS31" s="39">
        <v>4.0813568905738951</v>
      </c>
      <c r="AT31" s="36">
        <v>2691557.4772698744</v>
      </c>
      <c r="AU31" s="40">
        <v>8.9487406774827516</v>
      </c>
      <c r="AV31" s="116">
        <f t="shared" si="33"/>
        <v>2116597.2044287724</v>
      </c>
      <c r="AW31" s="117">
        <f t="shared" si="34"/>
        <v>654190.4805368986</v>
      </c>
      <c r="AX31" s="118">
        <f t="shared" si="35"/>
        <v>2770787.684965671</v>
      </c>
      <c r="AY31" s="32"/>
      <c r="AZ31" s="35">
        <v>165743.5835511855</v>
      </c>
      <c r="BA31" s="39">
        <v>1.5205275361563382</v>
      </c>
      <c r="BB31" s="36">
        <v>54979.963002820623</v>
      </c>
      <c r="BC31" s="39">
        <v>1.7833267273052424</v>
      </c>
      <c r="BD31" s="36">
        <v>220723.54655400611</v>
      </c>
      <c r="BE31" s="40">
        <v>1.5784683736001697</v>
      </c>
      <c r="BF31" s="38">
        <v>5291781.1052566217</v>
      </c>
      <c r="BG31" s="39">
        <v>8.9113327898351056</v>
      </c>
      <c r="BH31" s="36">
        <v>1618830.8389357033</v>
      </c>
      <c r="BI31" s="39">
        <v>5.435035769346765</v>
      </c>
      <c r="BJ31" s="36">
        <v>6910611.9441923248</v>
      </c>
      <c r="BK31" s="40">
        <v>7.7501291882512664</v>
      </c>
      <c r="BL31" s="116">
        <f t="shared" si="36"/>
        <v>5457524.6888078069</v>
      </c>
      <c r="BM31" s="117">
        <f t="shared" si="37"/>
        <v>1673810.801938524</v>
      </c>
      <c r="BN31" s="118">
        <f t="shared" si="38"/>
        <v>7131335.4907463305</v>
      </c>
      <c r="BO31" s="32"/>
      <c r="BP31" s="38">
        <v>92387.199045127971</v>
      </c>
      <c r="BQ31" s="39">
        <v>0.98810895351958816</v>
      </c>
      <c r="BR31" s="36">
        <v>50852.784910394315</v>
      </c>
      <c r="BS31" s="39">
        <v>2.4693010056518556</v>
      </c>
      <c r="BT31" s="36">
        <v>143239.9839555223</v>
      </c>
      <c r="BU31" s="40">
        <v>1.2554668906551874</v>
      </c>
      <c r="BV31" s="38">
        <v>2873692.3619516199</v>
      </c>
      <c r="BW31" s="39">
        <v>9.8959756257158293</v>
      </c>
      <c r="BX31" s="36">
        <v>762172.80465326156</v>
      </c>
      <c r="BY31" s="39">
        <v>3.8950556511662668</v>
      </c>
      <c r="BZ31" s="36">
        <v>3635865.1666048812</v>
      </c>
      <c r="CA31" s="40">
        <v>7.4801728292702059</v>
      </c>
      <c r="CB31" s="116">
        <f t="shared" si="39"/>
        <v>2966079.560996748</v>
      </c>
      <c r="CC31" s="117">
        <f t="shared" si="40"/>
        <v>813025.5895636559</v>
      </c>
      <c r="CD31" s="118">
        <f t="shared" si="41"/>
        <v>3779105.1505604042</v>
      </c>
      <c r="CE31" s="32"/>
      <c r="CF31" s="38">
        <v>177638.11000000002</v>
      </c>
      <c r="CG31" s="39">
        <v>1.4294758908166223</v>
      </c>
      <c r="CH31" s="36">
        <v>38517.19</v>
      </c>
      <c r="CI31" s="39">
        <v>1.5575086938940559</v>
      </c>
      <c r="CJ31" s="36">
        <v>216155.30000000002</v>
      </c>
      <c r="CK31" s="40">
        <v>1.4507261842440839</v>
      </c>
      <c r="CL31" s="38">
        <v>3705450.8500000047</v>
      </c>
      <c r="CM31" s="39">
        <v>6.0470105618058287</v>
      </c>
      <c r="CN31" s="36">
        <v>1229824.1500000011</v>
      </c>
      <c r="CO31" s="39">
        <v>3.9953353475301756</v>
      </c>
      <c r="CP31" s="36">
        <v>4935275.0000000056</v>
      </c>
      <c r="CQ31" s="40">
        <v>5.3609971442196303</v>
      </c>
      <c r="CR31" s="116">
        <f t="shared" si="42"/>
        <v>3883088.9600000046</v>
      </c>
      <c r="CS31" s="117">
        <f t="shared" si="43"/>
        <v>1268341.340000001</v>
      </c>
      <c r="CT31" s="118">
        <f t="shared" si="44"/>
        <v>5151430.3000000054</v>
      </c>
      <c r="CU31" s="32"/>
      <c r="CV31" s="38">
        <f t="shared" si="45"/>
        <v>658793.4674506993</v>
      </c>
      <c r="CW31" s="39">
        <f t="shared" si="46"/>
        <v>0.95374613633536542</v>
      </c>
      <c r="CX31" s="39">
        <f t="shared" si="47"/>
        <v>298042.23855968029</v>
      </c>
      <c r="CY31" s="39">
        <f t="shared" si="48"/>
        <v>1.691413256755786</v>
      </c>
      <c r="CZ31" s="36">
        <f t="shared" si="49"/>
        <v>956835.7060103796</v>
      </c>
      <c r="DA31" s="40">
        <f t="shared" si="50"/>
        <v>1.1036778345402971</v>
      </c>
      <c r="DB31" s="38">
        <f t="shared" si="51"/>
        <v>26295378.987762447</v>
      </c>
      <c r="DC31" s="39">
        <f t="shared" si="52"/>
        <v>8.8480383472602089</v>
      </c>
      <c r="DD31" s="36">
        <f t="shared" si="53"/>
        <v>7359412.6870682528</v>
      </c>
      <c r="DE31" s="39">
        <f t="shared" si="54"/>
        <v>4.417865380662044</v>
      </c>
      <c r="DF31" s="36">
        <f t="shared" si="55"/>
        <v>33654791.674830697</v>
      </c>
      <c r="DG31" s="40">
        <f t="shared" si="56"/>
        <v>7.2567568090234671</v>
      </c>
      <c r="DH31" s="152"/>
      <c r="DI31" s="161" t="s">
        <v>59</v>
      </c>
      <c r="DJ31" s="38">
        <f t="shared" si="57"/>
        <v>956835.7060103796</v>
      </c>
      <c r="DK31" s="36">
        <f t="shared" si="58"/>
        <v>33654791.674830697</v>
      </c>
      <c r="DL31" s="37">
        <f t="shared" si="59"/>
        <v>34611627.380841076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>
        <v>123832101.56</v>
      </c>
      <c r="E32" s="39">
        <v>1145.7872382397572</v>
      </c>
      <c r="F32" s="36">
        <v>24662149.91</v>
      </c>
      <c r="G32" s="39">
        <v>920.81357241533806</v>
      </c>
      <c r="H32" s="36">
        <v>148494251.47</v>
      </c>
      <c r="I32" s="40">
        <v>1101.1074638696712</v>
      </c>
      <c r="J32" s="244">
        <v>12259192.91</v>
      </c>
      <c r="K32" s="39">
        <v>36.390168990922639</v>
      </c>
      <c r="L32" s="36">
        <v>15899345.350000001</v>
      </c>
      <c r="M32" s="39">
        <v>53.536934766431301</v>
      </c>
      <c r="N32" s="36">
        <v>28158538.260000002</v>
      </c>
      <c r="O32" s="40">
        <v>44.423837813022104</v>
      </c>
      <c r="P32" s="116">
        <f t="shared" si="27"/>
        <v>136091294.47</v>
      </c>
      <c r="Q32" s="117">
        <f t="shared" si="28"/>
        <v>40561495.260000005</v>
      </c>
      <c r="R32" s="118">
        <f t="shared" si="29"/>
        <v>176652789.73000002</v>
      </c>
      <c r="S32" s="32"/>
      <c r="T32" s="35">
        <v>18846621.034059301</v>
      </c>
      <c r="U32" s="39">
        <v>96.717288731361521</v>
      </c>
      <c r="V32" s="36">
        <v>12346701.042031063</v>
      </c>
      <c r="W32" s="39">
        <v>243.96255689760838</v>
      </c>
      <c r="X32" s="36">
        <v>31193322.076090366</v>
      </c>
      <c r="Y32" s="40">
        <v>127.07486831936174</v>
      </c>
      <c r="Z32" s="38">
        <v>31453730.754102599</v>
      </c>
      <c r="AA32" s="39">
        <v>31.940147256674496</v>
      </c>
      <c r="AB32" s="36">
        <v>17647752.824707411</v>
      </c>
      <c r="AC32" s="39">
        <v>42.020660188646573</v>
      </c>
      <c r="AD32" s="36">
        <v>49101483.578810006</v>
      </c>
      <c r="AE32" s="40">
        <v>34.953919581939552</v>
      </c>
      <c r="AF32" s="116">
        <f t="shared" si="30"/>
        <v>50300351.788161904</v>
      </c>
      <c r="AG32" s="117">
        <f t="shared" si="31"/>
        <v>29994453.866738476</v>
      </c>
      <c r="AH32" s="118">
        <f t="shared" si="32"/>
        <v>80294805.654900372</v>
      </c>
      <c r="AI32" s="32"/>
      <c r="AJ32" s="35">
        <v>4773111.8745028451</v>
      </c>
      <c r="AK32" s="39">
        <v>78.20542779320769</v>
      </c>
      <c r="AL32" s="36">
        <v>6352443.9103139918</v>
      </c>
      <c r="AM32" s="39">
        <v>280.30022107902715</v>
      </c>
      <c r="AN32" s="36">
        <v>11125555.784816837</v>
      </c>
      <c r="AO32" s="40">
        <v>132.92816603919945</v>
      </c>
      <c r="AP32" s="38">
        <v>5411346.0692825913</v>
      </c>
      <c r="AQ32" s="39">
        <v>35.311730035450367</v>
      </c>
      <c r="AR32" s="36">
        <v>8103549.1652271859</v>
      </c>
      <c r="AS32" s="39">
        <v>54.928144548411751</v>
      </c>
      <c r="AT32" s="36">
        <v>13514895.234509777</v>
      </c>
      <c r="AU32" s="40">
        <v>44.933572386367807</v>
      </c>
      <c r="AV32" s="116">
        <f t="shared" si="33"/>
        <v>10184457.943785436</v>
      </c>
      <c r="AW32" s="117">
        <f t="shared" si="34"/>
        <v>14455993.075541178</v>
      </c>
      <c r="AX32" s="118">
        <f t="shared" si="35"/>
        <v>24640451.019326612</v>
      </c>
      <c r="AY32" s="32"/>
      <c r="AZ32" s="35">
        <v>18485605.240293864</v>
      </c>
      <c r="BA32" s="39">
        <v>169.58648526929161</v>
      </c>
      <c r="BB32" s="36">
        <v>7320225.9095384339</v>
      </c>
      <c r="BC32" s="39">
        <v>237.43840121759436</v>
      </c>
      <c r="BD32" s="36">
        <v>25805831.149832297</v>
      </c>
      <c r="BE32" s="40">
        <v>184.54618440316588</v>
      </c>
      <c r="BF32" s="38">
        <v>22134909.197044302</v>
      </c>
      <c r="BG32" s="39">
        <v>37.275075858996239</v>
      </c>
      <c r="BH32" s="36">
        <v>19294416.515477844</v>
      </c>
      <c r="BI32" s="39">
        <v>64.778753522660139</v>
      </c>
      <c r="BJ32" s="36">
        <v>41429325.712522149</v>
      </c>
      <c r="BK32" s="40">
        <v>46.462256750507358</v>
      </c>
      <c r="BL32" s="116">
        <f t="shared" si="36"/>
        <v>40620514.437338166</v>
      </c>
      <c r="BM32" s="117">
        <f t="shared" si="37"/>
        <v>26614642.425016277</v>
      </c>
      <c r="BN32" s="118">
        <f t="shared" si="38"/>
        <v>67235156.862354442</v>
      </c>
      <c r="BO32" s="32"/>
      <c r="BP32" s="38">
        <v>11798154.344089556</v>
      </c>
      <c r="BQ32" s="39">
        <v>126.18481849099516</v>
      </c>
      <c r="BR32" s="36">
        <v>3647280.126124084</v>
      </c>
      <c r="BS32" s="39">
        <v>177.10401700126658</v>
      </c>
      <c r="BT32" s="36">
        <v>15445434.47021364</v>
      </c>
      <c r="BU32" s="40">
        <v>135.37582910619969</v>
      </c>
      <c r="BV32" s="38">
        <v>12879311.540788706</v>
      </c>
      <c r="BW32" s="39">
        <v>44.35177361750992</v>
      </c>
      <c r="BX32" s="36">
        <v>10128747.044830382</v>
      </c>
      <c r="BY32" s="39">
        <v>51.762583465764408</v>
      </c>
      <c r="BZ32" s="36">
        <v>23008058.585619088</v>
      </c>
      <c r="CA32" s="40">
        <v>47.335158703674779</v>
      </c>
      <c r="CB32" s="116">
        <f t="shared" si="39"/>
        <v>24677465.884878263</v>
      </c>
      <c r="CC32" s="117">
        <f t="shared" si="40"/>
        <v>13776027.170954466</v>
      </c>
      <c r="CD32" s="118">
        <f t="shared" si="41"/>
        <v>38453493.055832729</v>
      </c>
      <c r="CE32" s="32"/>
      <c r="CF32" s="38">
        <v>17799419.280000005</v>
      </c>
      <c r="CG32" s="39">
        <v>143.23413332474976</v>
      </c>
      <c r="CH32" s="36">
        <v>7127101.7999999961</v>
      </c>
      <c r="CI32" s="39">
        <v>288.19659522846729</v>
      </c>
      <c r="CJ32" s="36">
        <v>24926521.080000002</v>
      </c>
      <c r="CK32" s="40">
        <v>167.29433334675633</v>
      </c>
      <c r="CL32" s="38">
        <v>13944897.160000015</v>
      </c>
      <c r="CM32" s="39">
        <v>22.756998763002372</v>
      </c>
      <c r="CN32" s="36">
        <v>15636296.579999998</v>
      </c>
      <c r="CO32" s="39">
        <v>50.797708298815841</v>
      </c>
      <c r="CP32" s="36">
        <v>29581193.740000013</v>
      </c>
      <c r="CQ32" s="40">
        <v>32.132899415482925</v>
      </c>
      <c r="CR32" s="116">
        <f t="shared" si="42"/>
        <v>31744316.44000002</v>
      </c>
      <c r="CS32" s="117">
        <f t="shared" si="43"/>
        <v>22763398.379999995</v>
      </c>
      <c r="CT32" s="118">
        <f t="shared" si="44"/>
        <v>54507714.820000015</v>
      </c>
      <c r="CU32" s="32"/>
      <c r="CV32" s="38">
        <f t="shared" si="45"/>
        <v>195535013.33294556</v>
      </c>
      <c r="CW32" s="39">
        <f t="shared" si="46"/>
        <v>283.07925427104664</v>
      </c>
      <c r="CX32" s="39">
        <f t="shared" si="47"/>
        <v>61455902.698007569</v>
      </c>
      <c r="CY32" s="39">
        <f t="shared" si="48"/>
        <v>348.7671043931216</v>
      </c>
      <c r="CZ32" s="36">
        <f t="shared" si="49"/>
        <v>256990916.03095311</v>
      </c>
      <c r="DA32" s="40">
        <f t="shared" si="50"/>
        <v>296.43038603169856</v>
      </c>
      <c r="DB32" s="38">
        <f t="shared" si="51"/>
        <v>98083387.63121821</v>
      </c>
      <c r="DC32" s="39">
        <f t="shared" si="52"/>
        <v>33.003729491561664</v>
      </c>
      <c r="DD32" s="36">
        <f t="shared" si="53"/>
        <v>86710107.480242833</v>
      </c>
      <c r="DE32" s="39">
        <f t="shared" si="54"/>
        <v>52.052194689880018</v>
      </c>
      <c r="DF32" s="36">
        <f t="shared" si="55"/>
        <v>184793495.11146104</v>
      </c>
      <c r="DG32" s="40">
        <f t="shared" si="56"/>
        <v>39.845780858487096</v>
      </c>
      <c r="DH32" s="152"/>
      <c r="DI32" s="161" t="s">
        <v>30</v>
      </c>
      <c r="DJ32" s="38">
        <f t="shared" si="57"/>
        <v>256990916.03095311</v>
      </c>
      <c r="DK32" s="36">
        <f t="shared" si="58"/>
        <v>184793495.11146104</v>
      </c>
      <c r="DL32" s="37">
        <f t="shared" si="59"/>
        <v>441784411.14241415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>
        <v>36133.26</v>
      </c>
      <c r="E33" s="39">
        <v>0.33433195158962214</v>
      </c>
      <c r="F33" s="36">
        <v>1464.73</v>
      </c>
      <c r="G33" s="39">
        <v>5.4688795131239969E-2</v>
      </c>
      <c r="H33" s="36">
        <v>37597.990000000005</v>
      </c>
      <c r="I33" s="40">
        <v>0.27879481532563644</v>
      </c>
      <c r="J33" s="244">
        <v>1466447.6600000001</v>
      </c>
      <c r="K33" s="39">
        <v>4.3530009320771077</v>
      </c>
      <c r="L33" s="36">
        <v>2737982.38</v>
      </c>
      <c r="M33" s="39">
        <v>9.2194477724014146</v>
      </c>
      <c r="N33" s="36">
        <v>4204430.04</v>
      </c>
      <c r="O33" s="40">
        <v>6.6330473715846221</v>
      </c>
      <c r="P33" s="116">
        <f t="shared" si="27"/>
        <v>1502580.9200000002</v>
      </c>
      <c r="Q33" s="117">
        <f t="shared" si="28"/>
        <v>2739447.11</v>
      </c>
      <c r="R33" s="118">
        <f t="shared" si="29"/>
        <v>4242028.03</v>
      </c>
      <c r="S33" s="32"/>
      <c r="T33" s="35">
        <v>2189756.3789523183</v>
      </c>
      <c r="U33" s="39">
        <v>11.237414896374982</v>
      </c>
      <c r="V33" s="36">
        <v>2315670.5964678451</v>
      </c>
      <c r="W33" s="39">
        <v>45.756102599692646</v>
      </c>
      <c r="X33" s="36">
        <v>4505426.9754201639</v>
      </c>
      <c r="Y33" s="40">
        <v>18.354138050043034</v>
      </c>
      <c r="Z33" s="38">
        <v>4420323.0140454648</v>
      </c>
      <c r="AA33" s="39">
        <v>4.4886811391130168</v>
      </c>
      <c r="AB33" s="36">
        <v>2109398.8606208833</v>
      </c>
      <c r="AC33" s="39">
        <v>5.0226413303098809</v>
      </c>
      <c r="AD33" s="36">
        <v>6529721.8746663481</v>
      </c>
      <c r="AE33" s="40">
        <v>4.6483192902549479</v>
      </c>
      <c r="AF33" s="116">
        <f t="shared" si="30"/>
        <v>6610079.3929977827</v>
      </c>
      <c r="AG33" s="117">
        <f t="shared" si="31"/>
        <v>4425069.4570887284</v>
      </c>
      <c r="AH33" s="118">
        <f t="shared" si="32"/>
        <v>11035148.85008651</v>
      </c>
      <c r="AI33" s="32"/>
      <c r="AJ33" s="35">
        <v>1029493.1477023117</v>
      </c>
      <c r="AK33" s="39">
        <v>16.867811638004223</v>
      </c>
      <c r="AL33" s="36">
        <v>415157.16727718734</v>
      </c>
      <c r="AM33" s="39">
        <v>18.318720702342468</v>
      </c>
      <c r="AN33" s="36">
        <v>1444650.3149794992</v>
      </c>
      <c r="AO33" s="40">
        <v>17.260685277426632</v>
      </c>
      <c r="AP33" s="38">
        <v>608695.98518995871</v>
      </c>
      <c r="AQ33" s="39">
        <v>3.9720446682760202</v>
      </c>
      <c r="AR33" s="36">
        <v>793377.2456817145</v>
      </c>
      <c r="AS33" s="39">
        <v>5.3777350076710801</v>
      </c>
      <c r="AT33" s="36">
        <v>1402073.2308716732</v>
      </c>
      <c r="AU33" s="40">
        <v>4.6615351371346465</v>
      </c>
      <c r="AV33" s="116">
        <f t="shared" si="33"/>
        <v>1638189.1328922706</v>
      </c>
      <c r="AW33" s="117">
        <f t="shared" si="34"/>
        <v>1208534.4129589018</v>
      </c>
      <c r="AX33" s="118">
        <f t="shared" si="35"/>
        <v>2846723.5458511724</v>
      </c>
      <c r="AY33" s="32"/>
      <c r="AZ33" s="35">
        <v>1964223.075112351</v>
      </c>
      <c r="BA33" s="39">
        <v>18.019733909878088</v>
      </c>
      <c r="BB33" s="36">
        <v>1087083.7414200574</v>
      </c>
      <c r="BC33" s="39">
        <v>35.260581946806923</v>
      </c>
      <c r="BD33" s="36">
        <v>3051306.8165324084</v>
      </c>
      <c r="BE33" s="40">
        <v>21.820922068541329</v>
      </c>
      <c r="BF33" s="38">
        <v>2344485.1071829661</v>
      </c>
      <c r="BG33" s="39">
        <v>3.9481011393623149</v>
      </c>
      <c r="BH33" s="36">
        <v>2239971.3158475915</v>
      </c>
      <c r="BI33" s="39">
        <v>7.5204424891895325</v>
      </c>
      <c r="BJ33" s="36">
        <v>4584456.4230305571</v>
      </c>
      <c r="BK33" s="40">
        <v>5.1413868733078871</v>
      </c>
      <c r="BL33" s="116">
        <f t="shared" si="36"/>
        <v>4308708.1822953168</v>
      </c>
      <c r="BM33" s="117">
        <f t="shared" si="37"/>
        <v>3327055.0572676491</v>
      </c>
      <c r="BN33" s="118">
        <f t="shared" si="38"/>
        <v>7635763.2395629659</v>
      </c>
      <c r="BO33" s="32"/>
      <c r="BP33" s="38">
        <v>2247554.0369774443</v>
      </c>
      <c r="BQ33" s="39">
        <v>24.038268184445226</v>
      </c>
      <c r="BR33" s="36">
        <v>44232.320941202343</v>
      </c>
      <c r="BS33" s="39">
        <v>2.1478256259688426</v>
      </c>
      <c r="BT33" s="36">
        <v>2291786.3579186467</v>
      </c>
      <c r="BU33" s="40">
        <v>20.08700233948311</v>
      </c>
      <c r="BV33" s="38">
        <v>-128544.77271310997</v>
      </c>
      <c r="BW33" s="39">
        <v>-0.44266253215713341</v>
      </c>
      <c r="BX33" s="36">
        <v>2049136.768581856</v>
      </c>
      <c r="BY33" s="39">
        <v>10.472036920955739</v>
      </c>
      <c r="BZ33" s="36">
        <v>1920591.9958687462</v>
      </c>
      <c r="CA33" s="40">
        <v>3.9512906571907704</v>
      </c>
      <c r="CB33" s="116">
        <f t="shared" si="39"/>
        <v>2119009.2642643345</v>
      </c>
      <c r="CC33" s="117">
        <f t="shared" si="40"/>
        <v>2093369.0895230584</v>
      </c>
      <c r="CD33" s="118">
        <f t="shared" si="41"/>
        <v>4212378.3537873924</v>
      </c>
      <c r="CE33" s="32"/>
      <c r="CF33" s="38">
        <v>1266351.1300000006</v>
      </c>
      <c r="CG33" s="39">
        <v>10.190484517333509</v>
      </c>
      <c r="CH33" s="36">
        <v>949547.71000000089</v>
      </c>
      <c r="CI33" s="39">
        <v>38.396591589162995</v>
      </c>
      <c r="CJ33" s="36">
        <v>2215898.8400000017</v>
      </c>
      <c r="CK33" s="40">
        <v>14.872003919515709</v>
      </c>
      <c r="CL33" s="38">
        <v>2276810.8600000013</v>
      </c>
      <c r="CM33" s="39">
        <v>3.7155800670393999</v>
      </c>
      <c r="CN33" s="36">
        <v>1695518.8300000017</v>
      </c>
      <c r="CO33" s="39">
        <v>5.5082397868849853</v>
      </c>
      <c r="CP33" s="36">
        <v>3972329.6900000032</v>
      </c>
      <c r="CQ33" s="40">
        <v>4.3149871332375289</v>
      </c>
      <c r="CR33" s="116">
        <f t="shared" si="42"/>
        <v>3543161.9900000021</v>
      </c>
      <c r="CS33" s="117">
        <f t="shared" si="43"/>
        <v>2645066.5400000028</v>
      </c>
      <c r="CT33" s="118">
        <f t="shared" si="44"/>
        <v>6188228.5300000049</v>
      </c>
      <c r="CU33" s="32"/>
      <c r="CV33" s="38">
        <f t="shared" si="45"/>
        <v>8733511.0287444256</v>
      </c>
      <c r="CW33" s="39">
        <f t="shared" si="46"/>
        <v>12.643647534241282</v>
      </c>
      <c r="CX33" s="39">
        <f t="shared" si="47"/>
        <v>4813156.2661062935</v>
      </c>
      <c r="CY33" s="39">
        <f t="shared" si="48"/>
        <v>27.315042172115461</v>
      </c>
      <c r="CZ33" s="36">
        <f t="shared" si="49"/>
        <v>13546667.294850718</v>
      </c>
      <c r="DA33" s="40">
        <f t="shared" si="50"/>
        <v>15.625625518887688</v>
      </c>
      <c r="DB33" s="38">
        <f t="shared" si="51"/>
        <v>10988217.853705281</v>
      </c>
      <c r="DC33" s="39">
        <f t="shared" si="52"/>
        <v>3.697386258736965</v>
      </c>
      <c r="DD33" s="36">
        <f t="shared" si="53"/>
        <v>11625385.400732048</v>
      </c>
      <c r="DE33" s="39">
        <f t="shared" si="54"/>
        <v>6.9787345651909547</v>
      </c>
      <c r="DF33" s="36">
        <f t="shared" si="55"/>
        <v>22613603.254437327</v>
      </c>
      <c r="DG33" s="40">
        <f t="shared" si="56"/>
        <v>4.8760194678584012</v>
      </c>
      <c r="DH33" s="152"/>
      <c r="DI33" s="161" t="s">
        <v>31</v>
      </c>
      <c r="DJ33" s="38">
        <f t="shared" si="57"/>
        <v>13546667.294850718</v>
      </c>
      <c r="DK33" s="36">
        <f t="shared" si="58"/>
        <v>22613603.254437327</v>
      </c>
      <c r="DL33" s="37">
        <f t="shared" si="59"/>
        <v>36160270.549288049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>
        <v>101523.95</v>
      </c>
      <c r="E34" s="39">
        <v>0.93937553203301383</v>
      </c>
      <c r="F34" s="36">
        <v>2961.17</v>
      </c>
      <c r="G34" s="39">
        <v>0.11056155023709069</v>
      </c>
      <c r="H34" s="36">
        <v>104485.12</v>
      </c>
      <c r="I34" s="40">
        <v>0.77477305926931084</v>
      </c>
      <c r="J34" s="244">
        <v>1254508.3600000001</v>
      </c>
      <c r="K34" s="39">
        <v>3.7238806466359144</v>
      </c>
      <c r="L34" s="36">
        <v>3238091.87</v>
      </c>
      <c r="M34" s="39">
        <v>10.903437179059798</v>
      </c>
      <c r="N34" s="36">
        <v>4492600.2300000004</v>
      </c>
      <c r="O34" s="40">
        <v>7.0876741588455516</v>
      </c>
      <c r="P34" s="116">
        <f t="shared" si="27"/>
        <v>1356032.31</v>
      </c>
      <c r="Q34" s="117">
        <f t="shared" si="28"/>
        <v>3241053.04</v>
      </c>
      <c r="R34" s="118">
        <f t="shared" si="29"/>
        <v>4597085.3499999996</v>
      </c>
      <c r="S34" s="32"/>
      <c r="T34" s="35">
        <v>1118132.8343245867</v>
      </c>
      <c r="U34" s="39">
        <v>5.7380458800520708</v>
      </c>
      <c r="V34" s="36">
        <v>862918.34760684997</v>
      </c>
      <c r="W34" s="39">
        <v>17.05068955337687</v>
      </c>
      <c r="X34" s="36">
        <v>1981051.1819314365</v>
      </c>
      <c r="Y34" s="40">
        <v>8.0703753663612812</v>
      </c>
      <c r="Z34" s="38">
        <v>6192704.5714187399</v>
      </c>
      <c r="AA34" s="39">
        <v>6.2884717070453329</v>
      </c>
      <c r="AB34" s="36">
        <v>3750734.9378497433</v>
      </c>
      <c r="AC34" s="39">
        <v>8.9307890838323516</v>
      </c>
      <c r="AD34" s="36">
        <v>9943439.5092684831</v>
      </c>
      <c r="AE34" s="40">
        <v>7.078445693336306</v>
      </c>
      <c r="AF34" s="116">
        <f t="shared" si="30"/>
        <v>7310837.405743327</v>
      </c>
      <c r="AG34" s="117">
        <f t="shared" si="31"/>
        <v>4613653.2854565931</v>
      </c>
      <c r="AH34" s="118">
        <f t="shared" si="32"/>
        <v>11924490.691199921</v>
      </c>
      <c r="AI34" s="32"/>
      <c r="AJ34" s="35">
        <v>457868.05085786927</v>
      </c>
      <c r="AK34" s="39">
        <v>7.501975175034314</v>
      </c>
      <c r="AL34" s="36">
        <v>616273.32408790151</v>
      </c>
      <c r="AM34" s="39">
        <v>27.192927859855338</v>
      </c>
      <c r="AN34" s="36">
        <v>1074141.3749457707</v>
      </c>
      <c r="AO34" s="40">
        <v>12.833843611950043</v>
      </c>
      <c r="AP34" s="38">
        <v>1228887.5569155638</v>
      </c>
      <c r="AQ34" s="39">
        <v>8.019103767924328</v>
      </c>
      <c r="AR34" s="36">
        <v>1722708.5087380097</v>
      </c>
      <c r="AS34" s="39">
        <v>11.677004736243541</v>
      </c>
      <c r="AT34" s="36">
        <v>2951596.0656535737</v>
      </c>
      <c r="AU34" s="40">
        <v>9.8133025206668556</v>
      </c>
      <c r="AV34" s="116">
        <f t="shared" si="33"/>
        <v>1686755.607773433</v>
      </c>
      <c r="AW34" s="117">
        <f t="shared" si="34"/>
        <v>2338981.8328259112</v>
      </c>
      <c r="AX34" s="118">
        <f t="shared" si="35"/>
        <v>4025737.4405993442</v>
      </c>
      <c r="AY34" s="32"/>
      <c r="AZ34" s="35">
        <v>1205275.8926868103</v>
      </c>
      <c r="BA34" s="39">
        <v>11.057171229375165</v>
      </c>
      <c r="BB34" s="36">
        <v>639819.97274277778</v>
      </c>
      <c r="BC34" s="39">
        <v>20.753161619940894</v>
      </c>
      <c r="BD34" s="36">
        <v>1845095.8654295881</v>
      </c>
      <c r="BE34" s="40">
        <v>13.19490156492404</v>
      </c>
      <c r="BF34" s="38">
        <v>3270287.3845844963</v>
      </c>
      <c r="BG34" s="39">
        <v>5.5071475223120849</v>
      </c>
      <c r="BH34" s="36">
        <v>3369299.0367899039</v>
      </c>
      <c r="BI34" s="39">
        <v>11.312028620988023</v>
      </c>
      <c r="BJ34" s="36">
        <v>6639586.4213744001</v>
      </c>
      <c r="BK34" s="40">
        <v>7.4461788533004665</v>
      </c>
      <c r="BL34" s="116">
        <f t="shared" si="36"/>
        <v>4475563.2772713061</v>
      </c>
      <c r="BM34" s="117">
        <f t="shared" si="37"/>
        <v>4009119.0095326817</v>
      </c>
      <c r="BN34" s="118">
        <f t="shared" si="38"/>
        <v>8484682.2868039869</v>
      </c>
      <c r="BO34" s="32"/>
      <c r="BP34" s="38">
        <v>720807.53148802184</v>
      </c>
      <c r="BQ34" s="39">
        <v>7.7092539116784335</v>
      </c>
      <c r="BR34" s="36">
        <v>246990.48777419329</v>
      </c>
      <c r="BS34" s="39">
        <v>11.993322704389302</v>
      </c>
      <c r="BT34" s="36">
        <v>967798.01926221512</v>
      </c>
      <c r="BU34" s="40">
        <v>8.4825363454569089</v>
      </c>
      <c r="BV34" s="38">
        <v>1967861.8668021781</v>
      </c>
      <c r="BW34" s="39">
        <v>6.7766171934370263</v>
      </c>
      <c r="BX34" s="36">
        <v>2352128.916040279</v>
      </c>
      <c r="BY34" s="39">
        <v>12.020466973840968</v>
      </c>
      <c r="BZ34" s="36">
        <v>4319990.7828424573</v>
      </c>
      <c r="CA34" s="40">
        <v>8.8876446721181583</v>
      </c>
      <c r="CB34" s="116">
        <f t="shared" si="39"/>
        <v>2688669.3982902002</v>
      </c>
      <c r="CC34" s="117">
        <f t="shared" si="40"/>
        <v>2599119.4038144723</v>
      </c>
      <c r="CD34" s="118">
        <f t="shared" si="41"/>
        <v>5287788.8021046724</v>
      </c>
      <c r="CE34" s="32"/>
      <c r="CF34" s="38">
        <v>1011476.7000000008</v>
      </c>
      <c r="CG34" s="39">
        <v>8.1394783854250559</v>
      </c>
      <c r="CH34" s="36">
        <v>552703.18999999575</v>
      </c>
      <c r="CI34" s="39">
        <v>22.349502224019236</v>
      </c>
      <c r="CJ34" s="36">
        <v>1564179.8899999964</v>
      </c>
      <c r="CK34" s="40">
        <v>10.497992523389552</v>
      </c>
      <c r="CL34" s="38">
        <v>2492421.9500000249</v>
      </c>
      <c r="CM34" s="39">
        <v>4.0674407693538317</v>
      </c>
      <c r="CN34" s="36">
        <v>2854691.8200000729</v>
      </c>
      <c r="CO34" s="39">
        <v>9.2740503874082574</v>
      </c>
      <c r="CP34" s="36">
        <v>5347113.7700000983</v>
      </c>
      <c r="CQ34" s="40">
        <v>5.8083615706901757</v>
      </c>
      <c r="CR34" s="116">
        <f t="shared" si="42"/>
        <v>3503898.6500000255</v>
      </c>
      <c r="CS34" s="117">
        <f t="shared" si="43"/>
        <v>3407395.0100000687</v>
      </c>
      <c r="CT34" s="118">
        <f t="shared" si="44"/>
        <v>6911293.6600000942</v>
      </c>
      <c r="CU34" s="32"/>
      <c r="CV34" s="38">
        <f t="shared" si="45"/>
        <v>4615084.9593572887</v>
      </c>
      <c r="CW34" s="39">
        <f t="shared" si="46"/>
        <v>6.6813343882707299</v>
      </c>
      <c r="CX34" s="39">
        <f t="shared" si="47"/>
        <v>2921666.4922117181</v>
      </c>
      <c r="CY34" s="39">
        <f t="shared" si="48"/>
        <v>16.580688229385096</v>
      </c>
      <c r="CZ34" s="36">
        <f t="shared" si="49"/>
        <v>7536751.4515690068</v>
      </c>
      <c r="DA34" s="40">
        <f t="shared" si="50"/>
        <v>8.6933895435606665</v>
      </c>
      <c r="DB34" s="38">
        <f t="shared" si="51"/>
        <v>16406671.689721003</v>
      </c>
      <c r="DC34" s="39">
        <f t="shared" si="52"/>
        <v>5.5206224762578548</v>
      </c>
      <c r="DD34" s="36">
        <f t="shared" si="53"/>
        <v>17287655.089418009</v>
      </c>
      <c r="DE34" s="39">
        <f t="shared" si="54"/>
        <v>10.377802710611533</v>
      </c>
      <c r="DF34" s="36">
        <f t="shared" si="55"/>
        <v>33694326.779139012</v>
      </c>
      <c r="DG34" s="40">
        <f t="shared" si="56"/>
        <v>7.265281498171948</v>
      </c>
      <c r="DH34" s="152"/>
      <c r="DI34" s="161" t="s">
        <v>32</v>
      </c>
      <c r="DJ34" s="38">
        <f t="shared" si="57"/>
        <v>7536751.4515690068</v>
      </c>
      <c r="DK34" s="36">
        <f t="shared" si="58"/>
        <v>33694326.779139012</v>
      </c>
      <c r="DL34" s="37">
        <f t="shared" si="59"/>
        <v>41231078.230708018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>
        <v>390938.75</v>
      </c>
      <c r="E35" s="39">
        <v>3.6172577630556275</v>
      </c>
      <c r="F35" s="36">
        <v>9605</v>
      </c>
      <c r="G35" s="39">
        <v>0.35862300713138934</v>
      </c>
      <c r="H35" s="36">
        <v>400543.75</v>
      </c>
      <c r="I35" s="40">
        <v>2.9700928377045654</v>
      </c>
      <c r="J35" s="244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390938.75</v>
      </c>
      <c r="Q35" s="117">
        <f t="shared" si="28"/>
        <v>9605</v>
      </c>
      <c r="R35" s="118">
        <f t="shared" si="29"/>
        <v>400543.75</v>
      </c>
      <c r="S35" s="32"/>
      <c r="T35" s="35">
        <v>512308.92818542256</v>
      </c>
      <c r="U35" s="39">
        <v>2.6290723646121767</v>
      </c>
      <c r="V35" s="36">
        <v>19934.559807564558</v>
      </c>
      <c r="W35" s="39">
        <v>0.39389357243898432</v>
      </c>
      <c r="X35" s="36">
        <v>532243.48799298715</v>
      </c>
      <c r="Y35" s="40">
        <v>2.1682452092009972</v>
      </c>
      <c r="Z35" s="38">
        <v>5163.7056597538212</v>
      </c>
      <c r="AA35" s="39">
        <v>5.2435598324420815E-3</v>
      </c>
      <c r="AB35" s="36">
        <v>-23.949595205668402</v>
      </c>
      <c r="AC35" s="39">
        <v>-5.7025832795214039E-5</v>
      </c>
      <c r="AD35" s="36">
        <v>5139.7560645481526</v>
      </c>
      <c r="AE35" s="40">
        <v>3.6588430136260306E-3</v>
      </c>
      <c r="AF35" s="116">
        <f t="shared" si="30"/>
        <v>517472.63384517637</v>
      </c>
      <c r="AG35" s="117">
        <f t="shared" si="31"/>
        <v>19910.61021235889</v>
      </c>
      <c r="AH35" s="118">
        <f t="shared" si="32"/>
        <v>537383.24405753531</v>
      </c>
      <c r="AI35" s="32"/>
      <c r="AJ35" s="35">
        <v>414003.44679434167</v>
      </c>
      <c r="AK35" s="39">
        <v>6.7832721117156565</v>
      </c>
      <c r="AL35" s="36">
        <v>21026.928375092051</v>
      </c>
      <c r="AM35" s="39">
        <v>0.92780869148356582</v>
      </c>
      <c r="AN35" s="36">
        <v>435030.37516943371</v>
      </c>
      <c r="AO35" s="40">
        <v>5.1977439204912264</v>
      </c>
      <c r="AP35" s="38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414003.44679434167</v>
      </c>
      <c r="AW35" s="117">
        <f t="shared" si="34"/>
        <v>21026.928375092051</v>
      </c>
      <c r="AX35" s="118">
        <f t="shared" si="35"/>
        <v>435030.37516943371</v>
      </c>
      <c r="AY35" s="32"/>
      <c r="AZ35" s="35">
        <v>570649.04314598988</v>
      </c>
      <c r="BA35" s="39">
        <v>5.2351202079372303</v>
      </c>
      <c r="BB35" s="36">
        <v>28301.357219241956</v>
      </c>
      <c r="BC35" s="39">
        <v>0.91798109695886976</v>
      </c>
      <c r="BD35" s="36">
        <v>598950.40036523179</v>
      </c>
      <c r="BE35" s="40">
        <v>4.2832959106171016</v>
      </c>
      <c r="BF35" s="38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570649.04314598988</v>
      </c>
      <c r="BM35" s="117">
        <f t="shared" si="37"/>
        <v>28301.357219241956</v>
      </c>
      <c r="BN35" s="118">
        <f t="shared" si="38"/>
        <v>598950.40036523179</v>
      </c>
      <c r="BO35" s="32"/>
      <c r="BP35" s="38">
        <v>3044594.7496555336</v>
      </c>
      <c r="BQ35" s="39">
        <v>32.562858957374232</v>
      </c>
      <c r="BR35" s="36">
        <v>51703.297491578182</v>
      </c>
      <c r="BS35" s="39">
        <v>2.5106000530046702</v>
      </c>
      <c r="BT35" s="36">
        <v>3096298.047147112</v>
      </c>
      <c r="BU35" s="40">
        <v>27.138369988931064</v>
      </c>
      <c r="BV35" s="38">
        <v>1860.2498923241169</v>
      </c>
      <c r="BW35" s="39">
        <v>6.4060397821003373E-3</v>
      </c>
      <c r="BX35" s="36">
        <v>1707.7317746394956</v>
      </c>
      <c r="BY35" s="39">
        <v>8.7272994508271057E-3</v>
      </c>
      <c r="BZ35" s="36">
        <v>3567.9816669636125</v>
      </c>
      <c r="CA35" s="40">
        <v>7.3405140998331767E-3</v>
      </c>
      <c r="CB35" s="116">
        <f t="shared" si="39"/>
        <v>3046454.9995478578</v>
      </c>
      <c r="CC35" s="117">
        <f t="shared" si="40"/>
        <v>53411.02926621768</v>
      </c>
      <c r="CD35" s="118">
        <f t="shared" si="41"/>
        <v>3099866.0288140755</v>
      </c>
      <c r="CE35" s="32"/>
      <c r="CF35" s="38">
        <v>554702.62999999989</v>
      </c>
      <c r="CG35" s="39">
        <v>4.4637608233817225</v>
      </c>
      <c r="CH35" s="36">
        <v>31924.31</v>
      </c>
      <c r="CI35" s="39">
        <v>1.2909142741609383</v>
      </c>
      <c r="CJ35" s="36">
        <v>586626.93999999994</v>
      </c>
      <c r="CK35" s="40">
        <v>3.9371464046497264</v>
      </c>
      <c r="CL35" s="38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554702.62999999989</v>
      </c>
      <c r="CS35" s="117">
        <f t="shared" si="43"/>
        <v>31924.31</v>
      </c>
      <c r="CT35" s="118">
        <f t="shared" si="44"/>
        <v>586626.93999999994</v>
      </c>
      <c r="CU35" s="32"/>
      <c r="CV35" s="38">
        <f t="shared" si="45"/>
        <v>5487197.5477812877</v>
      </c>
      <c r="CW35" s="39">
        <f t="shared" si="46"/>
        <v>7.943906123958242</v>
      </c>
      <c r="CX35" s="39">
        <f t="shared" si="47"/>
        <v>162495.45289347676</v>
      </c>
      <c r="CY35" s="39">
        <f t="shared" si="48"/>
        <v>0.92217453645090064</v>
      </c>
      <c r="CZ35" s="36">
        <f t="shared" si="49"/>
        <v>5649693.0006747646</v>
      </c>
      <c r="DA35" s="40">
        <f t="shared" si="50"/>
        <v>6.5167310308699493</v>
      </c>
      <c r="DB35" s="38">
        <f t="shared" si="51"/>
        <v>7023.9555520779377</v>
      </c>
      <c r="DC35" s="39">
        <f t="shared" si="52"/>
        <v>2.3634657672422172E-3</v>
      </c>
      <c r="DD35" s="36">
        <f t="shared" si="53"/>
        <v>1683.7821794338272</v>
      </c>
      <c r="DE35" s="39">
        <f t="shared" si="54"/>
        <v>1.0107767175725178E-3</v>
      </c>
      <c r="DF35" s="36">
        <f t="shared" si="55"/>
        <v>8707.7377315117647</v>
      </c>
      <c r="DG35" s="40">
        <f t="shared" si="56"/>
        <v>1.8775910332434538E-3</v>
      </c>
      <c r="DH35" s="152"/>
      <c r="DI35" s="161" t="s">
        <v>33</v>
      </c>
      <c r="DJ35" s="38">
        <f t="shared" si="57"/>
        <v>5649693.0006747646</v>
      </c>
      <c r="DK35" s="36">
        <f t="shared" si="58"/>
        <v>8707.7377315117647</v>
      </c>
      <c r="DL35" s="37">
        <f t="shared" si="59"/>
        <v>5658400.7384062763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>
        <v>149952.62</v>
      </c>
      <c r="E36" s="39">
        <v>1.3874738147229726</v>
      </c>
      <c r="F36" s="36">
        <v>0</v>
      </c>
      <c r="G36" s="39">
        <v>0</v>
      </c>
      <c r="H36" s="36">
        <v>149952.62</v>
      </c>
      <c r="I36" s="40">
        <v>1.1119214883693338</v>
      </c>
      <c r="J36" s="244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149952.62</v>
      </c>
      <c r="Q36" s="117">
        <f t="shared" si="28"/>
        <v>0</v>
      </c>
      <c r="R36" s="118">
        <f t="shared" si="29"/>
        <v>149952.62</v>
      </c>
      <c r="S36" s="32"/>
      <c r="T36" s="35">
        <v>65665.621859989435</v>
      </c>
      <c r="U36" s="39">
        <v>0.33698353130142428</v>
      </c>
      <c r="V36" s="36">
        <v>815.79033630456445</v>
      </c>
      <c r="W36" s="39">
        <v>1.6119471562460519E-2</v>
      </c>
      <c r="X36" s="36">
        <v>66481.412196293997</v>
      </c>
      <c r="Y36" s="40">
        <v>0.2708309387477757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65665.621859989435</v>
      </c>
      <c r="AG36" s="117">
        <f t="shared" si="31"/>
        <v>815.79033630456445</v>
      </c>
      <c r="AH36" s="118">
        <f t="shared" si="32"/>
        <v>66481.412196293997</v>
      </c>
      <c r="AI36" s="32"/>
      <c r="AJ36" s="35">
        <v>315576.85204755195</v>
      </c>
      <c r="AK36" s="39">
        <v>5.1705938106852347</v>
      </c>
      <c r="AL36" s="36">
        <v>1171.888410623839</v>
      </c>
      <c r="AM36" s="39">
        <v>5.1709324035822221E-2</v>
      </c>
      <c r="AN36" s="36">
        <v>316748.74045817577</v>
      </c>
      <c r="AO36" s="40">
        <v>3.7845146776211021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315576.85204755195</v>
      </c>
      <c r="AW36" s="117">
        <f t="shared" si="34"/>
        <v>1171.888410623839</v>
      </c>
      <c r="AX36" s="118">
        <f t="shared" si="35"/>
        <v>316748.74045817577</v>
      </c>
      <c r="AY36" s="32"/>
      <c r="AZ36" s="35">
        <v>207322.44964987799</v>
      </c>
      <c r="BA36" s="39">
        <v>1.9019710253740962</v>
      </c>
      <c r="BB36" s="36">
        <v>892.33921664071204</v>
      </c>
      <c r="BC36" s="39">
        <v>2.8943860416500551E-2</v>
      </c>
      <c r="BD36" s="36">
        <v>208214.78886651871</v>
      </c>
      <c r="BE36" s="40">
        <v>1.4890140371191463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207322.44964987799</v>
      </c>
      <c r="BM36" s="117">
        <f t="shared" si="37"/>
        <v>892.33921664071204</v>
      </c>
      <c r="BN36" s="118">
        <f t="shared" si="38"/>
        <v>208214.78886651871</v>
      </c>
      <c r="BO36" s="32"/>
      <c r="BP36" s="38">
        <v>376187.5902206226</v>
      </c>
      <c r="BQ36" s="39">
        <v>4.0234397182924164</v>
      </c>
      <c r="BR36" s="36">
        <v>13284.407848802826</v>
      </c>
      <c r="BS36" s="39">
        <v>0.64506204956797253</v>
      </c>
      <c r="BT36" s="36">
        <v>389471.9980694254</v>
      </c>
      <c r="BU36" s="40">
        <v>3.4136362271955809</v>
      </c>
      <c r="BV36" s="38">
        <v>0</v>
      </c>
      <c r="BW36" s="39">
        <v>0</v>
      </c>
      <c r="BX36" s="36">
        <v>0</v>
      </c>
      <c r="BY36" s="39">
        <v>0</v>
      </c>
      <c r="BZ36" s="36">
        <v>0</v>
      </c>
      <c r="CA36" s="40">
        <v>0</v>
      </c>
      <c r="CB36" s="116">
        <f t="shared" si="39"/>
        <v>376187.5902206226</v>
      </c>
      <c r="CC36" s="117">
        <f t="shared" si="40"/>
        <v>13284.407848802826</v>
      </c>
      <c r="CD36" s="118">
        <f t="shared" si="41"/>
        <v>389471.9980694254</v>
      </c>
      <c r="CE36" s="32"/>
      <c r="CF36" s="38">
        <v>193674.52999999988</v>
      </c>
      <c r="CG36" s="39">
        <v>1.5585229503975271</v>
      </c>
      <c r="CH36" s="36">
        <v>3962.77</v>
      </c>
      <c r="CI36" s="39">
        <v>0.16024140719773555</v>
      </c>
      <c r="CJ36" s="36">
        <v>197637.29999999987</v>
      </c>
      <c r="CK36" s="40">
        <v>1.3264426368139162</v>
      </c>
      <c r="CL36" s="38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193674.52999999988</v>
      </c>
      <c r="CS36" s="117">
        <f t="shared" si="43"/>
        <v>3962.77</v>
      </c>
      <c r="CT36" s="118">
        <f t="shared" si="44"/>
        <v>197637.29999999987</v>
      </c>
      <c r="CU36" s="32"/>
      <c r="CV36" s="38">
        <f t="shared" si="45"/>
        <v>1308379.6637780417</v>
      </c>
      <c r="CW36" s="39">
        <f t="shared" si="46"/>
        <v>1.8941627548567872</v>
      </c>
      <c r="CX36" s="39">
        <f t="shared" si="47"/>
        <v>20127.195812371941</v>
      </c>
      <c r="CY36" s="39">
        <f t="shared" si="48"/>
        <v>0.11422342679642891</v>
      </c>
      <c r="CZ36" s="36">
        <f t="shared" si="49"/>
        <v>1328506.8595904137</v>
      </c>
      <c r="DA36" s="40">
        <f t="shared" si="50"/>
        <v>1.5323880210097143</v>
      </c>
      <c r="DB36" s="38">
        <f t="shared" si="51"/>
        <v>0</v>
      </c>
      <c r="DC36" s="39">
        <f t="shared" si="52"/>
        <v>0</v>
      </c>
      <c r="DD36" s="36">
        <f t="shared" si="53"/>
        <v>0</v>
      </c>
      <c r="DE36" s="39">
        <f t="shared" si="54"/>
        <v>0</v>
      </c>
      <c r="DF36" s="36">
        <f t="shared" si="55"/>
        <v>0</v>
      </c>
      <c r="DG36" s="40">
        <f t="shared" si="56"/>
        <v>0</v>
      </c>
      <c r="DH36" s="152"/>
      <c r="DI36" s="161" t="s">
        <v>34</v>
      </c>
      <c r="DJ36" s="38">
        <f t="shared" si="57"/>
        <v>1328506.8595904137</v>
      </c>
      <c r="DK36" s="36">
        <f t="shared" si="58"/>
        <v>0</v>
      </c>
      <c r="DL36" s="37">
        <f t="shared" si="59"/>
        <v>1328506.8595904137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>
        <v>13095.520000000004</v>
      </c>
      <c r="E37" s="39">
        <v>0.12116954735556464</v>
      </c>
      <c r="F37" s="36">
        <v>215.48000000000008</v>
      </c>
      <c r="G37" s="39">
        <v>8.0454019340626542E-3</v>
      </c>
      <c r="H37" s="36">
        <v>13311.000000000004</v>
      </c>
      <c r="I37" s="40">
        <v>9.8703089893889207E-2</v>
      </c>
      <c r="J37" s="244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13095.520000000004</v>
      </c>
      <c r="Q37" s="117">
        <f t="shared" si="28"/>
        <v>215.48000000000008</v>
      </c>
      <c r="R37" s="118">
        <f t="shared" si="29"/>
        <v>13311.000000000004</v>
      </c>
      <c r="S37" s="32"/>
      <c r="T37" s="35">
        <v>417050.30998675589</v>
      </c>
      <c r="U37" s="39">
        <v>2.1402231823730307</v>
      </c>
      <c r="V37" s="36">
        <v>19724.242074608141</v>
      </c>
      <c r="W37" s="39">
        <v>0.38973783466593176</v>
      </c>
      <c r="X37" s="36">
        <v>436774.55206136405</v>
      </c>
      <c r="Y37" s="40">
        <v>1.7793253489659271</v>
      </c>
      <c r="Z37" s="38">
        <v>4674.0213216050934</v>
      </c>
      <c r="AA37" s="39">
        <v>4.7463027664351341E-3</v>
      </c>
      <c r="AB37" s="36">
        <v>9537.6412713522077</v>
      </c>
      <c r="AC37" s="39">
        <v>2.2709859257752089E-2</v>
      </c>
      <c r="AD37" s="36">
        <v>14211.662592957302</v>
      </c>
      <c r="AE37" s="40">
        <v>1.0116869699111587E-2</v>
      </c>
      <c r="AF37" s="116">
        <f t="shared" si="30"/>
        <v>421724.33130836097</v>
      </c>
      <c r="AG37" s="117">
        <f t="shared" si="31"/>
        <v>29261.883345960348</v>
      </c>
      <c r="AH37" s="118">
        <f t="shared" si="32"/>
        <v>450986.21465432132</v>
      </c>
      <c r="AI37" s="32"/>
      <c r="AJ37" s="35">
        <v>1015236.8459851563</v>
      </c>
      <c r="AK37" s="39">
        <v>16.63422813863248</v>
      </c>
      <c r="AL37" s="36">
        <v>79995.481057312834</v>
      </c>
      <c r="AM37" s="39">
        <v>3.5297833939598831</v>
      </c>
      <c r="AN37" s="36">
        <v>1095232.3270424691</v>
      </c>
      <c r="AO37" s="40">
        <v>13.085838355984384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1015236.8459851563</v>
      </c>
      <c r="AW37" s="117">
        <f t="shared" si="34"/>
        <v>79995.481057312834</v>
      </c>
      <c r="AX37" s="118">
        <f t="shared" si="35"/>
        <v>1095232.3270424691</v>
      </c>
      <c r="AY37" s="32"/>
      <c r="AZ37" s="35">
        <v>836698.48575626314</v>
      </c>
      <c r="BA37" s="39">
        <v>7.6758512142330844</v>
      </c>
      <c r="BB37" s="36">
        <v>36971.423346967487</v>
      </c>
      <c r="BC37" s="39">
        <v>1.199202833180911</v>
      </c>
      <c r="BD37" s="36">
        <v>873669.90910323057</v>
      </c>
      <c r="BE37" s="40">
        <v>6.2479075840155511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836698.48575626314</v>
      </c>
      <c r="BM37" s="117">
        <f t="shared" si="37"/>
        <v>36971.423346967487</v>
      </c>
      <c r="BN37" s="118">
        <f t="shared" si="38"/>
        <v>873669.90910323057</v>
      </c>
      <c r="BO37" s="32"/>
      <c r="BP37" s="38">
        <v>1130750.8835394755</v>
      </c>
      <c r="BQ37" s="39">
        <v>12.093721681937513</v>
      </c>
      <c r="BR37" s="36">
        <v>57956.038822857605</v>
      </c>
      <c r="BS37" s="39">
        <v>2.8142196184741968</v>
      </c>
      <c r="BT37" s="36">
        <v>1188706.9223623332</v>
      </c>
      <c r="BU37" s="40">
        <v>10.418754194931619</v>
      </c>
      <c r="BV37" s="38">
        <v>73.968633325734842</v>
      </c>
      <c r="BW37" s="39">
        <v>2.5472169608366279E-4</v>
      </c>
      <c r="BX37" s="36">
        <v>4701.1728623110321</v>
      </c>
      <c r="BY37" s="39">
        <v>2.4025168324897827E-2</v>
      </c>
      <c r="BZ37" s="36">
        <v>4775.1414956367671</v>
      </c>
      <c r="CA37" s="40">
        <v>9.8240396810249757E-3</v>
      </c>
      <c r="CB37" s="116">
        <f t="shared" si="39"/>
        <v>1130824.8521728013</v>
      </c>
      <c r="CC37" s="117">
        <f t="shared" si="40"/>
        <v>62657.211685168637</v>
      </c>
      <c r="CD37" s="118">
        <f t="shared" si="41"/>
        <v>1193482.0638579698</v>
      </c>
      <c r="CE37" s="32"/>
      <c r="CF37" s="38">
        <v>520240.22000000218</v>
      </c>
      <c r="CG37" s="39">
        <v>4.1864375382238563</v>
      </c>
      <c r="CH37" s="36">
        <v>45686.890000000014</v>
      </c>
      <c r="CI37" s="39">
        <v>1.8474278204609791</v>
      </c>
      <c r="CJ37" s="36">
        <v>565927.1100000022</v>
      </c>
      <c r="CK37" s="40">
        <v>3.7982195063021127</v>
      </c>
      <c r="CL37" s="38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520240.22000000218</v>
      </c>
      <c r="CS37" s="117">
        <f t="shared" si="43"/>
        <v>45686.890000000014</v>
      </c>
      <c r="CT37" s="118">
        <f t="shared" si="44"/>
        <v>565927.1100000022</v>
      </c>
      <c r="CU37" s="32"/>
      <c r="CV37" s="38">
        <f t="shared" si="45"/>
        <v>3933072.2652676529</v>
      </c>
      <c r="CW37" s="39">
        <f t="shared" si="46"/>
        <v>5.6939733957023853</v>
      </c>
      <c r="CX37" s="39">
        <f t="shared" si="47"/>
        <v>240549.55530174609</v>
      </c>
      <c r="CY37" s="39">
        <f t="shared" si="48"/>
        <v>1.3651377358803811</v>
      </c>
      <c r="CZ37" s="36">
        <f t="shared" si="49"/>
        <v>4173621.8205693988</v>
      </c>
      <c r="DA37" s="40">
        <f t="shared" si="50"/>
        <v>4.8141325247180911</v>
      </c>
      <c r="DB37" s="38">
        <f t="shared" si="51"/>
        <v>4747.9899549308284</v>
      </c>
      <c r="DC37" s="39">
        <f t="shared" si="52"/>
        <v>1.5976342160037083E-3</v>
      </c>
      <c r="DD37" s="36">
        <f t="shared" si="53"/>
        <v>14238.81413366324</v>
      </c>
      <c r="DE37" s="39">
        <f t="shared" si="54"/>
        <v>8.5475793650391929E-3</v>
      </c>
      <c r="DF37" s="36">
        <f t="shared" si="55"/>
        <v>18986.804088594068</v>
      </c>
      <c r="DG37" s="40">
        <f t="shared" si="56"/>
        <v>4.0939971099135542E-3</v>
      </c>
      <c r="DH37" s="152"/>
      <c r="DI37" s="161" t="s">
        <v>35</v>
      </c>
      <c r="DJ37" s="38">
        <f t="shared" si="57"/>
        <v>4173621.8205693988</v>
      </c>
      <c r="DK37" s="36">
        <f t="shared" si="58"/>
        <v>18986.804088594068</v>
      </c>
      <c r="DL37" s="37">
        <f t="shared" si="59"/>
        <v>4192608.6246579927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>
        <v>203145.02</v>
      </c>
      <c r="E38" s="39">
        <v>1.8796496909582145</v>
      </c>
      <c r="F38" s="36">
        <v>2642.32</v>
      </c>
      <c r="G38" s="39">
        <v>9.8656610536534378E-2</v>
      </c>
      <c r="H38" s="36">
        <v>205787.34</v>
      </c>
      <c r="I38" s="40">
        <v>1.5259444308499988</v>
      </c>
      <c r="J38" s="244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203145.02</v>
      </c>
      <c r="Q38" s="117">
        <f t="shared" si="28"/>
        <v>2642.32</v>
      </c>
      <c r="R38" s="118">
        <f t="shared" si="29"/>
        <v>205787.34</v>
      </c>
      <c r="S38" s="32"/>
      <c r="T38" s="35">
        <v>109432.12480756563</v>
      </c>
      <c r="U38" s="39">
        <v>0.56158493304303858</v>
      </c>
      <c r="V38" s="36">
        <v>6997.7279888452431</v>
      </c>
      <c r="W38" s="39">
        <v>0.13827042598836656</v>
      </c>
      <c r="X38" s="36">
        <v>116429.85279641088</v>
      </c>
      <c r="Y38" s="40">
        <v>0.47431011600675793</v>
      </c>
      <c r="Z38" s="38">
        <v>5413.4470238926024</v>
      </c>
      <c r="AA38" s="39">
        <v>5.497163324156177E-3</v>
      </c>
      <c r="AB38" s="36">
        <v>2709.1483261192425</v>
      </c>
      <c r="AC38" s="39">
        <v>6.4506910507675227E-3</v>
      </c>
      <c r="AD38" s="36">
        <v>8122.5953500118449</v>
      </c>
      <c r="AE38" s="40">
        <v>5.7822396385488403E-3</v>
      </c>
      <c r="AF38" s="116">
        <f t="shared" si="30"/>
        <v>114845.57183145823</v>
      </c>
      <c r="AG38" s="117">
        <f t="shared" si="31"/>
        <v>9706.8763149644856</v>
      </c>
      <c r="AH38" s="118">
        <f t="shared" si="32"/>
        <v>124552.44814642271</v>
      </c>
      <c r="AI38" s="32"/>
      <c r="AJ38" s="35">
        <v>185830.48106868472</v>
      </c>
      <c r="AK38" s="39">
        <v>3.0447541669045388</v>
      </c>
      <c r="AL38" s="36">
        <v>5892.5367055066181</v>
      </c>
      <c r="AM38" s="39">
        <v>0.26000691459677089</v>
      </c>
      <c r="AN38" s="36">
        <v>191723.01777419134</v>
      </c>
      <c r="AO38" s="40">
        <v>2.2907070561817928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185830.48106868472</v>
      </c>
      <c r="AW38" s="117">
        <f t="shared" si="34"/>
        <v>5892.5367055066181</v>
      </c>
      <c r="AX38" s="118">
        <f t="shared" si="35"/>
        <v>191723.01777419134</v>
      </c>
      <c r="AY38" s="32"/>
      <c r="AZ38" s="35">
        <v>580611.64213158214</v>
      </c>
      <c r="BA38" s="39">
        <v>5.3265168446257212</v>
      </c>
      <c r="BB38" s="36">
        <v>18538.236520853447</v>
      </c>
      <c r="BC38" s="39">
        <v>0.60130510933679682</v>
      </c>
      <c r="BD38" s="36">
        <v>599149.87865243561</v>
      </c>
      <c r="BE38" s="40">
        <v>4.2847224469902567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580611.64213158214</v>
      </c>
      <c r="BM38" s="117">
        <f t="shared" si="37"/>
        <v>18538.236520853447</v>
      </c>
      <c r="BN38" s="118">
        <f t="shared" si="38"/>
        <v>599149.87865243561</v>
      </c>
      <c r="BO38" s="32"/>
      <c r="BP38" s="38">
        <v>297947.80303193477</v>
      </c>
      <c r="BQ38" s="39">
        <v>3.1866416007864764</v>
      </c>
      <c r="BR38" s="36">
        <v>10615.973553212669</v>
      </c>
      <c r="BS38" s="39">
        <v>0.51548866433003149</v>
      </c>
      <c r="BT38" s="36">
        <v>308563.77658514743</v>
      </c>
      <c r="BU38" s="40">
        <v>2.7044934972798282</v>
      </c>
      <c r="BV38" s="38">
        <v>22.628791387219749</v>
      </c>
      <c r="BW38" s="39">
        <v>7.7925518741071484E-5</v>
      </c>
      <c r="BX38" s="36">
        <v>174.62612459559705</v>
      </c>
      <c r="BY38" s="39">
        <v>8.9242028749212754E-4</v>
      </c>
      <c r="BZ38" s="36">
        <v>197.25491598281678</v>
      </c>
      <c r="CA38" s="40">
        <v>4.0581836656842943E-4</v>
      </c>
      <c r="CB38" s="116">
        <f t="shared" si="39"/>
        <v>297970.43182332197</v>
      </c>
      <c r="CC38" s="117">
        <f t="shared" si="40"/>
        <v>10790.599677808266</v>
      </c>
      <c r="CD38" s="118">
        <f t="shared" si="41"/>
        <v>308761.03150113026</v>
      </c>
      <c r="CE38" s="32"/>
      <c r="CF38" s="38">
        <v>10.62</v>
      </c>
      <c r="CG38" s="39">
        <v>8.5460456432870881E-5</v>
      </c>
      <c r="CH38" s="36">
        <v>0</v>
      </c>
      <c r="CI38" s="39">
        <v>0</v>
      </c>
      <c r="CJ38" s="36">
        <v>10.62</v>
      </c>
      <c r="CK38" s="40">
        <v>7.1276124511738403E-5</v>
      </c>
      <c r="CL38" s="38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10.62</v>
      </c>
      <c r="CS38" s="117">
        <f t="shared" si="43"/>
        <v>0</v>
      </c>
      <c r="CT38" s="118">
        <f t="shared" si="44"/>
        <v>10.62</v>
      </c>
      <c r="CU38" s="32"/>
      <c r="CV38" s="38">
        <f t="shared" si="45"/>
        <v>1376977.6910397676</v>
      </c>
      <c r="CW38" s="39">
        <f t="shared" si="46"/>
        <v>1.9934732469815366</v>
      </c>
      <c r="CX38" s="39">
        <f t="shared" si="47"/>
        <v>44686.794768417982</v>
      </c>
      <c r="CY38" s="39">
        <f t="shared" si="48"/>
        <v>0.25360109170597406</v>
      </c>
      <c r="CZ38" s="36">
        <f t="shared" si="49"/>
        <v>1421664.4858081855</v>
      </c>
      <c r="DA38" s="40">
        <f t="shared" si="50"/>
        <v>1.6398422124964076</v>
      </c>
      <c r="DB38" s="38">
        <f t="shared" si="51"/>
        <v>5436.0758152798226</v>
      </c>
      <c r="DC38" s="39">
        <f t="shared" si="52"/>
        <v>1.8291657745109582E-3</v>
      </c>
      <c r="DD38" s="36">
        <f t="shared" si="53"/>
        <v>2883.7744507148395</v>
      </c>
      <c r="DE38" s="39">
        <f t="shared" si="54"/>
        <v>1.7311336995460759E-3</v>
      </c>
      <c r="DF38" s="36">
        <f t="shared" si="55"/>
        <v>8319.8502659946625</v>
      </c>
      <c r="DG38" s="40">
        <f t="shared" si="56"/>
        <v>1.7939534628872782E-3</v>
      </c>
      <c r="DH38" s="152"/>
      <c r="DI38" s="161" t="s">
        <v>36</v>
      </c>
      <c r="DJ38" s="38">
        <f t="shared" si="57"/>
        <v>1421664.4858081855</v>
      </c>
      <c r="DK38" s="36">
        <f t="shared" si="58"/>
        <v>8319.8502659946625</v>
      </c>
      <c r="DL38" s="37">
        <f t="shared" si="59"/>
        <v>1429984.3360741802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>
        <v>436223.77</v>
      </c>
      <c r="E39" s="39">
        <v>4.0362686442873539</v>
      </c>
      <c r="F39" s="36">
        <v>5149.2199999999993</v>
      </c>
      <c r="G39" s="39">
        <v>0.19225702871224282</v>
      </c>
      <c r="H39" s="36">
        <v>441372.99</v>
      </c>
      <c r="I39" s="40">
        <v>3.272847863323916</v>
      </c>
      <c r="J39" s="244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436223.77</v>
      </c>
      <c r="Q39" s="117">
        <f t="shared" si="28"/>
        <v>5149.2199999999993</v>
      </c>
      <c r="R39" s="118">
        <f t="shared" si="29"/>
        <v>441372.99</v>
      </c>
      <c r="S39" s="32"/>
      <c r="T39" s="35">
        <v>259724.58796257927</v>
      </c>
      <c r="U39" s="39">
        <v>1.3328573816608555</v>
      </c>
      <c r="V39" s="36">
        <v>7883.6309950460127</v>
      </c>
      <c r="W39" s="39">
        <v>0.15577527702673463</v>
      </c>
      <c r="X39" s="36">
        <v>267608.21895762527</v>
      </c>
      <c r="Y39" s="40">
        <v>1.0901781830824913</v>
      </c>
      <c r="Z39" s="38">
        <v>18297.380375491262</v>
      </c>
      <c r="AA39" s="39">
        <v>1.8580340379124958E-2</v>
      </c>
      <c r="AB39" s="36">
        <v>8931.1326191420176</v>
      </c>
      <c r="AC39" s="39">
        <v>2.1265715392572986E-2</v>
      </c>
      <c r="AD39" s="36">
        <v>27228.512994633282</v>
      </c>
      <c r="AE39" s="40">
        <v>1.9383187312917313E-2</v>
      </c>
      <c r="AF39" s="116">
        <f t="shared" si="30"/>
        <v>278021.96833807055</v>
      </c>
      <c r="AG39" s="117">
        <f t="shared" si="31"/>
        <v>16814.763614188028</v>
      </c>
      <c r="AH39" s="118">
        <f t="shared" si="32"/>
        <v>294836.73195225856</v>
      </c>
      <c r="AI39" s="32"/>
      <c r="AJ39" s="35">
        <v>284131.29308527469</v>
      </c>
      <c r="AK39" s="39">
        <v>4.6553715708759968</v>
      </c>
      <c r="AL39" s="36">
        <v>11212.372325874207</v>
      </c>
      <c r="AM39" s="39">
        <v>0.49474351700455399</v>
      </c>
      <c r="AN39" s="36">
        <v>295343.66541114892</v>
      </c>
      <c r="AO39" s="40">
        <v>3.5287667918556314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284131.29308527469</v>
      </c>
      <c r="AW39" s="117">
        <f t="shared" si="34"/>
        <v>11212.372325874207</v>
      </c>
      <c r="AX39" s="118">
        <f t="shared" si="35"/>
        <v>295343.66541114892</v>
      </c>
      <c r="AY39" s="32"/>
      <c r="AZ39" s="35">
        <v>1070939.032277016</v>
      </c>
      <c r="BA39" s="39">
        <v>9.8247681945342915</v>
      </c>
      <c r="BB39" s="36">
        <v>45890.316629547982</v>
      </c>
      <c r="BC39" s="39">
        <v>1.4884955118244561</v>
      </c>
      <c r="BD39" s="36">
        <v>1116829.3489065641</v>
      </c>
      <c r="BE39" s="40">
        <v>7.9868225818224756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1070939.032277016</v>
      </c>
      <c r="BM39" s="117">
        <f t="shared" si="37"/>
        <v>45890.316629547982</v>
      </c>
      <c r="BN39" s="118">
        <f t="shared" si="38"/>
        <v>1116829.3489065641</v>
      </c>
      <c r="BO39" s="32"/>
      <c r="BP39" s="38">
        <v>1140323.3340342967</v>
      </c>
      <c r="BQ39" s="39">
        <v>12.196101926590623</v>
      </c>
      <c r="BR39" s="36">
        <v>64546.965031906271</v>
      </c>
      <c r="BS39" s="39">
        <v>3.1342607085513388</v>
      </c>
      <c r="BT39" s="36">
        <v>1204870.2990662029</v>
      </c>
      <c r="BU39" s="40">
        <v>10.560422629488251</v>
      </c>
      <c r="BV39" s="38">
        <v>87.48237825916398</v>
      </c>
      <c r="BW39" s="39">
        <v>3.0125823292525216E-4</v>
      </c>
      <c r="BX39" s="36">
        <v>899.34526336590989</v>
      </c>
      <c r="BY39" s="39">
        <v>4.5960703780511241E-3</v>
      </c>
      <c r="BZ39" s="36">
        <v>986.82764162507385</v>
      </c>
      <c r="CA39" s="40">
        <v>2.0302296630404326E-3</v>
      </c>
      <c r="CB39" s="116">
        <f t="shared" si="39"/>
        <v>1140410.8164125558</v>
      </c>
      <c r="CC39" s="117">
        <f t="shared" si="40"/>
        <v>65446.310295272182</v>
      </c>
      <c r="CD39" s="118">
        <f t="shared" si="41"/>
        <v>1205857.1267078279</v>
      </c>
      <c r="CE39" s="32"/>
      <c r="CF39" s="38">
        <v>0</v>
      </c>
      <c r="CG39" s="39">
        <v>0</v>
      </c>
      <c r="CH39" s="36">
        <v>0</v>
      </c>
      <c r="CI39" s="39">
        <v>0</v>
      </c>
      <c r="CJ39" s="36">
        <v>0</v>
      </c>
      <c r="CK39" s="40">
        <v>0</v>
      </c>
      <c r="CL39" s="38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3191342.0173591664</v>
      </c>
      <c r="CW39" s="39">
        <f t="shared" si="46"/>
        <v>4.6201583184471886</v>
      </c>
      <c r="CX39" s="39">
        <f t="shared" si="47"/>
        <v>134682.50498237446</v>
      </c>
      <c r="CY39" s="39">
        <f t="shared" si="48"/>
        <v>0.76433385912396334</v>
      </c>
      <c r="CZ39" s="36">
        <f t="shared" si="49"/>
        <v>3326024.522341541</v>
      </c>
      <c r="DA39" s="40">
        <f t="shared" si="50"/>
        <v>3.8364575228404121</v>
      </c>
      <c r="DB39" s="38">
        <f t="shared" si="51"/>
        <v>18384.862753750425</v>
      </c>
      <c r="DC39" s="39">
        <f t="shared" si="52"/>
        <v>6.1862569362474045E-3</v>
      </c>
      <c r="DD39" s="36">
        <f t="shared" si="53"/>
        <v>9830.4778825079266</v>
      </c>
      <c r="DE39" s="39">
        <f t="shared" si="54"/>
        <v>5.9012491565813598E-3</v>
      </c>
      <c r="DF39" s="36">
        <f t="shared" si="55"/>
        <v>28215.340636258352</v>
      </c>
      <c r="DG39" s="40">
        <f t="shared" si="56"/>
        <v>6.0838844958357435E-3</v>
      </c>
      <c r="DH39" s="152"/>
      <c r="DI39" s="161" t="s">
        <v>37</v>
      </c>
      <c r="DJ39" s="38">
        <f t="shared" si="57"/>
        <v>3326024.522341541</v>
      </c>
      <c r="DK39" s="36">
        <f t="shared" si="58"/>
        <v>28215.340636258352</v>
      </c>
      <c r="DL39" s="37">
        <f t="shared" si="59"/>
        <v>3354239.8629777995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>
        <v>190983.12</v>
      </c>
      <c r="E40" s="39">
        <v>1.7671186942521928</v>
      </c>
      <c r="F40" s="36">
        <v>0</v>
      </c>
      <c r="G40" s="39">
        <v>0</v>
      </c>
      <c r="H40" s="36">
        <v>190983.12</v>
      </c>
      <c r="I40" s="40">
        <v>1.4161688875047271</v>
      </c>
      <c r="J40" s="244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190983.12</v>
      </c>
      <c r="Q40" s="117">
        <f t="shared" si="28"/>
        <v>0</v>
      </c>
      <c r="R40" s="118">
        <f t="shared" si="29"/>
        <v>190983.12</v>
      </c>
      <c r="S40" s="32"/>
      <c r="T40" s="35">
        <v>66179521.121782072</v>
      </c>
      <c r="U40" s="39">
        <v>339.62076495682646</v>
      </c>
      <c r="V40" s="36">
        <v>4384024.065983884</v>
      </c>
      <c r="W40" s="39">
        <v>86.625384140842229</v>
      </c>
      <c r="X40" s="36">
        <v>70563545.187765956</v>
      </c>
      <c r="Y40" s="40">
        <v>287.46066837670264</v>
      </c>
      <c r="Z40" s="38">
        <v>4048.8988458528875</v>
      </c>
      <c r="AA40" s="39">
        <v>4.111513078525756E-3</v>
      </c>
      <c r="AB40" s="36">
        <v>87402.078744257451</v>
      </c>
      <c r="AC40" s="39">
        <v>0.2081110885433462</v>
      </c>
      <c r="AD40" s="36">
        <v>91450.977590110342</v>
      </c>
      <c r="AE40" s="40">
        <v>6.5101293960779003E-2</v>
      </c>
      <c r="AF40" s="116">
        <f t="shared" si="30"/>
        <v>66183570.020627923</v>
      </c>
      <c r="AG40" s="117">
        <f t="shared" si="31"/>
        <v>4471426.1447281418</v>
      </c>
      <c r="AH40" s="118">
        <f t="shared" si="32"/>
        <v>70654996.16535607</v>
      </c>
      <c r="AI40" s="32"/>
      <c r="AJ40" s="35">
        <v>46737559.434176989</v>
      </c>
      <c r="AK40" s="39">
        <v>765.77522707677792</v>
      </c>
      <c r="AL40" s="36">
        <v>3427758.6121072602</v>
      </c>
      <c r="AM40" s="39">
        <v>151.24911141981468</v>
      </c>
      <c r="AN40" s="36">
        <v>50165318.046284251</v>
      </c>
      <c r="AO40" s="40">
        <v>599.37533509706861</v>
      </c>
      <c r="AP40" s="38">
        <v>0</v>
      </c>
      <c r="AQ40" s="39">
        <v>0</v>
      </c>
      <c r="AR40" s="36">
        <v>2181.3765000000094</v>
      </c>
      <c r="AS40" s="39">
        <v>1.4785985901172707E-2</v>
      </c>
      <c r="AT40" s="36">
        <v>2181.3765000000094</v>
      </c>
      <c r="AU40" s="40">
        <v>7.2525193250769157E-3</v>
      </c>
      <c r="AV40" s="116">
        <f t="shared" si="33"/>
        <v>46737559.434176989</v>
      </c>
      <c r="AW40" s="117">
        <f t="shared" si="34"/>
        <v>3429939.9886072599</v>
      </c>
      <c r="AX40" s="118">
        <f t="shared" si="35"/>
        <v>50167499.422784247</v>
      </c>
      <c r="AY40" s="32"/>
      <c r="AZ40" s="35">
        <v>38743580.396905981</v>
      </c>
      <c r="BA40" s="39">
        <v>355.43264831479559</v>
      </c>
      <c r="BB40" s="36">
        <v>2894010.0691387835</v>
      </c>
      <c r="BC40" s="39">
        <v>93.869934127109417</v>
      </c>
      <c r="BD40" s="36">
        <v>41637590.466044761</v>
      </c>
      <c r="BE40" s="40">
        <v>297.76442400306621</v>
      </c>
      <c r="BF40" s="38">
        <v>193906.46869701851</v>
      </c>
      <c r="BG40" s="39">
        <v>0.32653751889782279</v>
      </c>
      <c r="BH40" s="36">
        <v>328498.76201961777</v>
      </c>
      <c r="BI40" s="39">
        <v>1.1028962871355736</v>
      </c>
      <c r="BJ40" s="36">
        <v>522405.23071663629</v>
      </c>
      <c r="BK40" s="40">
        <v>0.58586823560172152</v>
      </c>
      <c r="BL40" s="116">
        <f t="shared" si="36"/>
        <v>38937486.865603</v>
      </c>
      <c r="BM40" s="117">
        <f t="shared" si="37"/>
        <v>3222508.8311584014</v>
      </c>
      <c r="BN40" s="118">
        <f t="shared" si="38"/>
        <v>42159995.6967614</v>
      </c>
      <c r="BO40" s="32"/>
      <c r="BP40" s="38">
        <v>46270011.60195446</v>
      </c>
      <c r="BQ40" s="39">
        <v>494.87172699124545</v>
      </c>
      <c r="BR40" s="36">
        <v>5877065.5011412706</v>
      </c>
      <c r="BS40" s="39">
        <v>285.37756148107559</v>
      </c>
      <c r="BT40" s="36">
        <v>52147077.103095733</v>
      </c>
      <c r="BU40" s="40">
        <v>457.0576380943242</v>
      </c>
      <c r="BV40" s="38">
        <v>865.3788716326244</v>
      </c>
      <c r="BW40" s="39">
        <v>2.9800574111802209E-3</v>
      </c>
      <c r="BX40" s="36">
        <v>-11793.364966120804</v>
      </c>
      <c r="BY40" s="39">
        <v>-6.0269551179345571E-2</v>
      </c>
      <c r="BZ40" s="36">
        <v>-10927.98609448818</v>
      </c>
      <c r="CA40" s="40">
        <v>-2.2482468660674722E-2</v>
      </c>
      <c r="CB40" s="116">
        <f t="shared" si="39"/>
        <v>46270876.980826095</v>
      </c>
      <c r="CC40" s="117">
        <f t="shared" si="40"/>
        <v>5865272.1361751501</v>
      </c>
      <c r="CD40" s="118">
        <f t="shared" si="41"/>
        <v>52136149.117001243</v>
      </c>
      <c r="CE40" s="32"/>
      <c r="CF40" s="38">
        <v>35154504.250000142</v>
      </c>
      <c r="CG40" s="39">
        <v>282.89265337818375</v>
      </c>
      <c r="CH40" s="36">
        <v>2795059.77</v>
      </c>
      <c r="CI40" s="39">
        <v>113.02303962798221</v>
      </c>
      <c r="CJ40" s="36">
        <v>37949564.020000145</v>
      </c>
      <c r="CK40" s="40">
        <v>254.69847930844807</v>
      </c>
      <c r="CL40" s="38">
        <v>1481.61</v>
      </c>
      <c r="CM40" s="39">
        <v>2.4178734737439903E-3</v>
      </c>
      <c r="CN40" s="36">
        <v>-21333.379999999997</v>
      </c>
      <c r="CO40" s="39">
        <v>-6.9305849292594576E-2</v>
      </c>
      <c r="CP40" s="36">
        <v>-19851.769999999997</v>
      </c>
      <c r="CQ40" s="40">
        <v>-2.1564205090436661E-2</v>
      </c>
      <c r="CR40" s="116">
        <f t="shared" si="42"/>
        <v>35155985.860000141</v>
      </c>
      <c r="CS40" s="117">
        <f t="shared" si="43"/>
        <v>2773726.39</v>
      </c>
      <c r="CT40" s="118">
        <f t="shared" si="44"/>
        <v>37929712.250000142</v>
      </c>
      <c r="CU40" s="32"/>
      <c r="CV40" s="38">
        <f t="shared" si="45"/>
        <v>233276159.92481965</v>
      </c>
      <c r="CW40" s="39">
        <f t="shared" si="46"/>
        <v>337.7177328251168</v>
      </c>
      <c r="CX40" s="39">
        <f t="shared" si="47"/>
        <v>19377918.018371198</v>
      </c>
      <c r="CY40" s="39">
        <f t="shared" si="48"/>
        <v>109.9712161034408</v>
      </c>
      <c r="CZ40" s="36">
        <f t="shared" si="49"/>
        <v>252654077.94319084</v>
      </c>
      <c r="DA40" s="40">
        <f t="shared" si="50"/>
        <v>291.4279890272943</v>
      </c>
      <c r="DB40" s="38">
        <f t="shared" si="51"/>
        <v>200302.356414504</v>
      </c>
      <c r="DC40" s="39">
        <f t="shared" si="52"/>
        <v>6.7399025943946742E-2</v>
      </c>
      <c r="DD40" s="36">
        <f t="shared" si="53"/>
        <v>384955.47229775443</v>
      </c>
      <c r="DE40" s="39">
        <f t="shared" si="54"/>
        <v>0.23108929020233424</v>
      </c>
      <c r="DF40" s="36">
        <f t="shared" si="55"/>
        <v>585257.82871225849</v>
      </c>
      <c r="DG40" s="40">
        <f t="shared" si="56"/>
        <v>0.12619521685282686</v>
      </c>
      <c r="DH40" s="152"/>
      <c r="DI40" s="161" t="s">
        <v>38</v>
      </c>
      <c r="DJ40" s="38">
        <f t="shared" si="57"/>
        <v>252654077.94319084</v>
      </c>
      <c r="DK40" s="36">
        <f t="shared" si="58"/>
        <v>585257.82871225849</v>
      </c>
      <c r="DL40" s="37">
        <f t="shared" si="59"/>
        <v>253239335.7719031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>
        <v>21979.64</v>
      </c>
      <c r="E41" s="39">
        <v>0.20337207150523706</v>
      </c>
      <c r="F41" s="36">
        <v>1030.4499999999998</v>
      </c>
      <c r="G41" s="39">
        <v>3.8474032035246235E-2</v>
      </c>
      <c r="H41" s="36">
        <v>23010.09</v>
      </c>
      <c r="I41" s="40">
        <v>0.17062331768736236</v>
      </c>
      <c r="J41" s="244">
        <v>26227.879999999997</v>
      </c>
      <c r="K41" s="39">
        <v>7.7854797822382901E-2</v>
      </c>
      <c r="L41" s="36">
        <v>199452.33000000002</v>
      </c>
      <c r="M41" s="39">
        <v>0.67160415382905869</v>
      </c>
      <c r="N41" s="36">
        <v>225680.21000000002</v>
      </c>
      <c r="O41" s="40">
        <v>0.35604053570104488</v>
      </c>
      <c r="P41" s="116">
        <f t="shared" si="27"/>
        <v>48207.519999999997</v>
      </c>
      <c r="Q41" s="117">
        <f t="shared" si="28"/>
        <v>200482.78000000003</v>
      </c>
      <c r="R41" s="118">
        <f t="shared" si="29"/>
        <v>248690.30000000002</v>
      </c>
      <c r="S41" s="32"/>
      <c r="T41" s="35">
        <v>3706876.3922722414</v>
      </c>
      <c r="U41" s="39">
        <v>19.02298739253856</v>
      </c>
      <c r="V41" s="36">
        <v>366330.41704571998</v>
      </c>
      <c r="W41" s="39">
        <v>7.2384440918753574</v>
      </c>
      <c r="X41" s="36">
        <v>4073206.8093179613</v>
      </c>
      <c r="Y41" s="40">
        <v>16.593366287470513</v>
      </c>
      <c r="Z41" s="38">
        <v>527723.28242848371</v>
      </c>
      <c r="AA41" s="39">
        <v>0.53588426388316035</v>
      </c>
      <c r="AB41" s="36">
        <v>200002.66363675563</v>
      </c>
      <c r="AC41" s="39">
        <v>0.4762217631322489</v>
      </c>
      <c r="AD41" s="36">
        <v>727725.94606523938</v>
      </c>
      <c r="AE41" s="40">
        <v>0.51804695790154642</v>
      </c>
      <c r="AF41" s="116">
        <f t="shared" si="30"/>
        <v>4234599.6747007249</v>
      </c>
      <c r="AG41" s="117">
        <f t="shared" si="31"/>
        <v>566333.08068247559</v>
      </c>
      <c r="AH41" s="118">
        <f t="shared" si="32"/>
        <v>4800932.7553832009</v>
      </c>
      <c r="AI41" s="32"/>
      <c r="AJ41" s="35">
        <v>1318770.5837372339</v>
      </c>
      <c r="AK41" s="39">
        <v>21.607500593731814</v>
      </c>
      <c r="AL41" s="36">
        <v>132592.7611978809</v>
      </c>
      <c r="AM41" s="39">
        <v>5.8506270660495474</v>
      </c>
      <c r="AN41" s="36">
        <v>1451363.3449351147</v>
      </c>
      <c r="AO41" s="40">
        <v>17.340892574736124</v>
      </c>
      <c r="AP41" s="38">
        <v>92218.490882573999</v>
      </c>
      <c r="AQ41" s="39">
        <v>0.60177161331576234</v>
      </c>
      <c r="AR41" s="36">
        <v>114019.75431573877</v>
      </c>
      <c r="AS41" s="39">
        <v>0.77285809202019096</v>
      </c>
      <c r="AT41" s="36">
        <v>206238.24519831277</v>
      </c>
      <c r="AU41" s="40">
        <v>0.68568945290769767</v>
      </c>
      <c r="AV41" s="116">
        <f t="shared" si="33"/>
        <v>1410989.0746198078</v>
      </c>
      <c r="AW41" s="117">
        <f t="shared" si="34"/>
        <v>246612.51551361967</v>
      </c>
      <c r="AX41" s="118">
        <f t="shared" si="35"/>
        <v>1657601.5901334274</v>
      </c>
      <c r="AY41" s="32"/>
      <c r="AZ41" s="35">
        <v>1844964.1026653657</v>
      </c>
      <c r="BA41" s="39">
        <v>16.92565504628606</v>
      </c>
      <c r="BB41" s="36">
        <v>163549.35268748514</v>
      </c>
      <c r="BC41" s="39">
        <v>5.3048768306028267</v>
      </c>
      <c r="BD41" s="36">
        <v>2008513.4553528507</v>
      </c>
      <c r="BE41" s="40">
        <v>14.36355575434337</v>
      </c>
      <c r="BF41" s="38">
        <v>597460.69461300608</v>
      </c>
      <c r="BG41" s="39">
        <v>1.0061208074638128</v>
      </c>
      <c r="BH41" s="36">
        <v>134955.31546916757</v>
      </c>
      <c r="BI41" s="39">
        <v>0.45309673450539895</v>
      </c>
      <c r="BJ41" s="36">
        <v>732416.01008217363</v>
      </c>
      <c r="BK41" s="40">
        <v>0.82139161387158532</v>
      </c>
      <c r="BL41" s="116">
        <f t="shared" si="36"/>
        <v>2442424.7972783716</v>
      </c>
      <c r="BM41" s="117">
        <f t="shared" si="37"/>
        <v>298504.66815665271</v>
      </c>
      <c r="BN41" s="118">
        <f t="shared" si="38"/>
        <v>2740929.4654350244</v>
      </c>
      <c r="BO41" s="32"/>
      <c r="BP41" s="38">
        <v>1845073.7857327033</v>
      </c>
      <c r="BQ41" s="39">
        <v>19.733620527842046</v>
      </c>
      <c r="BR41" s="36">
        <v>70075.214829228265</v>
      </c>
      <c r="BS41" s="39">
        <v>3.4027005355554172</v>
      </c>
      <c r="BT41" s="36">
        <v>1915149.0005619316</v>
      </c>
      <c r="BU41" s="40">
        <v>16.785858909503052</v>
      </c>
      <c r="BV41" s="38">
        <v>273309.36342560238</v>
      </c>
      <c r="BW41" s="39">
        <v>0.94118035547230405</v>
      </c>
      <c r="BX41" s="36">
        <v>192756.7100564276</v>
      </c>
      <c r="BY41" s="39">
        <v>0.98507596731566616</v>
      </c>
      <c r="BZ41" s="36">
        <v>466066.07348202995</v>
      </c>
      <c r="CA41" s="40">
        <v>0.95885150294512889</v>
      </c>
      <c r="CB41" s="116">
        <f t="shared" si="39"/>
        <v>2118383.1491583055</v>
      </c>
      <c r="CC41" s="117">
        <f t="shared" si="40"/>
        <v>262831.92488565587</v>
      </c>
      <c r="CD41" s="118">
        <f t="shared" si="41"/>
        <v>2381215.0740439612</v>
      </c>
      <c r="CE41" s="32"/>
      <c r="CF41" s="38">
        <v>2193990.599999913</v>
      </c>
      <c r="CG41" s="39">
        <v>17.655314320661095</v>
      </c>
      <c r="CH41" s="36">
        <v>154718.65999999945</v>
      </c>
      <c r="CI41" s="39">
        <v>6.2563145976546481</v>
      </c>
      <c r="CJ41" s="36">
        <v>2348709.2599999122</v>
      </c>
      <c r="CK41" s="40">
        <v>15.763360984710616</v>
      </c>
      <c r="CL41" s="38">
        <v>885480.62000003387</v>
      </c>
      <c r="CM41" s="39">
        <v>1.4450362123719902</v>
      </c>
      <c r="CN41" s="36">
        <v>249760.58000000173</v>
      </c>
      <c r="CO41" s="39">
        <v>0.81139833991196575</v>
      </c>
      <c r="CP41" s="36">
        <v>1135241.2000000356</v>
      </c>
      <c r="CQ41" s="40">
        <v>1.233168330275547</v>
      </c>
      <c r="CR41" s="116">
        <f t="shared" si="42"/>
        <v>3079471.2199999467</v>
      </c>
      <c r="CS41" s="117">
        <f t="shared" si="43"/>
        <v>404479.24000000115</v>
      </c>
      <c r="CT41" s="118">
        <f t="shared" si="44"/>
        <v>3483950.4599999478</v>
      </c>
      <c r="CU41" s="32"/>
      <c r="CV41" s="38">
        <f t="shared" si="45"/>
        <v>10931655.104407456</v>
      </c>
      <c r="CW41" s="39">
        <f t="shared" si="46"/>
        <v>15.825936859884871</v>
      </c>
      <c r="CX41" s="39">
        <f t="shared" si="47"/>
        <v>888296.85576031369</v>
      </c>
      <c r="CY41" s="39">
        <f t="shared" si="48"/>
        <v>5.0411548545211291</v>
      </c>
      <c r="CZ41" s="36">
        <f t="shared" si="49"/>
        <v>11819951.960167769</v>
      </c>
      <c r="DA41" s="40">
        <f t="shared" si="50"/>
        <v>13.633917402771745</v>
      </c>
      <c r="DB41" s="38">
        <f t="shared" si="51"/>
        <v>2402420.3313497002</v>
      </c>
      <c r="DC41" s="39">
        <f t="shared" si="52"/>
        <v>0.80838185400987528</v>
      </c>
      <c r="DD41" s="36">
        <f t="shared" si="53"/>
        <v>1090947.3534780913</v>
      </c>
      <c r="DE41" s="39">
        <f t="shared" si="54"/>
        <v>0.65489717046642892</v>
      </c>
      <c r="DF41" s="36">
        <f t="shared" si="55"/>
        <v>3493367.6848277915</v>
      </c>
      <c r="DG41" s="40">
        <f t="shared" si="56"/>
        <v>0.75325142339999795</v>
      </c>
      <c r="DH41" s="152"/>
      <c r="DI41" s="161" t="s">
        <v>39</v>
      </c>
      <c r="DJ41" s="38">
        <f t="shared" si="57"/>
        <v>11819951.960167769</v>
      </c>
      <c r="DK41" s="36">
        <f t="shared" si="58"/>
        <v>3493367.6848277915</v>
      </c>
      <c r="DL41" s="37">
        <f t="shared" si="59"/>
        <v>15313319.644995561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>
        <v>57331.090000000004</v>
      </c>
      <c r="E42" s="39">
        <v>0.53047013212924243</v>
      </c>
      <c r="F42" s="36">
        <v>6129.83</v>
      </c>
      <c r="G42" s="39">
        <v>0.22887017884478961</v>
      </c>
      <c r="H42" s="36">
        <v>63460.920000000006</v>
      </c>
      <c r="I42" s="40">
        <v>0.47057237559228532</v>
      </c>
      <c r="J42" s="244">
        <v>3239223.7600000002</v>
      </c>
      <c r="K42" s="39">
        <v>9.6153067246098054</v>
      </c>
      <c r="L42" s="36">
        <v>3492860.48</v>
      </c>
      <c r="M42" s="39">
        <v>11.761304604029242</v>
      </c>
      <c r="N42" s="36">
        <v>6732084.2400000002</v>
      </c>
      <c r="O42" s="40">
        <v>10.620757926422355</v>
      </c>
      <c r="P42" s="116">
        <f t="shared" si="27"/>
        <v>3296554.85</v>
      </c>
      <c r="Q42" s="117">
        <f t="shared" si="28"/>
        <v>3498990.31</v>
      </c>
      <c r="R42" s="118">
        <f t="shared" si="29"/>
        <v>6795545.1600000001</v>
      </c>
      <c r="S42" s="32"/>
      <c r="T42" s="35">
        <v>3547383.0172814783</v>
      </c>
      <c r="U42" s="39">
        <v>18.204497607454869</v>
      </c>
      <c r="V42" s="36">
        <v>2473174.7627675929</v>
      </c>
      <c r="W42" s="39">
        <v>48.868279609705645</v>
      </c>
      <c r="X42" s="36">
        <v>6020557.7800490707</v>
      </c>
      <c r="Y42" s="40">
        <v>24.526454259748853</v>
      </c>
      <c r="Z42" s="38">
        <v>14590349.969324322</v>
      </c>
      <c r="AA42" s="39">
        <v>14.815982567850112</v>
      </c>
      <c r="AB42" s="36">
        <v>8083368.5011661714</v>
      </c>
      <c r="AC42" s="39">
        <v>19.247123661635065</v>
      </c>
      <c r="AD42" s="36">
        <v>22673718.470490493</v>
      </c>
      <c r="AE42" s="40">
        <v>16.140761424632082</v>
      </c>
      <c r="AF42" s="116">
        <f t="shared" si="30"/>
        <v>18137732.986605801</v>
      </c>
      <c r="AG42" s="117">
        <f t="shared" si="31"/>
        <v>10556543.263933765</v>
      </c>
      <c r="AH42" s="118">
        <f t="shared" si="32"/>
        <v>28694276.250539564</v>
      </c>
      <c r="AI42" s="32"/>
      <c r="AJ42" s="35">
        <v>1272360.8871075115</v>
      </c>
      <c r="AK42" s="39">
        <v>20.847097260621492</v>
      </c>
      <c r="AL42" s="36">
        <v>1470586.5275890776</v>
      </c>
      <c r="AM42" s="39">
        <v>64.889314194461349</v>
      </c>
      <c r="AN42" s="36">
        <v>2742947.4146965891</v>
      </c>
      <c r="AO42" s="40">
        <v>32.772742003161312</v>
      </c>
      <c r="AP42" s="38">
        <v>2710446.5766555346</v>
      </c>
      <c r="AQ42" s="39">
        <v>17.687014758429537</v>
      </c>
      <c r="AR42" s="36">
        <v>3550259.4384213816</v>
      </c>
      <c r="AS42" s="39">
        <v>24.064661007397692</v>
      </c>
      <c r="AT42" s="36">
        <v>6260706.0150769167</v>
      </c>
      <c r="AU42" s="40">
        <v>20.81524732799241</v>
      </c>
      <c r="AV42" s="116">
        <f t="shared" si="33"/>
        <v>3982807.4637630461</v>
      </c>
      <c r="AW42" s="117">
        <f t="shared" si="34"/>
        <v>5020845.9660104588</v>
      </c>
      <c r="AX42" s="118">
        <f t="shared" si="35"/>
        <v>9003653.4297735058</v>
      </c>
      <c r="AY42" s="32"/>
      <c r="AZ42" s="35">
        <v>1607485.5488884042</v>
      </c>
      <c r="BA42" s="39">
        <v>14.747032667502149</v>
      </c>
      <c r="BB42" s="36">
        <v>720663.72348356643</v>
      </c>
      <c r="BC42" s="39">
        <v>23.375404589152332</v>
      </c>
      <c r="BD42" s="36">
        <v>2328149.2723719706</v>
      </c>
      <c r="BE42" s="40">
        <v>16.6493790664071</v>
      </c>
      <c r="BF42" s="38">
        <v>6023868.2250459101</v>
      </c>
      <c r="BG42" s="39">
        <v>10.144163820792471</v>
      </c>
      <c r="BH42" s="36">
        <v>4048696.7513114321</v>
      </c>
      <c r="BI42" s="39">
        <v>13.59302722271012</v>
      </c>
      <c r="BJ42" s="36">
        <v>10072564.976357343</v>
      </c>
      <c r="BK42" s="40">
        <v>11.296203643648253</v>
      </c>
      <c r="BL42" s="116">
        <f t="shared" si="36"/>
        <v>7631353.773934314</v>
      </c>
      <c r="BM42" s="117">
        <f t="shared" si="37"/>
        <v>4769360.4747949988</v>
      </c>
      <c r="BN42" s="118">
        <f t="shared" si="38"/>
        <v>12400714.248729313</v>
      </c>
      <c r="BO42" s="32"/>
      <c r="BP42" s="38">
        <v>1218509.2351286872</v>
      </c>
      <c r="BQ42" s="39">
        <v>13.032323716068484</v>
      </c>
      <c r="BR42" s="36">
        <v>343679.83899605554</v>
      </c>
      <c r="BS42" s="39">
        <v>16.688348013793121</v>
      </c>
      <c r="BT42" s="36">
        <v>1562189.0741247428</v>
      </c>
      <c r="BU42" s="40">
        <v>13.692242943254563</v>
      </c>
      <c r="BV42" s="38">
        <v>5780158.9335577209</v>
      </c>
      <c r="BW42" s="39">
        <v>19.904813986561937</v>
      </c>
      <c r="BX42" s="36">
        <v>3917711.4750778624</v>
      </c>
      <c r="BY42" s="39">
        <v>20.021318167581587</v>
      </c>
      <c r="BZ42" s="36">
        <v>9697870.4086355828</v>
      </c>
      <c r="CA42" s="40">
        <v>19.95171531627447</v>
      </c>
      <c r="CB42" s="116">
        <f t="shared" si="39"/>
        <v>6998668.1686864085</v>
      </c>
      <c r="CC42" s="117">
        <f t="shared" si="40"/>
        <v>4261391.3140739184</v>
      </c>
      <c r="CD42" s="118">
        <f t="shared" si="41"/>
        <v>11260059.482760327</v>
      </c>
      <c r="CE42" s="32"/>
      <c r="CF42" s="38">
        <v>2073766.2000000156</v>
      </c>
      <c r="CG42" s="39">
        <v>16.687853671098075</v>
      </c>
      <c r="CH42" s="36">
        <v>921285.52999999945</v>
      </c>
      <c r="CI42" s="39">
        <v>37.253761827739567</v>
      </c>
      <c r="CJ42" s="36">
        <v>2995051.7300000149</v>
      </c>
      <c r="CK42" s="40">
        <v>20.101288138095914</v>
      </c>
      <c r="CL42" s="38">
        <v>7058588.8300003186</v>
      </c>
      <c r="CM42" s="39">
        <v>11.51907363889512</v>
      </c>
      <c r="CN42" s="36">
        <v>5103786.8500001356</v>
      </c>
      <c r="CO42" s="39">
        <v>16.580695710086044</v>
      </c>
      <c r="CP42" s="36">
        <v>12162375.680000454</v>
      </c>
      <c r="CQ42" s="40">
        <v>13.211515323342397</v>
      </c>
      <c r="CR42" s="116">
        <f t="shared" si="42"/>
        <v>9132355.0300003346</v>
      </c>
      <c r="CS42" s="117">
        <f t="shared" si="43"/>
        <v>6025072.3800001349</v>
      </c>
      <c r="CT42" s="118">
        <f t="shared" si="44"/>
        <v>15157427.41000047</v>
      </c>
      <c r="CU42" s="32"/>
      <c r="CV42" s="38">
        <f t="shared" si="45"/>
        <v>9776835.9784060977</v>
      </c>
      <c r="CW42" s="39">
        <f t="shared" si="46"/>
        <v>14.15408622078848</v>
      </c>
      <c r="CX42" s="39">
        <f t="shared" si="47"/>
        <v>5935520.2128362916</v>
      </c>
      <c r="CY42" s="39">
        <f t="shared" si="48"/>
        <v>33.684546265152697</v>
      </c>
      <c r="CZ42" s="36">
        <f t="shared" si="49"/>
        <v>15712356.191242389</v>
      </c>
      <c r="DA42" s="40">
        <f t="shared" si="50"/>
        <v>18.123674887701267</v>
      </c>
      <c r="DB42" s="38">
        <f t="shared" si="51"/>
        <v>39402636.294583805</v>
      </c>
      <c r="DC42" s="39">
        <f t="shared" si="52"/>
        <v>13.258452638384691</v>
      </c>
      <c r="DD42" s="36">
        <f t="shared" si="53"/>
        <v>28196683.495976985</v>
      </c>
      <c r="DE42" s="39">
        <f t="shared" si="54"/>
        <v>16.9265072042027</v>
      </c>
      <c r="DF42" s="36">
        <f t="shared" si="55"/>
        <v>67599319.790560782</v>
      </c>
      <c r="DG42" s="40">
        <f t="shared" si="56"/>
        <v>14.575987541838634</v>
      </c>
      <c r="DH42" s="152"/>
      <c r="DI42" s="161" t="s">
        <v>55</v>
      </c>
      <c r="DJ42" s="38">
        <f t="shared" si="57"/>
        <v>15712356.191242389</v>
      </c>
      <c r="DK42" s="36">
        <f t="shared" si="58"/>
        <v>67599319.790560782</v>
      </c>
      <c r="DL42" s="37">
        <f t="shared" si="59"/>
        <v>83311675.981803179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>
        <v>0</v>
      </c>
      <c r="E43" s="39">
        <v>0</v>
      </c>
      <c r="F43" s="36">
        <v>0</v>
      </c>
      <c r="G43" s="39">
        <v>0</v>
      </c>
      <c r="H43" s="36">
        <v>0</v>
      </c>
      <c r="I43" s="40">
        <v>0</v>
      </c>
      <c r="J43" s="244">
        <v>10453.700000000001</v>
      </c>
      <c r="K43" s="39">
        <v>3.1030746670941162E-2</v>
      </c>
      <c r="L43" s="36">
        <v>0</v>
      </c>
      <c r="M43" s="39">
        <v>0</v>
      </c>
      <c r="N43" s="36">
        <v>10453.700000000001</v>
      </c>
      <c r="O43" s="40">
        <v>1.6492101580630456E-2</v>
      </c>
      <c r="P43" s="116">
        <f t="shared" si="27"/>
        <v>10453.700000000001</v>
      </c>
      <c r="Q43" s="117">
        <f t="shared" si="28"/>
        <v>0</v>
      </c>
      <c r="R43" s="118">
        <f t="shared" si="29"/>
        <v>10453.700000000001</v>
      </c>
      <c r="S43" s="32"/>
      <c r="T43" s="35">
        <v>19844.132978119844</v>
      </c>
      <c r="U43" s="39">
        <v>0.10183633105371385</v>
      </c>
      <c r="V43" s="36">
        <v>17559.361622351847</v>
      </c>
      <c r="W43" s="39">
        <v>0.34696124448915899</v>
      </c>
      <c r="X43" s="36">
        <v>37403.494600471691</v>
      </c>
      <c r="Y43" s="40">
        <v>0.15237377216330861</v>
      </c>
      <c r="Z43" s="38">
        <v>796041.95474627602</v>
      </c>
      <c r="AA43" s="39">
        <v>0.8083523527259393</v>
      </c>
      <c r="AB43" s="36">
        <v>307697.87324845855</v>
      </c>
      <c r="AC43" s="39">
        <v>0.73265236095333219</v>
      </c>
      <c r="AD43" s="36">
        <v>1103739.8279947345</v>
      </c>
      <c r="AE43" s="40">
        <v>0.78572031586762792</v>
      </c>
      <c r="AF43" s="116">
        <f t="shared" si="30"/>
        <v>815886.08772439591</v>
      </c>
      <c r="AG43" s="117">
        <f t="shared" si="31"/>
        <v>325257.23487081041</v>
      </c>
      <c r="AH43" s="118">
        <f t="shared" si="32"/>
        <v>1141143.3225952063</v>
      </c>
      <c r="AI43" s="32"/>
      <c r="AJ43" s="35">
        <v>9089.3225738412912</v>
      </c>
      <c r="AK43" s="39">
        <v>0.1489247222624038</v>
      </c>
      <c r="AL43" s="36">
        <v>1224.7586563644163</v>
      </c>
      <c r="AM43" s="39">
        <v>5.4042212256295123E-2</v>
      </c>
      <c r="AN43" s="36">
        <v>10314.081230205707</v>
      </c>
      <c r="AO43" s="40">
        <v>0.1232326661991697</v>
      </c>
      <c r="AP43" s="38">
        <v>236890.21704830069</v>
      </c>
      <c r="AQ43" s="39">
        <v>1.5458267287565708</v>
      </c>
      <c r="AR43" s="36">
        <v>68545.132459031825</v>
      </c>
      <c r="AS43" s="39">
        <v>0.4646182638041878</v>
      </c>
      <c r="AT43" s="36">
        <v>305435.34950733255</v>
      </c>
      <c r="AU43" s="40">
        <v>1.0154944709744245</v>
      </c>
      <c r="AV43" s="116">
        <f t="shared" si="33"/>
        <v>245979.53962214198</v>
      </c>
      <c r="AW43" s="117">
        <f t="shared" si="34"/>
        <v>69769.89111539624</v>
      </c>
      <c r="AX43" s="118">
        <f t="shared" si="35"/>
        <v>315749.4307375382</v>
      </c>
      <c r="AY43" s="32"/>
      <c r="AZ43" s="35">
        <v>42001.077004706945</v>
      </c>
      <c r="BA43" s="39">
        <v>0.38531684162697649</v>
      </c>
      <c r="BB43" s="36">
        <v>17988.612781530177</v>
      </c>
      <c r="BC43" s="39">
        <v>0.58347754724392398</v>
      </c>
      <c r="BD43" s="36">
        <v>59989.689786237126</v>
      </c>
      <c r="BE43" s="40">
        <v>0.42900646327958242</v>
      </c>
      <c r="BF43" s="38">
        <v>803063.94642809383</v>
      </c>
      <c r="BG43" s="39">
        <v>1.3523556503556493</v>
      </c>
      <c r="BH43" s="36">
        <v>372075.32387639274</v>
      </c>
      <c r="BI43" s="39">
        <v>1.2491995120929349</v>
      </c>
      <c r="BJ43" s="36">
        <v>1175139.2703044866</v>
      </c>
      <c r="BK43" s="40">
        <v>1.317897927505685</v>
      </c>
      <c r="BL43" s="116">
        <f t="shared" si="36"/>
        <v>845065.02343280078</v>
      </c>
      <c r="BM43" s="117">
        <f t="shared" si="37"/>
        <v>390063.93665792292</v>
      </c>
      <c r="BN43" s="118">
        <f t="shared" si="38"/>
        <v>1235128.9600907238</v>
      </c>
      <c r="BO43" s="32"/>
      <c r="BP43" s="38">
        <v>23045.149523750944</v>
      </c>
      <c r="BQ43" s="39">
        <v>0.24647482351416533</v>
      </c>
      <c r="BR43" s="36">
        <v>-3766.1205277008703</v>
      </c>
      <c r="BS43" s="39">
        <v>-0.18287464930080946</v>
      </c>
      <c r="BT43" s="36">
        <v>19279.028996050074</v>
      </c>
      <c r="BU43" s="40">
        <v>0.16897644023778913</v>
      </c>
      <c r="BV43" s="38">
        <v>316850.12974855152</v>
      </c>
      <c r="BW43" s="39">
        <v>1.0911192869883657</v>
      </c>
      <c r="BX43" s="36">
        <v>149425.0656860891</v>
      </c>
      <c r="BY43" s="39">
        <v>0.76363121719000748</v>
      </c>
      <c r="BZ43" s="36">
        <v>466275.19543464063</v>
      </c>
      <c r="CA43" s="40">
        <v>0.95928173571676467</v>
      </c>
      <c r="CB43" s="116">
        <f t="shared" si="39"/>
        <v>339895.27927230246</v>
      </c>
      <c r="CC43" s="117">
        <f t="shared" si="40"/>
        <v>145658.94515838823</v>
      </c>
      <c r="CD43" s="118">
        <f t="shared" si="41"/>
        <v>485554.22443069069</v>
      </c>
      <c r="CE43" s="32"/>
      <c r="CF43" s="38">
        <v>17681.47</v>
      </c>
      <c r="CG43" s="39">
        <v>0.14228498084784499</v>
      </c>
      <c r="CH43" s="36">
        <v>8033.6400000000012</v>
      </c>
      <c r="CI43" s="39">
        <v>0.32485402345329562</v>
      </c>
      <c r="CJ43" s="36">
        <v>25715.11</v>
      </c>
      <c r="CK43" s="40">
        <v>0.17258694747580505</v>
      </c>
      <c r="CL43" s="38">
        <v>403945.69999999891</v>
      </c>
      <c r="CM43" s="39">
        <v>0.65920828886342908</v>
      </c>
      <c r="CN43" s="36">
        <v>169191.90000000026</v>
      </c>
      <c r="CO43" s="39">
        <v>0.54965450026801899</v>
      </c>
      <c r="CP43" s="36">
        <v>573137.59999999916</v>
      </c>
      <c r="CQ43" s="40">
        <v>0.62257706750786634</v>
      </c>
      <c r="CR43" s="116">
        <f t="shared" si="42"/>
        <v>421627.16999999888</v>
      </c>
      <c r="CS43" s="117">
        <f t="shared" si="43"/>
        <v>177225.54000000027</v>
      </c>
      <c r="CT43" s="118">
        <f t="shared" si="44"/>
        <v>598852.70999999915</v>
      </c>
      <c r="CU43" s="32"/>
      <c r="CV43" s="38">
        <f t="shared" si="45"/>
        <v>111661.15208041904</v>
      </c>
      <c r="CW43" s="39">
        <f t="shared" si="46"/>
        <v>0.1616536860748774</v>
      </c>
      <c r="CX43" s="39">
        <f t="shared" si="47"/>
        <v>41040.252532545564</v>
      </c>
      <c r="CY43" s="39">
        <f t="shared" si="48"/>
        <v>0.23290667634766421</v>
      </c>
      <c r="CZ43" s="36">
        <f t="shared" si="49"/>
        <v>152701.4046129646</v>
      </c>
      <c r="DA43" s="40">
        <f t="shared" si="50"/>
        <v>0.17613593902887889</v>
      </c>
      <c r="DB43" s="38">
        <f t="shared" si="51"/>
        <v>2567245.6479712208</v>
      </c>
      <c r="DC43" s="39">
        <f t="shared" si="52"/>
        <v>0.86384333728970297</v>
      </c>
      <c r="DD43" s="36">
        <f t="shared" si="53"/>
        <v>1066935.2952699724</v>
      </c>
      <c r="DE43" s="39">
        <f t="shared" si="54"/>
        <v>0.640482699477121</v>
      </c>
      <c r="DF43" s="36">
        <f t="shared" si="55"/>
        <v>3634180.943241193</v>
      </c>
      <c r="DG43" s="40">
        <f t="shared" si="56"/>
        <v>0.78361404105234367</v>
      </c>
      <c r="DH43" s="152"/>
      <c r="DI43" s="161" t="s">
        <v>56</v>
      </c>
      <c r="DJ43" s="38">
        <f t="shared" si="57"/>
        <v>152701.4046129646</v>
      </c>
      <c r="DK43" s="36">
        <f t="shared" si="58"/>
        <v>3634180.943241193</v>
      </c>
      <c r="DL43" s="37">
        <f t="shared" si="59"/>
        <v>3786882.3478541574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>
        <v>813871.04</v>
      </c>
      <c r="E44" s="39">
        <v>7.5305436914763693</v>
      </c>
      <c r="F44" s="36">
        <v>62407.41</v>
      </c>
      <c r="G44" s="39">
        <v>2.3301127580928203</v>
      </c>
      <c r="H44" s="36">
        <v>876278.45000000007</v>
      </c>
      <c r="I44" s="40">
        <v>6.4977380078452311</v>
      </c>
      <c r="J44" s="244">
        <v>3399185.1700000004</v>
      </c>
      <c r="K44" s="39">
        <v>10.090135922964125</v>
      </c>
      <c r="L44" s="36">
        <v>16682200.68</v>
      </c>
      <c r="M44" s="39">
        <v>56.172997686705116</v>
      </c>
      <c r="N44" s="36">
        <v>20081385.850000001</v>
      </c>
      <c r="O44" s="40">
        <v>31.681056020168462</v>
      </c>
      <c r="P44" s="116">
        <f t="shared" si="27"/>
        <v>4213056.2100000009</v>
      </c>
      <c r="Q44" s="117">
        <f t="shared" si="28"/>
        <v>16744608.09</v>
      </c>
      <c r="R44" s="118">
        <f t="shared" si="29"/>
        <v>20957664.300000001</v>
      </c>
      <c r="S44" s="32"/>
      <c r="T44" s="35">
        <v>11069965.224029025</v>
      </c>
      <c r="U44" s="39">
        <v>56.808964369988274</v>
      </c>
      <c r="V44" s="36">
        <v>7994406.4895424936</v>
      </c>
      <c r="W44" s="39">
        <v>157.96412672731122</v>
      </c>
      <c r="X44" s="36">
        <v>19064371.713571519</v>
      </c>
      <c r="Y44" s="40">
        <v>77.664139753501487</v>
      </c>
      <c r="Z44" s="38">
        <v>18461033.786304548</v>
      </c>
      <c r="AA44" s="39">
        <v>18.746524609583901</v>
      </c>
      <c r="AB44" s="36">
        <v>17321230.108810045</v>
      </c>
      <c r="AC44" s="39">
        <v>41.243184425874794</v>
      </c>
      <c r="AD44" s="36">
        <v>35782263.895114593</v>
      </c>
      <c r="AE44" s="40">
        <v>25.472354061198544</v>
      </c>
      <c r="AF44" s="116">
        <f t="shared" si="30"/>
        <v>29530999.010333575</v>
      </c>
      <c r="AG44" s="117">
        <f t="shared" si="31"/>
        <v>25315636.598352537</v>
      </c>
      <c r="AH44" s="118">
        <f t="shared" si="32"/>
        <v>54846635.608686112</v>
      </c>
      <c r="AI44" s="32"/>
      <c r="AJ44" s="35">
        <v>2665924.0826708605</v>
      </c>
      <c r="AK44" s="39">
        <v>43.680043299049046</v>
      </c>
      <c r="AL44" s="36">
        <v>4338077.2401624881</v>
      </c>
      <c r="AM44" s="39">
        <v>191.41672506563509</v>
      </c>
      <c r="AN44" s="36">
        <v>7004001.3228333481</v>
      </c>
      <c r="AO44" s="40">
        <v>83.68382387250702</v>
      </c>
      <c r="AP44" s="38">
        <v>2414532.713056793</v>
      </c>
      <c r="AQ44" s="39">
        <v>15.756029319434846</v>
      </c>
      <c r="AR44" s="36">
        <v>5874245.5922020767</v>
      </c>
      <c r="AS44" s="39">
        <v>39.817295412472561</v>
      </c>
      <c r="AT44" s="36">
        <v>8288778.3052588701</v>
      </c>
      <c r="AU44" s="40">
        <v>27.558069338405353</v>
      </c>
      <c r="AV44" s="116">
        <f t="shared" si="33"/>
        <v>5080456.7957276534</v>
      </c>
      <c r="AW44" s="117">
        <f t="shared" si="34"/>
        <v>10212322.832364565</v>
      </c>
      <c r="AX44" s="118">
        <f t="shared" si="35"/>
        <v>15292779.628092218</v>
      </c>
      <c r="AY44" s="32"/>
      <c r="AZ44" s="35">
        <v>10883583.772030657</v>
      </c>
      <c r="BA44" s="39">
        <v>99.845728340525639</v>
      </c>
      <c r="BB44" s="36">
        <v>4663233.0717621082</v>
      </c>
      <c r="BC44" s="39">
        <v>151.25634355374987</v>
      </c>
      <c r="BD44" s="36">
        <v>15546816.843792766</v>
      </c>
      <c r="BE44" s="40">
        <v>111.18052007231979</v>
      </c>
      <c r="BF44" s="38">
        <v>13614876.267460026</v>
      </c>
      <c r="BG44" s="39">
        <v>22.927383219091158</v>
      </c>
      <c r="BH44" s="36">
        <v>16411194.179808933</v>
      </c>
      <c r="BI44" s="39">
        <v>55.098670744126871</v>
      </c>
      <c r="BJ44" s="36">
        <v>30026070.447268959</v>
      </c>
      <c r="BK44" s="40">
        <v>33.673707460514244</v>
      </c>
      <c r="BL44" s="116">
        <f t="shared" si="36"/>
        <v>24498460.039490685</v>
      </c>
      <c r="BM44" s="117">
        <f t="shared" si="37"/>
        <v>21074427.251571041</v>
      </c>
      <c r="BN44" s="118">
        <f t="shared" si="38"/>
        <v>45572887.291061729</v>
      </c>
      <c r="BO44" s="32"/>
      <c r="BP44" s="38">
        <v>3165538.3356839605</v>
      </c>
      <c r="BQ44" s="39">
        <v>33.856387080973704</v>
      </c>
      <c r="BR44" s="36">
        <v>3113639.0604151227</v>
      </c>
      <c r="BS44" s="39">
        <v>151.19156358236003</v>
      </c>
      <c r="BT44" s="36">
        <v>6279177.3960990831</v>
      </c>
      <c r="BU44" s="40">
        <v>55.035606006495428</v>
      </c>
      <c r="BV44" s="38">
        <v>7553867.0048404541</v>
      </c>
      <c r="BW44" s="39">
        <v>26.0128344806655</v>
      </c>
      <c r="BX44" s="36">
        <v>9807714.0854228567</v>
      </c>
      <c r="BY44" s="39">
        <v>50.121956517234302</v>
      </c>
      <c r="BZ44" s="36">
        <v>17361581.090263311</v>
      </c>
      <c r="CA44" s="40">
        <v>35.718493726715266</v>
      </c>
      <c r="CB44" s="116">
        <f t="shared" si="39"/>
        <v>10719405.340524415</v>
      </c>
      <c r="CC44" s="117">
        <f t="shared" si="40"/>
        <v>12921353.145837979</v>
      </c>
      <c r="CD44" s="118">
        <f t="shared" si="41"/>
        <v>23640758.486362394</v>
      </c>
      <c r="CE44" s="32"/>
      <c r="CF44" s="38">
        <v>15601744.140000006</v>
      </c>
      <c r="CG44" s="39">
        <v>125.54916905398015</v>
      </c>
      <c r="CH44" s="36">
        <v>3359734.8399999873</v>
      </c>
      <c r="CI44" s="39">
        <v>135.85664536999545</v>
      </c>
      <c r="CJ44" s="36">
        <v>18961478.979999993</v>
      </c>
      <c r="CK44" s="40">
        <v>127.25995637525331</v>
      </c>
      <c r="CL44" s="38">
        <v>10740116.049999997</v>
      </c>
      <c r="CM44" s="39">
        <v>17.527042678050957</v>
      </c>
      <c r="CN44" s="36">
        <v>12027296.879999883</v>
      </c>
      <c r="CO44" s="39">
        <v>39.073134447638623</v>
      </c>
      <c r="CP44" s="36">
        <v>22767412.92999988</v>
      </c>
      <c r="CQ44" s="40">
        <v>24.731354524114323</v>
      </c>
      <c r="CR44" s="116">
        <f t="shared" si="42"/>
        <v>26341860.190000005</v>
      </c>
      <c r="CS44" s="117">
        <f t="shared" si="43"/>
        <v>15387031.71999987</v>
      </c>
      <c r="CT44" s="118">
        <f t="shared" si="44"/>
        <v>41728891.909999877</v>
      </c>
      <c r="CU44" s="32"/>
      <c r="CV44" s="38">
        <f t="shared" si="45"/>
        <v>44200626.59441451</v>
      </c>
      <c r="CW44" s="39">
        <f t="shared" si="46"/>
        <v>63.989973976449285</v>
      </c>
      <c r="CX44" s="39">
        <f t="shared" si="47"/>
        <v>23531498.111882202</v>
      </c>
      <c r="CY44" s="39">
        <f t="shared" si="48"/>
        <v>133.54311137275735</v>
      </c>
      <c r="CZ44" s="36">
        <f t="shared" si="49"/>
        <v>67732124.706296712</v>
      </c>
      <c r="DA44" s="40">
        <f t="shared" si="50"/>
        <v>78.126729860818955</v>
      </c>
      <c r="DB44" s="38">
        <f t="shared" si="51"/>
        <v>56183610.991661824</v>
      </c>
      <c r="DC44" s="39">
        <f t="shared" si="52"/>
        <v>18.905022999407052</v>
      </c>
      <c r="DD44" s="36">
        <f t="shared" si="53"/>
        <v>78123881.526243806</v>
      </c>
      <c r="DE44" s="39">
        <f t="shared" si="54"/>
        <v>46.897871647313238</v>
      </c>
      <c r="DF44" s="36">
        <f t="shared" si="55"/>
        <v>134307492.51790562</v>
      </c>
      <c r="DG44" s="40">
        <f t="shared" si="56"/>
        <v>28.959823024579247</v>
      </c>
      <c r="DH44" s="152"/>
      <c r="DI44" s="161" t="s">
        <v>60</v>
      </c>
      <c r="DJ44" s="38">
        <f t="shared" si="57"/>
        <v>67732124.706296712</v>
      </c>
      <c r="DK44" s="36">
        <f t="shared" si="58"/>
        <v>134307492.51790562</v>
      </c>
      <c r="DL44" s="37">
        <f t="shared" si="59"/>
        <v>202039617.22420233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>
        <v>16270.349999999999</v>
      </c>
      <c r="E45" s="39">
        <v>0.15054544949850104</v>
      </c>
      <c r="F45" s="36">
        <v>817.8</v>
      </c>
      <c r="G45" s="39">
        <v>3.0534294141806369E-2</v>
      </c>
      <c r="H45" s="36">
        <v>17088.149999999998</v>
      </c>
      <c r="I45" s="40">
        <v>0.12671123173091894</v>
      </c>
      <c r="J45" s="244">
        <v>391407.13</v>
      </c>
      <c r="K45" s="39">
        <v>1.1618523103044984</v>
      </c>
      <c r="L45" s="36">
        <v>364863.7</v>
      </c>
      <c r="M45" s="39">
        <v>1.2285841759855074</v>
      </c>
      <c r="N45" s="36">
        <v>756270.83000000007</v>
      </c>
      <c r="O45" s="40">
        <v>1.1931177813432283</v>
      </c>
      <c r="P45" s="116">
        <f t="shared" si="27"/>
        <v>407677.48</v>
      </c>
      <c r="Q45" s="117">
        <f t="shared" si="28"/>
        <v>365681.5</v>
      </c>
      <c r="R45" s="118">
        <f t="shared" si="29"/>
        <v>773358.98</v>
      </c>
      <c r="S45" s="32"/>
      <c r="T45" s="35">
        <v>339269.76437794737</v>
      </c>
      <c r="U45" s="39">
        <v>1.7410681575155231</v>
      </c>
      <c r="V45" s="36">
        <v>133993.83547182078</v>
      </c>
      <c r="W45" s="39">
        <v>2.6476285931715857</v>
      </c>
      <c r="X45" s="36">
        <v>473263.59984976816</v>
      </c>
      <c r="Y45" s="40">
        <v>1.9279738619873883</v>
      </c>
      <c r="Z45" s="38">
        <v>1073710.0557071203</v>
      </c>
      <c r="AA45" s="39">
        <v>1.0903144545352375</v>
      </c>
      <c r="AB45" s="36">
        <v>253202.0035043167</v>
      </c>
      <c r="AC45" s="39">
        <v>0.60289349324087615</v>
      </c>
      <c r="AD45" s="36">
        <v>1326912.0592114371</v>
      </c>
      <c r="AE45" s="40">
        <v>0.9445901433006445</v>
      </c>
      <c r="AF45" s="116">
        <f t="shared" si="30"/>
        <v>1412979.8200850678</v>
      </c>
      <c r="AG45" s="117">
        <f t="shared" si="31"/>
        <v>387195.83897613746</v>
      </c>
      <c r="AH45" s="118">
        <f t="shared" si="32"/>
        <v>1800175.6590612051</v>
      </c>
      <c r="AI45" s="32"/>
      <c r="AJ45" s="35">
        <v>60793.295529665695</v>
      </c>
      <c r="AK45" s="39">
        <v>0.99607254320884919</v>
      </c>
      <c r="AL45" s="36">
        <v>73351.992937136092</v>
      </c>
      <c r="AM45" s="39">
        <v>3.2366409097266953</v>
      </c>
      <c r="AN45" s="36">
        <v>134145.28846680178</v>
      </c>
      <c r="AO45" s="40">
        <v>1.6027682143328448</v>
      </c>
      <c r="AP45" s="38">
        <v>216271.98388650356</v>
      </c>
      <c r="AQ45" s="39">
        <v>1.4112824815589649</v>
      </c>
      <c r="AR45" s="36">
        <v>84020.686842250172</v>
      </c>
      <c r="AS45" s="39">
        <v>0.56951594145089246</v>
      </c>
      <c r="AT45" s="36">
        <v>300292.67072875373</v>
      </c>
      <c r="AU45" s="40">
        <v>0.99839637845151263</v>
      </c>
      <c r="AV45" s="116">
        <f t="shared" si="33"/>
        <v>277065.27941616927</v>
      </c>
      <c r="AW45" s="117">
        <f t="shared" si="34"/>
        <v>157372.67977938626</v>
      </c>
      <c r="AX45" s="118">
        <f t="shared" si="35"/>
        <v>434437.95919555554</v>
      </c>
      <c r="AY45" s="32"/>
      <c r="AZ45" s="35">
        <v>366846.84385912982</v>
      </c>
      <c r="BA45" s="39">
        <v>3.3654438723269773</v>
      </c>
      <c r="BB45" s="36">
        <v>207408.75399534285</v>
      </c>
      <c r="BC45" s="39">
        <v>6.7274976968972702</v>
      </c>
      <c r="BD45" s="36">
        <v>574255.5978544727</v>
      </c>
      <c r="BE45" s="40">
        <v>4.1066950659673092</v>
      </c>
      <c r="BF45" s="38">
        <v>755204.93518993771</v>
      </c>
      <c r="BG45" s="39">
        <v>1.2717613159240884</v>
      </c>
      <c r="BH45" s="36">
        <v>674184.91169372899</v>
      </c>
      <c r="BI45" s="39">
        <v>2.2634972240943592</v>
      </c>
      <c r="BJ45" s="36">
        <v>1429389.8468836667</v>
      </c>
      <c r="BK45" s="40">
        <v>1.6030354566548948</v>
      </c>
      <c r="BL45" s="116">
        <f t="shared" si="36"/>
        <v>1122051.7790490675</v>
      </c>
      <c r="BM45" s="117">
        <f t="shared" si="37"/>
        <v>881593.66568907187</v>
      </c>
      <c r="BN45" s="118">
        <f t="shared" si="38"/>
        <v>2003645.4447381394</v>
      </c>
      <c r="BO45" s="32"/>
      <c r="BP45" s="38">
        <v>86285.906885800112</v>
      </c>
      <c r="BQ45" s="39">
        <v>0.92285379400635426</v>
      </c>
      <c r="BR45" s="36">
        <v>44253.413989275374</v>
      </c>
      <c r="BS45" s="39">
        <v>2.1488498586615217</v>
      </c>
      <c r="BT45" s="36">
        <v>130539.32087507549</v>
      </c>
      <c r="BU45" s="40">
        <v>1.1441483778590753</v>
      </c>
      <c r="BV45" s="38">
        <v>231423.50046581705</v>
      </c>
      <c r="BW45" s="39">
        <v>0.79694032324052844</v>
      </c>
      <c r="BX45" s="36">
        <v>114869.89501816203</v>
      </c>
      <c r="BY45" s="39">
        <v>0.58703830812084212</v>
      </c>
      <c r="BZ45" s="36">
        <v>346293.39548397908</v>
      </c>
      <c r="CA45" s="40">
        <v>0.71243963380352726</v>
      </c>
      <c r="CB45" s="116">
        <f t="shared" si="39"/>
        <v>317709.40735161718</v>
      </c>
      <c r="CC45" s="117">
        <f t="shared" si="40"/>
        <v>159123.3090074374</v>
      </c>
      <c r="CD45" s="118">
        <f t="shared" si="41"/>
        <v>476832.71635905455</v>
      </c>
      <c r="CE45" s="32"/>
      <c r="CF45" s="38">
        <v>1027291.2599999991</v>
      </c>
      <c r="CG45" s="39">
        <v>8.2667401100846476</v>
      </c>
      <c r="CH45" s="36">
        <v>91476.82</v>
      </c>
      <c r="CI45" s="39">
        <v>3.6990222401940964</v>
      </c>
      <c r="CJ45" s="36">
        <v>1118768.0799999991</v>
      </c>
      <c r="CK45" s="40">
        <v>7.5086113907569167</v>
      </c>
      <c r="CL45" s="38">
        <v>591612.05999999901</v>
      </c>
      <c r="CM45" s="39">
        <v>0.96546534285070684</v>
      </c>
      <c r="CN45" s="36">
        <v>120127.27000000022</v>
      </c>
      <c r="CO45" s="39">
        <v>0.39025801211766881</v>
      </c>
      <c r="CP45" s="36">
        <v>711739.32999999926</v>
      </c>
      <c r="CQ45" s="40">
        <v>0.77313473222034945</v>
      </c>
      <c r="CR45" s="116">
        <f t="shared" si="42"/>
        <v>1618903.319999998</v>
      </c>
      <c r="CS45" s="117">
        <f t="shared" si="43"/>
        <v>211604.09000000023</v>
      </c>
      <c r="CT45" s="118">
        <f t="shared" si="44"/>
        <v>1830507.4099999983</v>
      </c>
      <c r="CU45" s="32"/>
      <c r="CV45" s="38">
        <f t="shared" si="45"/>
        <v>1896757.420652542</v>
      </c>
      <c r="CW45" s="39">
        <f t="shared" si="46"/>
        <v>2.7459669090422083</v>
      </c>
      <c r="CX45" s="39">
        <f t="shared" si="47"/>
        <v>551302.61639357498</v>
      </c>
      <c r="CY45" s="39">
        <f t="shared" si="48"/>
        <v>3.1286859149849042</v>
      </c>
      <c r="CZ45" s="36">
        <f t="shared" si="49"/>
        <v>2448060.0370461168</v>
      </c>
      <c r="DA45" s="40">
        <f t="shared" si="50"/>
        <v>2.823754991102295</v>
      </c>
      <c r="DB45" s="38">
        <f t="shared" si="51"/>
        <v>3259629.665249378</v>
      </c>
      <c r="DC45" s="39">
        <f t="shared" si="52"/>
        <v>1.0968211673015194</v>
      </c>
      <c r="DD45" s="36">
        <f t="shared" si="53"/>
        <v>1611268.4670584581</v>
      </c>
      <c r="DE45" s="39">
        <f t="shared" si="54"/>
        <v>0.96724663804737465</v>
      </c>
      <c r="DF45" s="36">
        <f t="shared" si="55"/>
        <v>4870898.1323078359</v>
      </c>
      <c r="DG45" s="40">
        <f t="shared" si="56"/>
        <v>1.0502790666245416</v>
      </c>
      <c r="DH45" s="152"/>
      <c r="DI45" s="161" t="s">
        <v>61</v>
      </c>
      <c r="DJ45" s="38">
        <f t="shared" si="57"/>
        <v>2448060.0370461168</v>
      </c>
      <c r="DK45" s="36">
        <f t="shared" si="58"/>
        <v>4870898.1323078359</v>
      </c>
      <c r="DL45" s="37">
        <f t="shared" si="59"/>
        <v>7318958.1693539526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>
        <v>0</v>
      </c>
      <c r="E46" s="39">
        <v>0</v>
      </c>
      <c r="F46" s="36">
        <v>0</v>
      </c>
      <c r="G46" s="39">
        <v>0</v>
      </c>
      <c r="H46" s="36">
        <v>0</v>
      </c>
      <c r="I46" s="40">
        <v>0</v>
      </c>
      <c r="J46" s="244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5">
        <v>62508024.640064999</v>
      </c>
      <c r="U46" s="39">
        <v>320.77934056267736</v>
      </c>
      <c r="V46" s="36">
        <v>3131900.624249252</v>
      </c>
      <c r="W46" s="39">
        <v>61.884262171733326</v>
      </c>
      <c r="X46" s="36">
        <v>65639925.264314249</v>
      </c>
      <c r="Y46" s="40">
        <v>267.40290242599667</v>
      </c>
      <c r="Z46" s="38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62508024.640064999</v>
      </c>
      <c r="AG46" s="117">
        <f t="shared" si="31"/>
        <v>3131900.624249252</v>
      </c>
      <c r="AH46" s="118">
        <f t="shared" si="32"/>
        <v>65639925.264314249</v>
      </c>
      <c r="AI46" s="32"/>
      <c r="AJ46" s="35">
        <v>6437805.2748462036</v>
      </c>
      <c r="AK46" s="39">
        <v>105.48072804624061</v>
      </c>
      <c r="AL46" s="36">
        <v>569545.75522293674</v>
      </c>
      <c r="AM46" s="39">
        <v>25.131083935177898</v>
      </c>
      <c r="AN46" s="36">
        <v>7007351.0300691407</v>
      </c>
      <c r="AO46" s="40">
        <v>83.723846182244557</v>
      </c>
      <c r="AP46" s="38">
        <v>0</v>
      </c>
      <c r="AQ46" s="39">
        <v>0</v>
      </c>
      <c r="AR46" s="36">
        <v>0</v>
      </c>
      <c r="AS46" s="39">
        <v>0</v>
      </c>
      <c r="AT46" s="36">
        <v>0</v>
      </c>
      <c r="AU46" s="40">
        <v>0</v>
      </c>
      <c r="AV46" s="116">
        <f t="shared" si="33"/>
        <v>6437805.2748462036</v>
      </c>
      <c r="AW46" s="117">
        <f t="shared" si="34"/>
        <v>569545.75522293674</v>
      </c>
      <c r="AX46" s="118">
        <f t="shared" si="35"/>
        <v>7007351.0300691407</v>
      </c>
      <c r="AY46" s="32"/>
      <c r="AZ46" s="35">
        <v>16127763.067054618</v>
      </c>
      <c r="BA46" s="39">
        <v>147.95569948859324</v>
      </c>
      <c r="BB46" s="36">
        <v>0</v>
      </c>
      <c r="BC46" s="39">
        <v>0</v>
      </c>
      <c r="BD46" s="36">
        <v>16127763.067054618</v>
      </c>
      <c r="BE46" s="40">
        <v>115.33506205253813</v>
      </c>
      <c r="BF46" s="38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16127763.067054618</v>
      </c>
      <c r="BM46" s="117">
        <f t="shared" si="37"/>
        <v>0</v>
      </c>
      <c r="BN46" s="118">
        <f t="shared" si="38"/>
        <v>16127763.067054618</v>
      </c>
      <c r="BO46" s="32"/>
      <c r="BP46" s="38">
        <v>20330168.481607508</v>
      </c>
      <c r="BQ46" s="39">
        <v>217.43728255497393</v>
      </c>
      <c r="BR46" s="36">
        <v>0</v>
      </c>
      <c r="BS46" s="39">
        <v>0</v>
      </c>
      <c r="BT46" s="36">
        <v>20330168.481607508</v>
      </c>
      <c r="BU46" s="40">
        <v>178.18944616766592</v>
      </c>
      <c r="BV46" s="38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20330168.481607508</v>
      </c>
      <c r="CC46" s="117">
        <f t="shared" si="40"/>
        <v>0</v>
      </c>
      <c r="CD46" s="118">
        <f t="shared" si="41"/>
        <v>20330168.481607508</v>
      </c>
      <c r="CE46" s="32"/>
      <c r="CF46" s="38">
        <v>14880190.999997344</v>
      </c>
      <c r="CG46" s="39">
        <v>119.7427414941686</v>
      </c>
      <c r="CH46" s="36">
        <v>921727.05999999505</v>
      </c>
      <c r="CI46" s="39">
        <v>37.271615851192685</v>
      </c>
      <c r="CJ46" s="36">
        <v>15801918.059997339</v>
      </c>
      <c r="CK46" s="40">
        <v>106.05456489347064</v>
      </c>
      <c r="CL46" s="38">
        <v>0</v>
      </c>
      <c r="CM46" s="39">
        <v>0</v>
      </c>
      <c r="CN46" s="36">
        <v>0</v>
      </c>
      <c r="CO46" s="39">
        <v>0</v>
      </c>
      <c r="CP46" s="36">
        <v>0</v>
      </c>
      <c r="CQ46" s="40">
        <v>0</v>
      </c>
      <c r="CR46" s="116">
        <f t="shared" si="42"/>
        <v>14880190.999997344</v>
      </c>
      <c r="CS46" s="117">
        <f t="shared" si="43"/>
        <v>921727.05999999505</v>
      </c>
      <c r="CT46" s="118">
        <f t="shared" si="44"/>
        <v>15801918.059997339</v>
      </c>
      <c r="CU46" s="32"/>
      <c r="CV46" s="38">
        <f t="shared" si="45"/>
        <v>120283952.46357068</v>
      </c>
      <c r="CW46" s="39">
        <f t="shared" si="46"/>
        <v>174.13705598691652</v>
      </c>
      <c r="CX46" s="39">
        <f t="shared" si="47"/>
        <v>4623173.4394721836</v>
      </c>
      <c r="CY46" s="39">
        <f t="shared" si="48"/>
        <v>26.236874617483689</v>
      </c>
      <c r="CZ46" s="36">
        <f t="shared" si="49"/>
        <v>124907125.90304287</v>
      </c>
      <c r="DA46" s="40">
        <f t="shared" si="50"/>
        <v>144.07617250210262</v>
      </c>
      <c r="DB46" s="38">
        <f t="shared" si="51"/>
        <v>0</v>
      </c>
      <c r="DC46" s="39">
        <f t="shared" si="52"/>
        <v>0</v>
      </c>
      <c r="DD46" s="36">
        <f t="shared" si="53"/>
        <v>0</v>
      </c>
      <c r="DE46" s="39">
        <f t="shared" si="54"/>
        <v>0</v>
      </c>
      <c r="DF46" s="36">
        <f t="shared" si="55"/>
        <v>0</v>
      </c>
      <c r="DG46" s="40">
        <f t="shared" si="56"/>
        <v>0</v>
      </c>
      <c r="DH46" s="152"/>
      <c r="DI46" s="161" t="s">
        <v>47</v>
      </c>
      <c r="DJ46" s="38">
        <f t="shared" si="57"/>
        <v>124907125.90304287</v>
      </c>
      <c r="DK46" s="36">
        <f t="shared" si="58"/>
        <v>0</v>
      </c>
      <c r="DL46" s="37">
        <f t="shared" si="59"/>
        <v>124907125.90304287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>
        <v>0</v>
      </c>
      <c r="E47" s="39">
        <v>0</v>
      </c>
      <c r="F47" s="36">
        <v>0</v>
      </c>
      <c r="G47" s="39">
        <v>0</v>
      </c>
      <c r="H47" s="36">
        <v>0</v>
      </c>
      <c r="I47" s="40">
        <v>0</v>
      </c>
      <c r="J47" s="244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5">
        <v>1529227.655325952</v>
      </c>
      <c r="U47" s="39">
        <v>7.8477066211951572</v>
      </c>
      <c r="V47" s="36">
        <v>0</v>
      </c>
      <c r="W47" s="39">
        <v>0</v>
      </c>
      <c r="X47" s="36">
        <v>1529227.655325952</v>
      </c>
      <c r="Y47" s="40">
        <v>6.2297437399212621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1529227.655325952</v>
      </c>
      <c r="AG47" s="117">
        <f t="shared" si="31"/>
        <v>0</v>
      </c>
      <c r="AH47" s="118">
        <f t="shared" si="32"/>
        <v>1529227.655325952</v>
      </c>
      <c r="AI47" s="32"/>
      <c r="AJ47" s="35">
        <v>983617.55711026653</v>
      </c>
      <c r="AK47" s="39">
        <v>16.116159407374152</v>
      </c>
      <c r="AL47" s="36">
        <v>109862.97126561774</v>
      </c>
      <c r="AM47" s="39">
        <v>4.8476799746555068</v>
      </c>
      <c r="AN47" s="36">
        <v>1093480.5283758843</v>
      </c>
      <c r="AO47" s="40">
        <v>13.064907861497375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983617.55711026653</v>
      </c>
      <c r="AW47" s="117">
        <f t="shared" si="34"/>
        <v>109862.97126561774</v>
      </c>
      <c r="AX47" s="118">
        <f t="shared" si="35"/>
        <v>1093480.5283758843</v>
      </c>
      <c r="AY47" s="32"/>
      <c r="AZ47" s="35">
        <v>1765772.2703662072</v>
      </c>
      <c r="BA47" s="39">
        <v>16.199151135428124</v>
      </c>
      <c r="BB47" s="36">
        <v>0</v>
      </c>
      <c r="BC47" s="39">
        <v>0</v>
      </c>
      <c r="BD47" s="36">
        <v>1765772.2703662072</v>
      </c>
      <c r="BE47" s="40">
        <v>12.627631837508812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1765772.2703662072</v>
      </c>
      <c r="BM47" s="117">
        <f t="shared" si="37"/>
        <v>0</v>
      </c>
      <c r="BN47" s="118">
        <f t="shared" si="38"/>
        <v>1765772.2703662072</v>
      </c>
      <c r="BO47" s="32"/>
      <c r="BP47" s="38">
        <v>2341512.9579767501</v>
      </c>
      <c r="BQ47" s="39">
        <v>25.043187178223832</v>
      </c>
      <c r="BR47" s="36">
        <v>0</v>
      </c>
      <c r="BS47" s="39">
        <v>0</v>
      </c>
      <c r="BT47" s="36">
        <v>2341512.9579767501</v>
      </c>
      <c r="BU47" s="40">
        <v>20.522845029727943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2341512.9579767501</v>
      </c>
      <c r="CC47" s="117">
        <f t="shared" si="40"/>
        <v>0</v>
      </c>
      <c r="CD47" s="118">
        <f t="shared" si="41"/>
        <v>2341512.9579767501</v>
      </c>
      <c r="CE47" s="32"/>
      <c r="CF47" s="38">
        <v>1753248.4099999138</v>
      </c>
      <c r="CG47" s="39">
        <v>14.108607284255912</v>
      </c>
      <c r="CH47" s="36">
        <v>150028.18000000165</v>
      </c>
      <c r="CI47" s="39">
        <v>6.0666469874646847</v>
      </c>
      <c r="CJ47" s="36">
        <v>1903276.5899999153</v>
      </c>
      <c r="CK47" s="40">
        <v>12.773839850198764</v>
      </c>
      <c r="CL47" s="38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1753248.4099999138</v>
      </c>
      <c r="CS47" s="117">
        <f t="shared" si="43"/>
        <v>150028.18000000165</v>
      </c>
      <c r="CT47" s="118">
        <f t="shared" si="44"/>
        <v>1903276.5899999153</v>
      </c>
      <c r="CU47" s="32"/>
      <c r="CV47" s="38">
        <f t="shared" si="45"/>
        <v>8373378.8507790901</v>
      </c>
      <c r="CW47" s="39">
        <f t="shared" si="46"/>
        <v>12.122278258019394</v>
      </c>
      <c r="CX47" s="39">
        <f t="shared" si="47"/>
        <v>259891.15126561938</v>
      </c>
      <c r="CY47" s="39">
        <f t="shared" si="48"/>
        <v>1.4749028214541788</v>
      </c>
      <c r="CZ47" s="36">
        <f t="shared" si="49"/>
        <v>8633270.0020447094</v>
      </c>
      <c r="DA47" s="40">
        <f t="shared" si="50"/>
        <v>9.9581868454593909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8633270.0020447094</v>
      </c>
      <c r="DK47" s="36">
        <f t="shared" si="58"/>
        <v>0</v>
      </c>
      <c r="DL47" s="37">
        <f t="shared" si="59"/>
        <v>8633270.0020447094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>
        <v>20796748.759999998</v>
      </c>
      <c r="E48" s="39">
        <v>192.42707687183091</v>
      </c>
      <c r="F48" s="36">
        <v>12557991.199999999</v>
      </c>
      <c r="G48" s="39">
        <v>468.87918455736843</v>
      </c>
      <c r="H48" s="36">
        <v>33354739.959999997</v>
      </c>
      <c r="I48" s="40">
        <v>247.3304707880082</v>
      </c>
      <c r="J48" s="244">
        <v>17945130</v>
      </c>
      <c r="K48" s="39">
        <v>53.268295723725224</v>
      </c>
      <c r="L48" s="36">
        <v>41722258.5</v>
      </c>
      <c r="M48" s="39">
        <v>140.48891840837231</v>
      </c>
      <c r="N48" s="36">
        <v>59667388.5</v>
      </c>
      <c r="O48" s="40">
        <v>94.13323820206638</v>
      </c>
      <c r="P48" s="116">
        <f t="shared" si="27"/>
        <v>38741878.759999998</v>
      </c>
      <c r="Q48" s="117">
        <f t="shared" si="28"/>
        <v>54280249.700000003</v>
      </c>
      <c r="R48" s="118">
        <f t="shared" si="29"/>
        <v>93022128.460000008</v>
      </c>
      <c r="S48" s="32"/>
      <c r="T48" s="35">
        <v>44242511.340000004</v>
      </c>
      <c r="U48" s="39">
        <v>227.04418663368625</v>
      </c>
      <c r="V48" s="36">
        <v>23827902.010000002</v>
      </c>
      <c r="W48" s="39">
        <v>470.82341105336997</v>
      </c>
      <c r="X48" s="36">
        <v>68070413.350000009</v>
      </c>
      <c r="Y48" s="40">
        <v>277.30418683189941</v>
      </c>
      <c r="Z48" s="38">
        <v>53875404.520000026</v>
      </c>
      <c r="AA48" s="39">
        <v>54.708561198491857</v>
      </c>
      <c r="AB48" s="36">
        <v>53184456.11999999</v>
      </c>
      <c r="AC48" s="39">
        <v>126.6362907580873</v>
      </c>
      <c r="AD48" s="36">
        <v>107059860.64000002</v>
      </c>
      <c r="AE48" s="40">
        <v>76.21280430881248</v>
      </c>
      <c r="AF48" s="116">
        <f t="shared" si="30"/>
        <v>98117915.860000029</v>
      </c>
      <c r="AG48" s="117">
        <f t="shared" si="31"/>
        <v>77012358.129999995</v>
      </c>
      <c r="AH48" s="118">
        <f t="shared" si="32"/>
        <v>175130273.99000001</v>
      </c>
      <c r="AI48" s="32"/>
      <c r="AJ48" s="35">
        <v>9773787.4300000034</v>
      </c>
      <c r="AK48" s="39">
        <v>160.13939065751322</v>
      </c>
      <c r="AL48" s="36">
        <v>7532371.1300000008</v>
      </c>
      <c r="AM48" s="39">
        <v>332.36425583550283</v>
      </c>
      <c r="AN48" s="36">
        <v>17306158.560000002</v>
      </c>
      <c r="AO48" s="40">
        <v>206.77402217549229</v>
      </c>
      <c r="AP48" s="38">
        <v>4724051.5699999984</v>
      </c>
      <c r="AQ48" s="39">
        <v>30.826790890404244</v>
      </c>
      <c r="AR48" s="36">
        <v>13394601.68</v>
      </c>
      <c r="AS48" s="39">
        <v>90.79239259811564</v>
      </c>
      <c r="AT48" s="36">
        <v>18118653.25</v>
      </c>
      <c r="AU48" s="40">
        <v>60.239891114620562</v>
      </c>
      <c r="AV48" s="116">
        <f t="shared" si="33"/>
        <v>14497839.000000002</v>
      </c>
      <c r="AW48" s="117">
        <f t="shared" si="34"/>
        <v>20926972.810000002</v>
      </c>
      <c r="AX48" s="118">
        <f t="shared" si="35"/>
        <v>35424811.810000002</v>
      </c>
      <c r="AY48" s="32"/>
      <c r="AZ48" s="35">
        <v>30522719.103505734</v>
      </c>
      <c r="BA48" s="39">
        <v>280.01467013601092</v>
      </c>
      <c r="BB48" s="36">
        <v>11305638.026494276</v>
      </c>
      <c r="BC48" s="39">
        <v>366.70898561447535</v>
      </c>
      <c r="BD48" s="36">
        <v>41828357.13000001</v>
      </c>
      <c r="BE48" s="40">
        <v>299.1286606261711</v>
      </c>
      <c r="BF48" s="38">
        <v>28936425.361277081</v>
      </c>
      <c r="BG48" s="39">
        <v>48.728794901666618</v>
      </c>
      <c r="BH48" s="36">
        <v>41881629.948722892</v>
      </c>
      <c r="BI48" s="39">
        <v>140.61268872262605</v>
      </c>
      <c r="BJ48" s="36">
        <v>70818055.309999973</v>
      </c>
      <c r="BK48" s="40">
        <v>79.42119770948446</v>
      </c>
      <c r="BL48" s="116">
        <f t="shared" si="36"/>
        <v>59459144.464782819</v>
      </c>
      <c r="BM48" s="117">
        <f t="shared" si="37"/>
        <v>53187267.975217164</v>
      </c>
      <c r="BN48" s="118">
        <f t="shared" si="38"/>
        <v>112646412.43999998</v>
      </c>
      <c r="BO48" s="32"/>
      <c r="BP48" s="38">
        <v>11419792.870000016</v>
      </c>
      <c r="BQ48" s="39">
        <v>122.13812842918124</v>
      </c>
      <c r="BR48" s="36">
        <v>8367541.5300000068</v>
      </c>
      <c r="BS48" s="39">
        <v>406.3096790327283</v>
      </c>
      <c r="BT48" s="36">
        <v>19787334.400000021</v>
      </c>
      <c r="BU48" s="40">
        <v>173.4316250777876</v>
      </c>
      <c r="BV48" s="38">
        <v>9159691.9299999829</v>
      </c>
      <c r="BW48" s="39">
        <v>31.542725059402812</v>
      </c>
      <c r="BX48" s="36">
        <v>23111670.629999891</v>
      </c>
      <c r="BY48" s="39">
        <v>118.11132953796252</v>
      </c>
      <c r="BZ48" s="36">
        <v>32271362.559999876</v>
      </c>
      <c r="CA48" s="40">
        <v>66.392827655446425</v>
      </c>
      <c r="CB48" s="116">
        <f t="shared" si="39"/>
        <v>20579484.799999997</v>
      </c>
      <c r="CC48" s="117">
        <f t="shared" si="40"/>
        <v>31479212.1599999</v>
      </c>
      <c r="CD48" s="118">
        <f t="shared" si="41"/>
        <v>52058696.959999897</v>
      </c>
      <c r="CE48" s="32"/>
      <c r="CF48" s="38">
        <v>36712436.333638191</v>
      </c>
      <c r="CG48" s="39">
        <v>295.42952597320459</v>
      </c>
      <c r="CH48" s="36">
        <v>12707478.756361799</v>
      </c>
      <c r="CI48" s="39">
        <v>513.84871639150015</v>
      </c>
      <c r="CJ48" s="36">
        <v>49419915.089999989</v>
      </c>
      <c r="CK48" s="40">
        <v>331.68173458704138</v>
      </c>
      <c r="CL48" s="38">
        <v>32958557.3744446</v>
      </c>
      <c r="CM48" s="39">
        <v>53.785828665127113</v>
      </c>
      <c r="CN48" s="36">
        <v>39278518.985555403</v>
      </c>
      <c r="CO48" s="39">
        <v>127.60430448664101</v>
      </c>
      <c r="CP48" s="36">
        <v>72237076.359999999</v>
      </c>
      <c r="CQ48" s="40">
        <v>78.468324474874237</v>
      </c>
      <c r="CR48" s="116">
        <f t="shared" si="42"/>
        <v>69670993.708082795</v>
      </c>
      <c r="CS48" s="117">
        <f t="shared" si="43"/>
        <v>51985997.7419172</v>
      </c>
      <c r="CT48" s="118">
        <f t="shared" si="44"/>
        <v>121656991.44999999</v>
      </c>
      <c r="CU48" s="32"/>
      <c r="CV48" s="38">
        <f t="shared" si="45"/>
        <v>153467995.83714396</v>
      </c>
      <c r="CW48" s="39">
        <f t="shared" si="46"/>
        <v>222.1781412727222</v>
      </c>
      <c r="CX48" s="39">
        <f t="shared" si="47"/>
        <v>76298922.652856097</v>
      </c>
      <c r="CY48" s="39">
        <f t="shared" si="48"/>
        <v>433.00241561359576</v>
      </c>
      <c r="CZ48" s="36">
        <f t="shared" si="49"/>
        <v>229766918.49000007</v>
      </c>
      <c r="DA48" s="40">
        <f t="shared" si="50"/>
        <v>265.02841967029326</v>
      </c>
      <c r="DB48" s="38">
        <f t="shared" si="51"/>
        <v>147599260.75572169</v>
      </c>
      <c r="DC48" s="39">
        <f t="shared" si="52"/>
        <v>49.665149142808104</v>
      </c>
      <c r="DD48" s="36">
        <f t="shared" si="53"/>
        <v>212573135.8642782</v>
      </c>
      <c r="DE48" s="39">
        <f t="shared" si="54"/>
        <v>127.60794070480073</v>
      </c>
      <c r="DF48" s="36">
        <f t="shared" si="55"/>
        <v>360172396.61999989</v>
      </c>
      <c r="DG48" s="40">
        <f t="shared" si="56"/>
        <v>77.661556097201228</v>
      </c>
      <c r="DH48" s="152"/>
      <c r="DI48" s="161" t="s">
        <v>53</v>
      </c>
      <c r="DJ48" s="38">
        <f t="shared" si="57"/>
        <v>229766918.49000007</v>
      </c>
      <c r="DK48" s="36">
        <f t="shared" si="58"/>
        <v>360172396.61999989</v>
      </c>
      <c r="DL48" s="37">
        <f t="shared" si="59"/>
        <v>589939315.1099999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>
        <v>0</v>
      </c>
      <c r="E49" s="39">
        <v>0</v>
      </c>
      <c r="F49" s="36">
        <v>0</v>
      </c>
      <c r="G49" s="39">
        <v>0</v>
      </c>
      <c r="H49" s="36">
        <v>0</v>
      </c>
      <c r="I49" s="40">
        <v>0</v>
      </c>
      <c r="J49" s="244">
        <v>1230.53</v>
      </c>
      <c r="K49" s="39">
        <v>3.6527033204504841E-3</v>
      </c>
      <c r="L49" s="36">
        <v>3394.7999999999997</v>
      </c>
      <c r="M49" s="39">
        <v>1.1431111290697321E-2</v>
      </c>
      <c r="N49" s="36">
        <v>4625.33</v>
      </c>
      <c r="O49" s="40">
        <v>7.297073017585874E-3</v>
      </c>
      <c r="P49" s="116">
        <f t="shared" si="27"/>
        <v>1230.53</v>
      </c>
      <c r="Q49" s="117">
        <f t="shared" si="28"/>
        <v>3394.7999999999997</v>
      </c>
      <c r="R49" s="118">
        <f t="shared" si="29"/>
        <v>4625.33</v>
      </c>
      <c r="S49" s="32"/>
      <c r="T49" s="35">
        <v>105529.01856796948</v>
      </c>
      <c r="U49" s="39">
        <v>0.54155493124897736</v>
      </c>
      <c r="V49" s="36">
        <v>16885.425646463362</v>
      </c>
      <c r="W49" s="39">
        <v>0.33364472023678321</v>
      </c>
      <c r="X49" s="36">
        <v>122414.44421443285</v>
      </c>
      <c r="Y49" s="40">
        <v>0.4986900510625768</v>
      </c>
      <c r="Z49" s="38">
        <v>23465.587557826337</v>
      </c>
      <c r="AA49" s="39">
        <v>2.3828471347984798E-2</v>
      </c>
      <c r="AB49" s="36">
        <v>4724.9710932758899</v>
      </c>
      <c r="AC49" s="39">
        <v>1.1250520487444318E-2</v>
      </c>
      <c r="AD49" s="36">
        <v>28190.558651102227</v>
      </c>
      <c r="AE49" s="40">
        <v>2.0068039664810033E-2</v>
      </c>
      <c r="AF49" s="116">
        <f t="shared" si="30"/>
        <v>128994.60612579582</v>
      </c>
      <c r="AG49" s="117">
        <f t="shared" si="31"/>
        <v>21610.396739739252</v>
      </c>
      <c r="AH49" s="118">
        <f t="shared" si="32"/>
        <v>150605.00286553506</v>
      </c>
      <c r="AI49" s="32"/>
      <c r="AJ49" s="35">
        <v>286449.82238173188</v>
      </c>
      <c r="AK49" s="39">
        <v>4.6933596969136673</v>
      </c>
      <c r="AL49" s="36">
        <v>252623.64919273491</v>
      </c>
      <c r="AM49" s="39">
        <v>11.146964179179054</v>
      </c>
      <c r="AN49" s="36">
        <v>539073.47157446679</v>
      </c>
      <c r="AO49" s="40">
        <v>6.4408510750151358</v>
      </c>
      <c r="AP49" s="38">
        <v>146657.82774722663</v>
      </c>
      <c r="AQ49" s="39">
        <v>0.95701541810321145</v>
      </c>
      <c r="AR49" s="36">
        <v>435269.52126678819</v>
      </c>
      <c r="AS49" s="39">
        <v>2.9503797279657573</v>
      </c>
      <c r="AT49" s="36">
        <v>581927.34901401482</v>
      </c>
      <c r="AU49" s="40">
        <v>1.9347597008195987</v>
      </c>
      <c r="AV49" s="116">
        <f t="shared" si="33"/>
        <v>433107.65012895851</v>
      </c>
      <c r="AW49" s="117">
        <f t="shared" si="34"/>
        <v>687893.1704595231</v>
      </c>
      <c r="AX49" s="118">
        <f t="shared" si="35"/>
        <v>1121000.8205884816</v>
      </c>
      <c r="AY49" s="32"/>
      <c r="AZ49" s="35">
        <v>45520.312468009492</v>
      </c>
      <c r="BA49" s="39">
        <v>0.41760222072593201</v>
      </c>
      <c r="BB49" s="36">
        <v>8526.6244428899499</v>
      </c>
      <c r="BC49" s="39">
        <v>0.2765690704797259</v>
      </c>
      <c r="BD49" s="36">
        <v>54046.936910899443</v>
      </c>
      <c r="BE49" s="40">
        <v>0.38650783722770887</v>
      </c>
      <c r="BF49" s="38">
        <v>40103.047695546738</v>
      </c>
      <c r="BG49" s="39">
        <v>6.7533330799841598E-2</v>
      </c>
      <c r="BH49" s="36">
        <v>17273.172898428456</v>
      </c>
      <c r="BI49" s="39">
        <v>5.799266377627893E-2</v>
      </c>
      <c r="BJ49" s="36">
        <v>57376.220593975195</v>
      </c>
      <c r="BK49" s="40">
        <v>6.4346417586160901E-2</v>
      </c>
      <c r="BL49" s="116">
        <f t="shared" si="36"/>
        <v>85623.360163556237</v>
      </c>
      <c r="BM49" s="117">
        <f t="shared" si="37"/>
        <v>25799.797341318408</v>
      </c>
      <c r="BN49" s="118">
        <f t="shared" si="38"/>
        <v>111423.15750487465</v>
      </c>
      <c r="BO49" s="32"/>
      <c r="BP49" s="38">
        <v>247201.7801816898</v>
      </c>
      <c r="BQ49" s="39">
        <v>2.6438975837355456</v>
      </c>
      <c r="BR49" s="36">
        <v>67975.682965979009</v>
      </c>
      <c r="BS49" s="39">
        <v>3.3007518192667287</v>
      </c>
      <c r="BT49" s="36">
        <v>315177.46314766881</v>
      </c>
      <c r="BU49" s="40">
        <v>2.7624610024074117</v>
      </c>
      <c r="BV49" s="38">
        <v>81404.280843788569</v>
      </c>
      <c r="BW49" s="39">
        <v>0.28032742464888105</v>
      </c>
      <c r="BX49" s="36">
        <v>405085.34601235541</v>
      </c>
      <c r="BY49" s="39">
        <v>2.0701735309328915</v>
      </c>
      <c r="BZ49" s="36">
        <v>486489.62685614399</v>
      </c>
      <c r="CA49" s="40">
        <v>1.0008694827176994</v>
      </c>
      <c r="CB49" s="116">
        <f t="shared" si="39"/>
        <v>328606.06102547835</v>
      </c>
      <c r="CC49" s="117">
        <f t="shared" si="40"/>
        <v>473061.02897833439</v>
      </c>
      <c r="CD49" s="118">
        <f t="shared" si="41"/>
        <v>801667.09000381269</v>
      </c>
      <c r="CE49" s="32"/>
      <c r="CF49" s="38">
        <v>141267.15000000005</v>
      </c>
      <c r="CG49" s="39">
        <v>1.1367942672288929</v>
      </c>
      <c r="CH49" s="36">
        <v>90785.410000000018</v>
      </c>
      <c r="CI49" s="39">
        <v>3.6710638900121317</v>
      </c>
      <c r="CJ49" s="36">
        <v>232052.56000000006</v>
      </c>
      <c r="CK49" s="40">
        <v>1.5574206365186114</v>
      </c>
      <c r="CL49" s="38">
        <v>100962.80000000003</v>
      </c>
      <c r="CM49" s="39">
        <v>0.16476351803438141</v>
      </c>
      <c r="CN49" s="36">
        <v>176618.00999999983</v>
      </c>
      <c r="CO49" s="39">
        <v>0.57377973782953995</v>
      </c>
      <c r="CP49" s="36">
        <v>277580.80999999988</v>
      </c>
      <c r="CQ49" s="40">
        <v>0.3015252300429398</v>
      </c>
      <c r="CR49" s="116">
        <f t="shared" si="42"/>
        <v>242229.95000000007</v>
      </c>
      <c r="CS49" s="117">
        <f t="shared" si="43"/>
        <v>267403.41999999987</v>
      </c>
      <c r="CT49" s="118">
        <f t="shared" si="44"/>
        <v>509633.36999999994</v>
      </c>
      <c r="CU49" s="32"/>
      <c r="CV49" s="38">
        <f t="shared" si="45"/>
        <v>825968.08359940071</v>
      </c>
      <c r="CW49" s="39">
        <f t="shared" si="46"/>
        <v>1.1957675772311853</v>
      </c>
      <c r="CX49" s="39">
        <f t="shared" si="47"/>
        <v>436796.79224806721</v>
      </c>
      <c r="CY49" s="39">
        <f t="shared" si="48"/>
        <v>2.4788563140819551</v>
      </c>
      <c r="CZ49" s="36">
        <f t="shared" si="49"/>
        <v>1262764.8758474679</v>
      </c>
      <c r="DA49" s="40">
        <f t="shared" si="50"/>
        <v>1.4565568518758454</v>
      </c>
      <c r="DB49" s="38">
        <f t="shared" si="51"/>
        <v>393824.0738443883</v>
      </c>
      <c r="DC49" s="39">
        <f t="shared" si="52"/>
        <v>0.13251645884514771</v>
      </c>
      <c r="DD49" s="36">
        <f t="shared" si="53"/>
        <v>1042365.8212708477</v>
      </c>
      <c r="DE49" s="39">
        <f t="shared" si="54"/>
        <v>0.62573361103524827</v>
      </c>
      <c r="DF49" s="36">
        <f t="shared" si="55"/>
        <v>1436189.8951152361</v>
      </c>
      <c r="DG49" s="40">
        <f t="shared" si="56"/>
        <v>0.30967598614560782</v>
      </c>
      <c r="DH49" s="152"/>
      <c r="DI49" s="161" t="s">
        <v>41</v>
      </c>
      <c r="DJ49" s="38">
        <f t="shared" si="57"/>
        <v>1262764.8758474679</v>
      </c>
      <c r="DK49" s="36">
        <f t="shared" si="58"/>
        <v>1436189.8951152361</v>
      </c>
      <c r="DL49" s="37">
        <f t="shared" si="59"/>
        <v>2698954.770962704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>
        <v>85.25</v>
      </c>
      <c r="E50" s="39">
        <v>7.8879677264147448E-4</v>
      </c>
      <c r="F50" s="36">
        <v>0</v>
      </c>
      <c r="G50" s="39">
        <v>0</v>
      </c>
      <c r="H50" s="36">
        <v>85.25</v>
      </c>
      <c r="I50" s="40">
        <v>6.3214171838735277E-4</v>
      </c>
      <c r="J50" s="244">
        <v>585.95000000000005</v>
      </c>
      <c r="K50" s="39">
        <v>1.7393330602406779E-3</v>
      </c>
      <c r="L50" s="36">
        <v>617.52</v>
      </c>
      <c r="M50" s="39">
        <v>2.0793389431575967E-3</v>
      </c>
      <c r="N50" s="36">
        <v>1203.47</v>
      </c>
      <c r="O50" s="40">
        <v>1.8986339276276661E-3</v>
      </c>
      <c r="P50" s="116">
        <f t="shared" si="27"/>
        <v>671.2</v>
      </c>
      <c r="Q50" s="117">
        <f t="shared" si="28"/>
        <v>617.52</v>
      </c>
      <c r="R50" s="118">
        <f t="shared" si="29"/>
        <v>1288.72</v>
      </c>
      <c r="S50" s="32"/>
      <c r="T50" s="35">
        <v>17270.24819661125</v>
      </c>
      <c r="U50" s="39">
        <v>8.8627641966978088E-2</v>
      </c>
      <c r="V50" s="36">
        <v>20844.525552281379</v>
      </c>
      <c r="W50" s="39">
        <v>0.41187388710074058</v>
      </c>
      <c r="X50" s="36">
        <v>38114.773748892629</v>
      </c>
      <c r="Y50" s="40">
        <v>0.15527137004991456</v>
      </c>
      <c r="Z50" s="38">
        <v>58383.88551193304</v>
      </c>
      <c r="AA50" s="39">
        <v>5.9286763635335568E-2</v>
      </c>
      <c r="AB50" s="36">
        <v>23298.303587022107</v>
      </c>
      <c r="AC50" s="39">
        <v>5.5475057234002985E-2</v>
      </c>
      <c r="AD50" s="36">
        <v>81682.189098955147</v>
      </c>
      <c r="AE50" s="40">
        <v>5.8147177252986224E-2</v>
      </c>
      <c r="AF50" s="116">
        <f t="shared" si="30"/>
        <v>75654.133708544294</v>
      </c>
      <c r="AG50" s="117">
        <f t="shared" si="31"/>
        <v>44142.829139303489</v>
      </c>
      <c r="AH50" s="118">
        <f t="shared" si="32"/>
        <v>119796.96284784778</v>
      </c>
      <c r="AI50" s="32"/>
      <c r="AJ50" s="35">
        <v>10740.090425068604</v>
      </c>
      <c r="AK50" s="39">
        <v>0.17597185825813255</v>
      </c>
      <c r="AL50" s="36">
        <v>9890.2510761539415</v>
      </c>
      <c r="AM50" s="39">
        <v>0.43640520125993654</v>
      </c>
      <c r="AN50" s="36">
        <v>20630.341501222545</v>
      </c>
      <c r="AO50" s="40">
        <v>0.24649136758294954</v>
      </c>
      <c r="AP50" s="38">
        <v>6744.3825574832545</v>
      </c>
      <c r="AQ50" s="39">
        <v>4.401045748626875E-2</v>
      </c>
      <c r="AR50" s="36">
        <v>13678.606509706735</v>
      </c>
      <c r="AS50" s="39">
        <v>9.2717457532073042E-2</v>
      </c>
      <c r="AT50" s="36">
        <v>20422.989067189988</v>
      </c>
      <c r="AU50" s="40">
        <v>6.7901218742215899E-2</v>
      </c>
      <c r="AV50" s="116">
        <f t="shared" si="33"/>
        <v>17484.472982551859</v>
      </c>
      <c r="AW50" s="117">
        <f t="shared" si="34"/>
        <v>23568.857585860678</v>
      </c>
      <c r="AX50" s="118">
        <f t="shared" si="35"/>
        <v>41053.330568412537</v>
      </c>
      <c r="AY50" s="32"/>
      <c r="AZ50" s="35">
        <v>228.11259716843364</v>
      </c>
      <c r="BA50" s="39">
        <v>2.0926993245058314E-3</v>
      </c>
      <c r="BB50" s="36">
        <v>1010.1635197766846</v>
      </c>
      <c r="BC50" s="39">
        <v>3.2765602328144162E-2</v>
      </c>
      <c r="BD50" s="36">
        <v>1238.2761169451182</v>
      </c>
      <c r="BE50" s="40">
        <v>8.8553292972032432E-3</v>
      </c>
      <c r="BF50" s="38">
        <v>67.874618445502136</v>
      </c>
      <c r="BG50" s="39">
        <v>1.1430051638948469E-4</v>
      </c>
      <c r="BH50" s="36">
        <v>370.09853805660742</v>
      </c>
      <c r="BI50" s="39">
        <v>1.24256268421663E-3</v>
      </c>
      <c r="BJ50" s="36">
        <v>437.97315650210953</v>
      </c>
      <c r="BK50" s="40">
        <v>4.9117915624391961E-4</v>
      </c>
      <c r="BL50" s="116">
        <f t="shared" si="36"/>
        <v>295.98721561393575</v>
      </c>
      <c r="BM50" s="117">
        <f t="shared" si="37"/>
        <v>1380.2620578332919</v>
      </c>
      <c r="BN50" s="118">
        <f t="shared" si="38"/>
        <v>1676.2492734472276</v>
      </c>
      <c r="BO50" s="32"/>
      <c r="BP50" s="38">
        <v>6430.43803083065</v>
      </c>
      <c r="BQ50" s="39">
        <v>6.8775473864219408E-2</v>
      </c>
      <c r="BR50" s="36">
        <v>-622.19043337375842</v>
      </c>
      <c r="BS50" s="39">
        <v>-3.0212218771183762E-2</v>
      </c>
      <c r="BT50" s="36">
        <v>5808.2475974568915</v>
      </c>
      <c r="BU50" s="40">
        <v>5.090801010979544E-2</v>
      </c>
      <c r="BV50" s="38">
        <v>10514.577243640206</v>
      </c>
      <c r="BW50" s="39">
        <v>3.6208468761459438E-2</v>
      </c>
      <c r="BX50" s="36">
        <v>14676.790732547888</v>
      </c>
      <c r="BY50" s="39">
        <v>7.5005190863248555E-2</v>
      </c>
      <c r="BZ50" s="36">
        <v>25191.367976188092</v>
      </c>
      <c r="CA50" s="40">
        <v>5.1826945618995104E-2</v>
      </c>
      <c r="CB50" s="116">
        <f t="shared" si="39"/>
        <v>16945.015274470854</v>
      </c>
      <c r="CC50" s="117">
        <f t="shared" si="40"/>
        <v>14054.60029917413</v>
      </c>
      <c r="CD50" s="118">
        <f t="shared" si="41"/>
        <v>30999.615573644984</v>
      </c>
      <c r="CE50" s="32"/>
      <c r="CF50" s="38">
        <v>24138.079999999987</v>
      </c>
      <c r="CG50" s="39">
        <v>0.19424212186564513</v>
      </c>
      <c r="CH50" s="36">
        <v>18847.589999999993</v>
      </c>
      <c r="CI50" s="39">
        <v>0.7621346542660733</v>
      </c>
      <c r="CJ50" s="36">
        <v>42985.669999999984</v>
      </c>
      <c r="CK50" s="40">
        <v>0.28849830199063065</v>
      </c>
      <c r="CL50" s="38">
        <v>44806.870000000039</v>
      </c>
      <c r="CM50" s="39">
        <v>7.3121362851557084E-2</v>
      </c>
      <c r="CN50" s="36">
        <v>38291.859999999979</v>
      </c>
      <c r="CO50" s="39">
        <v>0.12439894092230716</v>
      </c>
      <c r="CP50" s="36">
        <v>83098.73000000001</v>
      </c>
      <c r="CQ50" s="40">
        <v>9.0266916072210296E-2</v>
      </c>
      <c r="CR50" s="116">
        <f t="shared" si="42"/>
        <v>68944.950000000026</v>
      </c>
      <c r="CS50" s="117">
        <f t="shared" si="43"/>
        <v>57139.449999999968</v>
      </c>
      <c r="CT50" s="118">
        <f t="shared" si="44"/>
        <v>126084.4</v>
      </c>
      <c r="CU50" s="32"/>
      <c r="CV50" s="38">
        <f t="shared" si="45"/>
        <v>58892.219249678921</v>
      </c>
      <c r="CW50" s="39">
        <f t="shared" si="46"/>
        <v>8.5259234258876201E-2</v>
      </c>
      <c r="CX50" s="39">
        <f t="shared" si="47"/>
        <v>49970.339714838236</v>
      </c>
      <c r="CY50" s="39">
        <f t="shared" si="48"/>
        <v>0.28358562681156035</v>
      </c>
      <c r="CZ50" s="36">
        <f t="shared" si="49"/>
        <v>108862.55896451716</v>
      </c>
      <c r="DA50" s="40">
        <f t="shared" si="50"/>
        <v>0.12556930368061572</v>
      </c>
      <c r="DB50" s="38">
        <f t="shared" si="51"/>
        <v>121103.53993150205</v>
      </c>
      <c r="DC50" s="39">
        <f t="shared" si="52"/>
        <v>4.074969848510511E-2</v>
      </c>
      <c r="DD50" s="36">
        <f t="shared" si="53"/>
        <v>90933.179367333316</v>
      </c>
      <c r="DE50" s="39">
        <f t="shared" si="54"/>
        <v>5.4587310450246014E-2</v>
      </c>
      <c r="DF50" s="36">
        <f t="shared" si="55"/>
        <v>212036.71929883538</v>
      </c>
      <c r="DG50" s="40">
        <f t="shared" si="56"/>
        <v>4.5720054410129156E-2</v>
      </c>
      <c r="DH50" s="152"/>
      <c r="DI50" s="161" t="s">
        <v>42</v>
      </c>
      <c r="DJ50" s="38">
        <f t="shared" si="57"/>
        <v>108862.55896451716</v>
      </c>
      <c r="DK50" s="36">
        <f t="shared" si="58"/>
        <v>212036.71929883538</v>
      </c>
      <c r="DL50" s="37">
        <f t="shared" si="59"/>
        <v>320899.27826335252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>
        <v>630.79999999999995</v>
      </c>
      <c r="E51" s="39">
        <v>5.8366334801436019E-3</v>
      </c>
      <c r="F51" s="36">
        <v>0</v>
      </c>
      <c r="G51" s="39">
        <v>0</v>
      </c>
      <c r="H51" s="36">
        <v>630.79999999999995</v>
      </c>
      <c r="I51" s="40">
        <v>4.6774779584603174E-3</v>
      </c>
      <c r="J51" s="244">
        <v>1157668.92</v>
      </c>
      <c r="K51" s="39">
        <v>3.4364226049477264</v>
      </c>
      <c r="L51" s="36">
        <v>373220.37</v>
      </c>
      <c r="M51" s="39">
        <v>1.2567231016334488</v>
      </c>
      <c r="N51" s="36">
        <v>1530889.29</v>
      </c>
      <c r="O51" s="40">
        <v>2.4151813883485498</v>
      </c>
      <c r="P51" s="116">
        <f t="shared" si="27"/>
        <v>1158299.72</v>
      </c>
      <c r="Q51" s="117">
        <f t="shared" si="28"/>
        <v>373220.37</v>
      </c>
      <c r="R51" s="118">
        <f t="shared" si="29"/>
        <v>1531520.0899999999</v>
      </c>
      <c r="S51" s="32"/>
      <c r="T51" s="35">
        <v>44143.383957170292</v>
      </c>
      <c r="U51" s="39">
        <v>0.22653548368428225</v>
      </c>
      <c r="V51" s="36">
        <v>48814.506241204821</v>
      </c>
      <c r="W51" s="39">
        <v>0.96454200322481809</v>
      </c>
      <c r="X51" s="36">
        <v>92957.890198375113</v>
      </c>
      <c r="Y51" s="40">
        <v>0.37869040134261794</v>
      </c>
      <c r="Z51" s="38">
        <v>3312894.3647077866</v>
      </c>
      <c r="AA51" s="39">
        <v>3.3641266494522957</v>
      </c>
      <c r="AB51" s="36">
        <v>831102.97966519196</v>
      </c>
      <c r="AC51" s="39">
        <v>1.9789202759791988</v>
      </c>
      <c r="AD51" s="36">
        <v>4143997.3443729784</v>
      </c>
      <c r="AE51" s="40">
        <v>2.9499913111687417</v>
      </c>
      <c r="AF51" s="116">
        <f t="shared" si="30"/>
        <v>3357037.748664957</v>
      </c>
      <c r="AG51" s="117">
        <f t="shared" si="31"/>
        <v>879917.48590639676</v>
      </c>
      <c r="AH51" s="118">
        <f t="shared" si="32"/>
        <v>4236955.2345713535</v>
      </c>
      <c r="AI51" s="32"/>
      <c r="AJ51" s="35">
        <v>7236.3420091186636</v>
      </c>
      <c r="AK51" s="39">
        <v>0.11856441612109291</v>
      </c>
      <c r="AL51" s="36">
        <v>14976.807495771722</v>
      </c>
      <c r="AM51" s="39">
        <v>0.66084840911493281</v>
      </c>
      <c r="AN51" s="36">
        <v>22213.149504890385</v>
      </c>
      <c r="AO51" s="40">
        <v>0.26540276124176049</v>
      </c>
      <c r="AP51" s="38">
        <v>727300.34859575552</v>
      </c>
      <c r="AQ51" s="39">
        <v>4.7459972501272834</v>
      </c>
      <c r="AR51" s="36">
        <v>262304.79030618316</v>
      </c>
      <c r="AS51" s="39">
        <v>1.7779759391729355</v>
      </c>
      <c r="AT51" s="36">
        <v>989605.13890193868</v>
      </c>
      <c r="AU51" s="40">
        <v>3.2901841539421119</v>
      </c>
      <c r="AV51" s="116">
        <f t="shared" si="33"/>
        <v>734536.69060487417</v>
      </c>
      <c r="AW51" s="117">
        <f t="shared" si="34"/>
        <v>277281.59780195489</v>
      </c>
      <c r="AX51" s="118">
        <f t="shared" si="35"/>
        <v>1011818.2884068291</v>
      </c>
      <c r="AY51" s="32"/>
      <c r="AZ51" s="35">
        <v>51835.422456471766</v>
      </c>
      <c r="BA51" s="39">
        <v>0.47553688356823387</v>
      </c>
      <c r="BB51" s="36">
        <v>22426.074978172728</v>
      </c>
      <c r="BC51" s="39">
        <v>0.72741080045970574</v>
      </c>
      <c r="BD51" s="36">
        <v>74261.497434644494</v>
      </c>
      <c r="BE51" s="40">
        <v>0.53106896344697641</v>
      </c>
      <c r="BF51" s="38">
        <v>1958471.7019174655</v>
      </c>
      <c r="BG51" s="39">
        <v>3.2980565046284021</v>
      </c>
      <c r="BH51" s="36">
        <v>631616.49589498644</v>
      </c>
      <c r="BI51" s="39">
        <v>2.1205787319666087</v>
      </c>
      <c r="BJ51" s="36">
        <v>2590088.197812452</v>
      </c>
      <c r="BK51" s="40">
        <v>2.9047381482447703</v>
      </c>
      <c r="BL51" s="116">
        <f t="shared" si="36"/>
        <v>2010307.1243739373</v>
      </c>
      <c r="BM51" s="117">
        <f t="shared" si="37"/>
        <v>654042.57087315922</v>
      </c>
      <c r="BN51" s="118">
        <f t="shared" si="38"/>
        <v>2664349.6952470965</v>
      </c>
      <c r="BO51" s="32"/>
      <c r="BP51" s="38">
        <v>20096.034453626613</v>
      </c>
      <c r="BQ51" s="39">
        <v>0.21493314852165921</v>
      </c>
      <c r="BR51" s="36">
        <v>678.2225430503895</v>
      </c>
      <c r="BS51" s="39">
        <v>3.2933016560667647E-2</v>
      </c>
      <c r="BT51" s="36">
        <v>20774.256996677002</v>
      </c>
      <c r="BU51" s="40">
        <v>0.18208178412941201</v>
      </c>
      <c r="BV51" s="38">
        <v>757844.65673249727</v>
      </c>
      <c r="BW51" s="39">
        <v>2.609747776206127</v>
      </c>
      <c r="BX51" s="36">
        <v>195511.36576240603</v>
      </c>
      <c r="BY51" s="39">
        <v>0.99915353241518434</v>
      </c>
      <c r="BZ51" s="36">
        <v>953356.0224949033</v>
      </c>
      <c r="CA51" s="40">
        <v>1.9613675120814689</v>
      </c>
      <c r="CB51" s="116">
        <f t="shared" si="39"/>
        <v>777940.69118612388</v>
      </c>
      <c r="CC51" s="117">
        <f t="shared" si="40"/>
        <v>196189.58830545642</v>
      </c>
      <c r="CD51" s="118">
        <f t="shared" si="41"/>
        <v>974130.27949158032</v>
      </c>
      <c r="CE51" s="32"/>
      <c r="CF51" s="38">
        <v>40615.169999999962</v>
      </c>
      <c r="CG51" s="39">
        <v>0.32683530756107737</v>
      </c>
      <c r="CH51" s="36">
        <v>15186.95</v>
      </c>
      <c r="CI51" s="39">
        <v>0.61411039223615049</v>
      </c>
      <c r="CJ51" s="36">
        <v>55802.119999999966</v>
      </c>
      <c r="CK51" s="40">
        <v>0.37451589954227549</v>
      </c>
      <c r="CL51" s="38">
        <v>1404762.0699999963</v>
      </c>
      <c r="CM51" s="39">
        <v>2.2924635673184506</v>
      </c>
      <c r="CN51" s="36">
        <v>445727.90000000258</v>
      </c>
      <c r="CO51" s="39">
        <v>1.4480382697399496</v>
      </c>
      <c r="CP51" s="36">
        <v>1850489.9699999988</v>
      </c>
      <c r="CQ51" s="40">
        <v>2.0101152305752064</v>
      </c>
      <c r="CR51" s="116">
        <f t="shared" si="42"/>
        <v>1445377.2399999963</v>
      </c>
      <c r="CS51" s="117">
        <f t="shared" si="43"/>
        <v>460914.8500000026</v>
      </c>
      <c r="CT51" s="118">
        <f t="shared" si="44"/>
        <v>1906292.0899999989</v>
      </c>
      <c r="CU51" s="32"/>
      <c r="CV51" s="38">
        <f t="shared" si="45"/>
        <v>164557.15287638729</v>
      </c>
      <c r="CW51" s="39">
        <f t="shared" si="46"/>
        <v>0.23823209627370426</v>
      </c>
      <c r="CX51" s="39">
        <f t="shared" si="47"/>
        <v>102082.56125819967</v>
      </c>
      <c r="CY51" s="39">
        <f t="shared" si="48"/>
        <v>0.57932660226321964</v>
      </c>
      <c r="CZ51" s="36">
        <f t="shared" si="49"/>
        <v>266639.71413458697</v>
      </c>
      <c r="DA51" s="40">
        <f t="shared" si="50"/>
        <v>0.30755995041777051</v>
      </c>
      <c r="DB51" s="38">
        <f t="shared" si="51"/>
        <v>9318942.0619535018</v>
      </c>
      <c r="DC51" s="39">
        <f t="shared" si="52"/>
        <v>3.1356975976057986</v>
      </c>
      <c r="DD51" s="36">
        <f t="shared" si="53"/>
        <v>2739483.9016287704</v>
      </c>
      <c r="DE51" s="39">
        <f t="shared" si="54"/>
        <v>1.6445158879530146</v>
      </c>
      <c r="DF51" s="36">
        <f t="shared" si="55"/>
        <v>12058425.963582272</v>
      </c>
      <c r="DG51" s="40">
        <f t="shared" si="56"/>
        <v>2.6000774440322312</v>
      </c>
      <c r="DH51" s="152"/>
      <c r="DI51" s="161" t="s">
        <v>62</v>
      </c>
      <c r="DJ51" s="38">
        <f t="shared" si="57"/>
        <v>266639.71413458697</v>
      </c>
      <c r="DK51" s="36">
        <f t="shared" si="58"/>
        <v>12058425.963582272</v>
      </c>
      <c r="DL51" s="37">
        <f t="shared" si="59"/>
        <v>12325065.677716859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>
        <v>687.13</v>
      </c>
      <c r="E52" s="39">
        <v>6.3578407787112769E-3</v>
      </c>
      <c r="F52" s="36">
        <v>0</v>
      </c>
      <c r="G52" s="39">
        <v>0</v>
      </c>
      <c r="H52" s="36">
        <v>687.13</v>
      </c>
      <c r="I52" s="40">
        <v>5.0951734774838907E-3</v>
      </c>
      <c r="J52" s="244">
        <v>9064.49</v>
      </c>
      <c r="K52" s="39">
        <v>2.690701788756894E-2</v>
      </c>
      <c r="L52" s="36">
        <v>62366.86</v>
      </c>
      <c r="M52" s="39">
        <v>0.21000427639664757</v>
      </c>
      <c r="N52" s="36">
        <v>71431.350000000006</v>
      </c>
      <c r="O52" s="40">
        <v>0.11269245149961901</v>
      </c>
      <c r="P52" s="116">
        <f t="shared" si="27"/>
        <v>9751.619999999999</v>
      </c>
      <c r="Q52" s="117">
        <f t="shared" si="28"/>
        <v>62366.86</v>
      </c>
      <c r="R52" s="118">
        <f t="shared" si="29"/>
        <v>72118.48</v>
      </c>
      <c r="S52" s="32"/>
      <c r="T52" s="35">
        <v>1157378.513200969</v>
      </c>
      <c r="U52" s="39">
        <v>5.9394472691119864</v>
      </c>
      <c r="V52" s="36">
        <v>811488.52130982932</v>
      </c>
      <c r="W52" s="39">
        <v>16.034470574597982</v>
      </c>
      <c r="X52" s="36">
        <v>1968867.0345107983</v>
      </c>
      <c r="Y52" s="40">
        <v>8.0207397768820812</v>
      </c>
      <c r="Z52" s="38">
        <v>6601160.2099777162</v>
      </c>
      <c r="AA52" s="39">
        <v>6.7032439115060418</v>
      </c>
      <c r="AB52" s="36">
        <v>2960026.7455352419</v>
      </c>
      <c r="AC52" s="39">
        <v>7.0480519111363975</v>
      </c>
      <c r="AD52" s="36">
        <v>9561186.9555129576</v>
      </c>
      <c r="AE52" s="40">
        <v>6.8063312061535246</v>
      </c>
      <c r="AF52" s="116">
        <f t="shared" si="30"/>
        <v>7758538.7231786847</v>
      </c>
      <c r="AG52" s="117">
        <f t="shared" si="31"/>
        <v>3771515.2668450712</v>
      </c>
      <c r="AH52" s="118">
        <f t="shared" si="32"/>
        <v>11530053.990023756</v>
      </c>
      <c r="AI52" s="32"/>
      <c r="AJ52" s="35">
        <v>221306.43401443484</v>
      </c>
      <c r="AK52" s="39">
        <v>3.6260127146696841</v>
      </c>
      <c r="AL52" s="36">
        <v>208290.19129713936</v>
      </c>
      <c r="AM52" s="39">
        <v>9.1907598860318291</v>
      </c>
      <c r="AN52" s="36">
        <v>429596.6253115742</v>
      </c>
      <c r="AO52" s="40">
        <v>5.1328214647244099</v>
      </c>
      <c r="AP52" s="38">
        <v>650383.88433247432</v>
      </c>
      <c r="AQ52" s="39">
        <v>4.2440789868020117</v>
      </c>
      <c r="AR52" s="36">
        <v>454090.36180236505</v>
      </c>
      <c r="AS52" s="39">
        <v>3.0779526998059041</v>
      </c>
      <c r="AT52" s="36">
        <v>1104474.2461348395</v>
      </c>
      <c r="AU52" s="40">
        <v>3.6720945761278014</v>
      </c>
      <c r="AV52" s="116">
        <f t="shared" si="33"/>
        <v>871690.31834690913</v>
      </c>
      <c r="AW52" s="117">
        <f t="shared" si="34"/>
        <v>662380.55309950444</v>
      </c>
      <c r="AX52" s="118">
        <f t="shared" si="35"/>
        <v>1534070.8714464135</v>
      </c>
      <c r="AY52" s="32"/>
      <c r="AZ52" s="35">
        <v>6196.6822996727851</v>
      </c>
      <c r="BA52" s="39">
        <v>5.6848210154423554E-2</v>
      </c>
      <c r="BB52" s="36">
        <v>10718.292811031968</v>
      </c>
      <c r="BC52" s="39">
        <v>0.34765789202179592</v>
      </c>
      <c r="BD52" s="36">
        <v>16914.975110704752</v>
      </c>
      <c r="BE52" s="40">
        <v>0.12096468034029458</v>
      </c>
      <c r="BF52" s="38">
        <v>6374.4480922865605</v>
      </c>
      <c r="BG52" s="39">
        <v>1.0734538555547518E-2</v>
      </c>
      <c r="BH52" s="36">
        <v>14404.52076748141</v>
      </c>
      <c r="BI52" s="39">
        <v>4.8361498761063118E-2</v>
      </c>
      <c r="BJ52" s="36">
        <v>20778.968859767971</v>
      </c>
      <c r="BK52" s="40">
        <v>2.3303246421930778E-2</v>
      </c>
      <c r="BL52" s="116">
        <f t="shared" si="36"/>
        <v>12571.130391959345</v>
      </c>
      <c r="BM52" s="117">
        <f t="shared" si="37"/>
        <v>25122.813578513378</v>
      </c>
      <c r="BN52" s="118">
        <f t="shared" si="38"/>
        <v>37693.943970472727</v>
      </c>
      <c r="BO52" s="32"/>
      <c r="BP52" s="38">
        <v>330238.74158005381</v>
      </c>
      <c r="BQ52" s="39">
        <v>3.5320029260211747</v>
      </c>
      <c r="BR52" s="36">
        <v>129813.55646591343</v>
      </c>
      <c r="BS52" s="39">
        <v>6.3034649153109363</v>
      </c>
      <c r="BT52" s="36">
        <v>460052.29804596724</v>
      </c>
      <c r="BU52" s="40">
        <v>4.0322570012706063</v>
      </c>
      <c r="BV52" s="38">
        <v>1361397.8917636224</v>
      </c>
      <c r="BW52" s="39">
        <v>4.6881707075437253</v>
      </c>
      <c r="BX52" s="36">
        <v>1028995.5599765242</v>
      </c>
      <c r="BY52" s="39">
        <v>5.2586433764649101</v>
      </c>
      <c r="BZ52" s="36">
        <v>2390393.4517401466</v>
      </c>
      <c r="CA52" s="40">
        <v>4.9178270726878122</v>
      </c>
      <c r="CB52" s="116">
        <f t="shared" si="39"/>
        <v>1691636.6333436761</v>
      </c>
      <c r="CC52" s="117">
        <f t="shared" si="40"/>
        <v>1158809.1164424377</v>
      </c>
      <c r="CD52" s="118">
        <f t="shared" si="41"/>
        <v>2850445.7497861139</v>
      </c>
      <c r="CE52" s="32"/>
      <c r="CF52" s="38">
        <v>978527.71000001777</v>
      </c>
      <c r="CG52" s="39">
        <v>7.874333778607669</v>
      </c>
      <c r="CH52" s="36">
        <v>431126.82000000734</v>
      </c>
      <c r="CI52" s="39">
        <v>17.433353012535679</v>
      </c>
      <c r="CJ52" s="36">
        <v>1409654.5300000252</v>
      </c>
      <c r="CK52" s="40">
        <v>9.4608956496062042</v>
      </c>
      <c r="CL52" s="38">
        <v>4305212.5999994492</v>
      </c>
      <c r="CM52" s="39">
        <v>7.0257755714169488</v>
      </c>
      <c r="CN52" s="36">
        <v>1520361.6600000923</v>
      </c>
      <c r="CO52" s="39">
        <v>4.9392058866529975</v>
      </c>
      <c r="CP52" s="36">
        <v>5825574.2599995416</v>
      </c>
      <c r="CQ52" s="40">
        <v>6.3280945785790852</v>
      </c>
      <c r="CR52" s="116">
        <f t="shared" si="42"/>
        <v>5283740.3099994669</v>
      </c>
      <c r="CS52" s="117">
        <f t="shared" si="43"/>
        <v>1951488.4800000996</v>
      </c>
      <c r="CT52" s="118">
        <f t="shared" si="44"/>
        <v>7235228.789999567</v>
      </c>
      <c r="CU52" s="32"/>
      <c r="CV52" s="38">
        <f t="shared" si="45"/>
        <v>2694335.2110951482</v>
      </c>
      <c r="CW52" s="39">
        <f t="shared" si="46"/>
        <v>3.9006333920070824</v>
      </c>
      <c r="CX52" s="39">
        <f t="shared" si="47"/>
        <v>1591437.3818839213</v>
      </c>
      <c r="CY52" s="39">
        <f t="shared" si="48"/>
        <v>9.0315329062869729</v>
      </c>
      <c r="CZ52" s="36">
        <f t="shared" si="49"/>
        <v>4285772.5929790698</v>
      </c>
      <c r="DA52" s="40">
        <f t="shared" si="50"/>
        <v>4.9434946721145687</v>
      </c>
      <c r="DB52" s="38">
        <f t="shared" si="51"/>
        <v>12933593.524165548</v>
      </c>
      <c r="DC52" s="39">
        <f t="shared" si="52"/>
        <v>4.35197878391297</v>
      </c>
      <c r="DD52" s="36">
        <f t="shared" si="53"/>
        <v>6040245.7080817046</v>
      </c>
      <c r="DE52" s="39">
        <f t="shared" si="54"/>
        <v>3.6259676606146511</v>
      </c>
      <c r="DF52" s="36">
        <f t="shared" si="55"/>
        <v>18973839.232247252</v>
      </c>
      <c r="DG52" s="40">
        <f t="shared" si="56"/>
        <v>4.0912015849707233</v>
      </c>
      <c r="DH52" s="152"/>
      <c r="DI52" s="161" t="s">
        <v>43</v>
      </c>
      <c r="DJ52" s="38">
        <f t="shared" si="57"/>
        <v>4285772.5929790698</v>
      </c>
      <c r="DK52" s="36">
        <f t="shared" si="58"/>
        <v>18973839.232247252</v>
      </c>
      <c r="DL52" s="37">
        <f t="shared" si="59"/>
        <v>23259611.825226322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>
        <v>100950.66</v>
      </c>
      <c r="E53" s="39">
        <v>0.93407102409415599</v>
      </c>
      <c r="F53" s="36">
        <v>11127.99</v>
      </c>
      <c r="G53" s="39">
        <v>0.41548706268901914</v>
      </c>
      <c r="H53" s="36">
        <v>112078.65000000001</v>
      </c>
      <c r="I53" s="40">
        <v>0.83108023936111053</v>
      </c>
      <c r="J53" s="244">
        <v>577250.90999999992</v>
      </c>
      <c r="K53" s="39">
        <v>1.7135106951395442</v>
      </c>
      <c r="L53" s="36">
        <v>2520598.65</v>
      </c>
      <c r="M53" s="39">
        <v>8.4874642651500611</v>
      </c>
      <c r="N53" s="36">
        <v>3097849.5599999996</v>
      </c>
      <c r="O53" s="40">
        <v>4.8872695433225894</v>
      </c>
      <c r="P53" s="116">
        <f t="shared" si="27"/>
        <v>678201.57</v>
      </c>
      <c r="Q53" s="117">
        <f t="shared" si="28"/>
        <v>2531726.64</v>
      </c>
      <c r="R53" s="118">
        <f t="shared" si="29"/>
        <v>3209928.21</v>
      </c>
      <c r="S53" s="32"/>
      <c r="T53" s="35">
        <v>2009144.4651763083</v>
      </c>
      <c r="U53" s="39">
        <v>10.310548771066381</v>
      </c>
      <c r="V53" s="36">
        <v>1508613.9269634506</v>
      </c>
      <c r="W53" s="39">
        <v>29.80920245338676</v>
      </c>
      <c r="X53" s="36">
        <v>3517758.3921397589</v>
      </c>
      <c r="Y53" s="40">
        <v>14.330589200152192</v>
      </c>
      <c r="Z53" s="38">
        <v>5374290.9893574622</v>
      </c>
      <c r="AA53" s="39">
        <v>5.4574017607722629</v>
      </c>
      <c r="AB53" s="36">
        <v>5003982.7762291068</v>
      </c>
      <c r="AC53" s="39">
        <v>11.914868817483551</v>
      </c>
      <c r="AD53" s="36">
        <v>10378273.76558657</v>
      </c>
      <c r="AE53" s="40">
        <v>7.3879915668824605</v>
      </c>
      <c r="AF53" s="116">
        <f t="shared" si="30"/>
        <v>7383435.4545337707</v>
      </c>
      <c r="AG53" s="117">
        <f t="shared" si="31"/>
        <v>6512596.7031925572</v>
      </c>
      <c r="AH53" s="118">
        <f t="shared" si="32"/>
        <v>13896032.157726329</v>
      </c>
      <c r="AI53" s="32"/>
      <c r="AJ53" s="35">
        <v>515610.13552306261</v>
      </c>
      <c r="AK53" s="39">
        <v>8.4480549132938343</v>
      </c>
      <c r="AL53" s="36">
        <v>664279.25138600625</v>
      </c>
      <c r="AM53" s="39">
        <v>29.311179075409534</v>
      </c>
      <c r="AN53" s="36">
        <v>1179889.3869090688</v>
      </c>
      <c r="AO53" s="40">
        <v>14.097321101475206</v>
      </c>
      <c r="AP53" s="38">
        <v>670391.82248248067</v>
      </c>
      <c r="AQ53" s="39">
        <v>4.3746407548858404</v>
      </c>
      <c r="AR53" s="36">
        <v>1325561.8078092085</v>
      </c>
      <c r="AS53" s="39">
        <v>8.9850322497743402</v>
      </c>
      <c r="AT53" s="36">
        <v>1995953.6302916892</v>
      </c>
      <c r="AU53" s="40">
        <v>6.6360356754773147</v>
      </c>
      <c r="AV53" s="116">
        <f t="shared" si="33"/>
        <v>1186001.9580055433</v>
      </c>
      <c r="AW53" s="117">
        <f t="shared" si="34"/>
        <v>1989841.0591952149</v>
      </c>
      <c r="AX53" s="118">
        <f t="shared" si="35"/>
        <v>3175843.0172007582</v>
      </c>
      <c r="AY53" s="32"/>
      <c r="AZ53" s="35">
        <v>1452763.8974617834</v>
      </c>
      <c r="BA53" s="39">
        <v>13.327620064050707</v>
      </c>
      <c r="BB53" s="36">
        <v>809427.10784757207</v>
      </c>
      <c r="BC53" s="39">
        <v>26.254528311630622</v>
      </c>
      <c r="BD53" s="36">
        <v>2262191.0053093554</v>
      </c>
      <c r="BE53" s="40">
        <v>16.177689298091703</v>
      </c>
      <c r="BF53" s="38">
        <v>2698471.3946539755</v>
      </c>
      <c r="BG53" s="39">
        <v>4.5442122686678852</v>
      </c>
      <c r="BH53" s="36">
        <v>3341216.7624996975</v>
      </c>
      <c r="BI53" s="39">
        <v>11.217745659741608</v>
      </c>
      <c r="BJ53" s="36">
        <v>6039688.1571536735</v>
      </c>
      <c r="BK53" s="40">
        <v>6.7734035498882141</v>
      </c>
      <c r="BL53" s="116">
        <f t="shared" si="36"/>
        <v>4151235.2921157591</v>
      </c>
      <c r="BM53" s="117">
        <f t="shared" si="37"/>
        <v>4150643.8703472698</v>
      </c>
      <c r="BN53" s="118">
        <f t="shared" si="38"/>
        <v>8301879.1624630289</v>
      </c>
      <c r="BO53" s="32"/>
      <c r="BP53" s="38">
        <v>904272.27619783278</v>
      </c>
      <c r="BQ53" s="39">
        <v>9.6714646808824991</v>
      </c>
      <c r="BR53" s="36">
        <v>155541.14577633399</v>
      </c>
      <c r="BS53" s="39">
        <v>7.5527408845456918</v>
      </c>
      <c r="BT53" s="36">
        <v>1059813.4219741668</v>
      </c>
      <c r="BU53" s="40">
        <v>9.289031070917293</v>
      </c>
      <c r="BV53" s="38">
        <v>1469922.3218736257</v>
      </c>
      <c r="BW53" s="39">
        <v>5.0618902919302515</v>
      </c>
      <c r="BX53" s="36">
        <v>3267118.175286158</v>
      </c>
      <c r="BY53" s="39">
        <v>16.696485408536301</v>
      </c>
      <c r="BZ53" s="36">
        <v>4737040.4971597837</v>
      </c>
      <c r="CA53" s="40">
        <v>9.745653371160321</v>
      </c>
      <c r="CB53" s="116">
        <f t="shared" si="39"/>
        <v>2374194.5980714587</v>
      </c>
      <c r="CC53" s="117">
        <f t="shared" si="40"/>
        <v>3422659.3210624922</v>
      </c>
      <c r="CD53" s="118">
        <f t="shared" si="41"/>
        <v>5796853.919133951</v>
      </c>
      <c r="CE53" s="32"/>
      <c r="CF53" s="38">
        <v>2148414.4198290324</v>
      </c>
      <c r="CG53" s="39">
        <v>17.288557149298551</v>
      </c>
      <c r="CH53" s="36">
        <v>784533.58017095039</v>
      </c>
      <c r="CI53" s="39">
        <v>31.723961996399126</v>
      </c>
      <c r="CJ53" s="36">
        <v>2932947.9999999828</v>
      </c>
      <c r="CK53" s="40">
        <v>19.684478986295002</v>
      </c>
      <c r="CL53" s="38">
        <v>4481689.7192733157</v>
      </c>
      <c r="CM53" s="39">
        <v>7.3137726458258934</v>
      </c>
      <c r="CN53" s="36">
        <v>4042120.220726666</v>
      </c>
      <c r="CO53" s="39">
        <v>13.131654470141696</v>
      </c>
      <c r="CP53" s="36">
        <v>8523809.9399999827</v>
      </c>
      <c r="CQ53" s="40">
        <v>9.2590829783975064</v>
      </c>
      <c r="CR53" s="116">
        <f t="shared" si="42"/>
        <v>6630104.1391023481</v>
      </c>
      <c r="CS53" s="117">
        <f t="shared" si="43"/>
        <v>4826653.8008976169</v>
      </c>
      <c r="CT53" s="118">
        <f t="shared" si="44"/>
        <v>11456757.939999964</v>
      </c>
      <c r="CU53" s="32"/>
      <c r="CV53" s="38">
        <f t="shared" si="45"/>
        <v>7131155.8541880194</v>
      </c>
      <c r="CW53" s="39">
        <f t="shared" si="46"/>
        <v>10.323891598160269</v>
      </c>
      <c r="CX53" s="39">
        <f t="shared" si="47"/>
        <v>3933523.0021443139</v>
      </c>
      <c r="CY53" s="39">
        <f t="shared" si="48"/>
        <v>22.323053885694339</v>
      </c>
      <c r="CZ53" s="36">
        <f t="shared" si="49"/>
        <v>11064678.856332334</v>
      </c>
      <c r="DA53" s="40">
        <f t="shared" si="50"/>
        <v>12.762735256775846</v>
      </c>
      <c r="DB53" s="38">
        <f t="shared" si="51"/>
        <v>15272017.157640859</v>
      </c>
      <c r="DC53" s="39">
        <f t="shared" si="52"/>
        <v>5.1388266171675578</v>
      </c>
      <c r="DD53" s="36">
        <f t="shared" si="53"/>
        <v>19500598.392550837</v>
      </c>
      <c r="DE53" s="39">
        <f t="shared" si="54"/>
        <v>11.706235565784526</v>
      </c>
      <c r="DF53" s="36">
        <f t="shared" si="55"/>
        <v>34772615.5501917</v>
      </c>
      <c r="DG53" s="40">
        <f t="shared" si="56"/>
        <v>7.4977856674751893</v>
      </c>
      <c r="DH53" s="152"/>
      <c r="DI53" s="161" t="s">
        <v>44</v>
      </c>
      <c r="DJ53" s="38">
        <f t="shared" si="57"/>
        <v>11064678.856332334</v>
      </c>
      <c r="DK53" s="36">
        <f t="shared" si="58"/>
        <v>34772615.5501917</v>
      </c>
      <c r="DL53" s="37">
        <f t="shared" si="59"/>
        <v>45837294.406524032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>
        <v>149095.69</v>
      </c>
      <c r="E54" s="39">
        <v>1.3795448573226248</v>
      </c>
      <c r="F54" s="36">
        <v>13943.880000000001</v>
      </c>
      <c r="G54" s="39">
        <v>0.52062427659336152</v>
      </c>
      <c r="H54" s="36">
        <v>163039.57</v>
      </c>
      <c r="I54" s="40">
        <v>1.2089632134303236</v>
      </c>
      <c r="J54" s="244">
        <v>2382773.09</v>
      </c>
      <c r="K54" s="39">
        <v>7.073019900143076</v>
      </c>
      <c r="L54" s="36">
        <v>9082221.2300000004</v>
      </c>
      <c r="M54" s="39">
        <v>30.582031827166233</v>
      </c>
      <c r="N54" s="36">
        <v>11464994.32</v>
      </c>
      <c r="O54" s="40">
        <v>18.087552823095283</v>
      </c>
      <c r="P54" s="116">
        <f t="shared" si="27"/>
        <v>2531868.7799999998</v>
      </c>
      <c r="Q54" s="117">
        <f t="shared" si="28"/>
        <v>9096165.1100000013</v>
      </c>
      <c r="R54" s="118">
        <f t="shared" si="29"/>
        <v>11628033.890000001</v>
      </c>
      <c r="S54" s="32"/>
      <c r="T54" s="35">
        <v>6568152.814502337</v>
      </c>
      <c r="U54" s="39">
        <v>33.706515934283765</v>
      </c>
      <c r="V54" s="36">
        <v>4269133.7554381294</v>
      </c>
      <c r="W54" s="39">
        <v>84.355228426527489</v>
      </c>
      <c r="X54" s="36">
        <v>10837286.569940466</v>
      </c>
      <c r="Y54" s="40">
        <v>44.148768779903477</v>
      </c>
      <c r="Z54" s="38">
        <v>29578152.561551102</v>
      </c>
      <c r="AA54" s="39">
        <v>30.03556416826968</v>
      </c>
      <c r="AB54" s="36">
        <v>13057411.440035375</v>
      </c>
      <c r="AC54" s="39">
        <v>31.090703417882306</v>
      </c>
      <c r="AD54" s="36">
        <v>42635564.001586474</v>
      </c>
      <c r="AE54" s="40">
        <v>30.351019293543882</v>
      </c>
      <c r="AF54" s="116">
        <f t="shared" si="30"/>
        <v>36146305.376053438</v>
      </c>
      <c r="AG54" s="117">
        <f t="shared" si="31"/>
        <v>17326545.195473503</v>
      </c>
      <c r="AH54" s="118">
        <f t="shared" si="32"/>
        <v>53472850.571526945</v>
      </c>
      <c r="AI54" s="32"/>
      <c r="AJ54" s="35">
        <v>1813395.8043252458</v>
      </c>
      <c r="AK54" s="39">
        <v>29.711726513939112</v>
      </c>
      <c r="AL54" s="36">
        <v>1871898.2682692327</v>
      </c>
      <c r="AM54" s="39">
        <v>82.597108426476311</v>
      </c>
      <c r="AN54" s="36">
        <v>3685294.0725944787</v>
      </c>
      <c r="AO54" s="40">
        <v>44.031902033484023</v>
      </c>
      <c r="AP54" s="38">
        <v>4127040.4239306441</v>
      </c>
      <c r="AQ54" s="39">
        <v>26.930995620938003</v>
      </c>
      <c r="AR54" s="36">
        <v>3751727.1112807393</v>
      </c>
      <c r="AS54" s="39">
        <v>25.430265785133461</v>
      </c>
      <c r="AT54" s="36">
        <v>7878767.5352113834</v>
      </c>
      <c r="AU54" s="40">
        <v>26.194888322538056</v>
      </c>
      <c r="AV54" s="116">
        <f t="shared" si="33"/>
        <v>5940436.2282558903</v>
      </c>
      <c r="AW54" s="117">
        <f t="shared" si="34"/>
        <v>5623625.3795499718</v>
      </c>
      <c r="AX54" s="118">
        <f t="shared" si="35"/>
        <v>11564061.607805863</v>
      </c>
      <c r="AY54" s="32"/>
      <c r="AZ54" s="35">
        <v>2458024.8052939391</v>
      </c>
      <c r="BA54" s="39">
        <v>22.549858769347356</v>
      </c>
      <c r="BB54" s="36">
        <v>1026509.4820191263</v>
      </c>
      <c r="BC54" s="39">
        <v>33.295798962670332</v>
      </c>
      <c r="BD54" s="36">
        <v>3484534.2873130655</v>
      </c>
      <c r="BE54" s="40">
        <v>24.919077529878752</v>
      </c>
      <c r="BF54" s="38">
        <v>6937596.7728320593</v>
      </c>
      <c r="BG54" s="39">
        <v>11.682878103740926</v>
      </c>
      <c r="BH54" s="36">
        <v>3562230.0503991866</v>
      </c>
      <c r="BI54" s="39">
        <v>11.95977200143423</v>
      </c>
      <c r="BJ54" s="36">
        <v>10499826.823231246</v>
      </c>
      <c r="BK54" s="40">
        <v>11.775370255407784</v>
      </c>
      <c r="BL54" s="116">
        <f t="shared" si="36"/>
        <v>9395621.5781259984</v>
      </c>
      <c r="BM54" s="117">
        <f t="shared" si="37"/>
        <v>4588739.5324183125</v>
      </c>
      <c r="BN54" s="118">
        <f t="shared" si="38"/>
        <v>13984361.110544311</v>
      </c>
      <c r="BO54" s="32"/>
      <c r="BP54" s="38">
        <v>1978941.6512622181</v>
      </c>
      <c r="BQ54" s="39">
        <v>21.165377718074183</v>
      </c>
      <c r="BR54" s="36">
        <v>1222076.4593184632</v>
      </c>
      <c r="BS54" s="39">
        <v>59.341383865128833</v>
      </c>
      <c r="BT54" s="36">
        <v>3201018.1105806814</v>
      </c>
      <c r="BU54" s="40">
        <v>28.056218265631383</v>
      </c>
      <c r="BV54" s="38">
        <v>4710154.6477917116</v>
      </c>
      <c r="BW54" s="39">
        <v>16.220099341546582</v>
      </c>
      <c r="BX54" s="36">
        <v>5344134.7432177365</v>
      </c>
      <c r="BY54" s="39">
        <v>27.311001002763415</v>
      </c>
      <c r="BZ54" s="36">
        <v>10054289.391009448</v>
      </c>
      <c r="CA54" s="40">
        <v>20.684986619148077</v>
      </c>
      <c r="CB54" s="116">
        <f t="shared" si="39"/>
        <v>6689096.2990539297</v>
      </c>
      <c r="CC54" s="117">
        <f t="shared" si="40"/>
        <v>6566211.2025361992</v>
      </c>
      <c r="CD54" s="118">
        <f t="shared" si="41"/>
        <v>13255307.501590129</v>
      </c>
      <c r="CE54" s="32"/>
      <c r="CF54" s="38">
        <v>4289800.8000001376</v>
      </c>
      <c r="CG54" s="39">
        <v>34.520558792288746</v>
      </c>
      <c r="CH54" s="36">
        <v>1701935.0499998587</v>
      </c>
      <c r="CI54" s="39">
        <v>68.820665183981347</v>
      </c>
      <c r="CJ54" s="36">
        <v>5991735.8499999959</v>
      </c>
      <c r="CK54" s="40">
        <v>40.213532060833003</v>
      </c>
      <c r="CL54" s="38">
        <v>13550163.18000236</v>
      </c>
      <c r="CM54" s="39">
        <v>22.112823292114808</v>
      </c>
      <c r="CN54" s="36">
        <v>7066740.6499994136</v>
      </c>
      <c r="CO54" s="39">
        <v>22.957752708605536</v>
      </c>
      <c r="CP54" s="36">
        <v>20616903.830001771</v>
      </c>
      <c r="CQ54" s="40">
        <v>22.395340189815187</v>
      </c>
      <c r="CR54" s="116">
        <f t="shared" si="42"/>
        <v>17839963.980002496</v>
      </c>
      <c r="CS54" s="117">
        <f t="shared" si="43"/>
        <v>8768675.6999992728</v>
      </c>
      <c r="CT54" s="118">
        <f t="shared" si="44"/>
        <v>26608639.680001769</v>
      </c>
      <c r="CU54" s="32"/>
      <c r="CV54" s="38">
        <f t="shared" si="45"/>
        <v>17257411.565383878</v>
      </c>
      <c r="CW54" s="39">
        <f t="shared" si="46"/>
        <v>24.983838512129516</v>
      </c>
      <c r="CX54" s="39">
        <f t="shared" si="47"/>
        <v>10105496.895044811</v>
      </c>
      <c r="CY54" s="39">
        <f t="shared" si="48"/>
        <v>57.349493471075888</v>
      </c>
      <c r="CZ54" s="36">
        <f t="shared" si="49"/>
        <v>27362908.460428689</v>
      </c>
      <c r="DA54" s="40">
        <f t="shared" si="50"/>
        <v>31.562195439226958</v>
      </c>
      <c r="DB54" s="38">
        <f t="shared" si="51"/>
        <v>61285880.676107876</v>
      </c>
      <c r="DC54" s="39">
        <f t="shared" si="52"/>
        <v>20.621867538786077</v>
      </c>
      <c r="DD54" s="36">
        <f t="shared" si="53"/>
        <v>41864465.224932447</v>
      </c>
      <c r="DE54" s="39">
        <f t="shared" si="54"/>
        <v>25.131295045072093</v>
      </c>
      <c r="DF54" s="36">
        <f t="shared" si="55"/>
        <v>103150345.90104032</v>
      </c>
      <c r="DG54" s="40">
        <f t="shared" si="56"/>
        <v>22.241616653069531</v>
      </c>
      <c r="DH54" s="152"/>
      <c r="DI54" s="161" t="s">
        <v>45</v>
      </c>
      <c r="DJ54" s="38">
        <f t="shared" si="57"/>
        <v>27362908.460428689</v>
      </c>
      <c r="DK54" s="36">
        <f t="shared" si="58"/>
        <v>103150345.90104032</v>
      </c>
      <c r="DL54" s="37">
        <f t="shared" si="59"/>
        <v>130513254.361469</v>
      </c>
      <c r="DM54"/>
    </row>
    <row r="55" spans="1:119" s="19" customFormat="1" ht="15.6" x14ac:dyDescent="0.3">
      <c r="A55" s="26">
        <v>43</v>
      </c>
      <c r="B55" s="26" t="s">
        <v>180</v>
      </c>
      <c r="C55" s="34"/>
      <c r="D55" s="35">
        <v>3003.38</v>
      </c>
      <c r="E55" s="39">
        <v>2.7789518486990638E-2</v>
      </c>
      <c r="F55" s="36">
        <v>0</v>
      </c>
      <c r="G55" s="39">
        <v>0</v>
      </c>
      <c r="H55" s="36">
        <v>3003.38</v>
      </c>
      <c r="I55" s="40">
        <v>2.2270519579709179E-2</v>
      </c>
      <c r="J55" s="244">
        <v>722600.36</v>
      </c>
      <c r="K55" s="39">
        <v>2.1449657743660984</v>
      </c>
      <c r="L55" s="36">
        <v>0</v>
      </c>
      <c r="M55" s="39">
        <v>0</v>
      </c>
      <c r="N55" s="36">
        <v>722600.36</v>
      </c>
      <c r="O55" s="40">
        <v>1.1399981383931177</v>
      </c>
      <c r="P55" s="116">
        <f t="shared" si="27"/>
        <v>725603.74</v>
      </c>
      <c r="Q55" s="117">
        <f t="shared" si="28"/>
        <v>0</v>
      </c>
      <c r="R55" s="118">
        <f t="shared" si="29"/>
        <v>725603.74</v>
      </c>
      <c r="S55" s="32"/>
      <c r="T55" s="35">
        <v>27424288.860091385</v>
      </c>
      <c r="U55" s="39">
        <v>140.73625501039902</v>
      </c>
      <c r="V55" s="36">
        <v>191977.66822727286</v>
      </c>
      <c r="W55" s="39">
        <v>3.7933503571948242</v>
      </c>
      <c r="X55" s="36">
        <v>27616266.528318658</v>
      </c>
      <c r="Y55" s="40">
        <v>112.50271529265521</v>
      </c>
      <c r="Z55" s="38">
        <v>2435337.9901019279</v>
      </c>
      <c r="AA55" s="39">
        <v>2.4729992963865994</v>
      </c>
      <c r="AB55" s="36">
        <v>14543.174330170976</v>
      </c>
      <c r="AC55" s="39">
        <v>3.4628419417614673E-2</v>
      </c>
      <c r="AD55" s="36">
        <v>2449881.1644320991</v>
      </c>
      <c r="AE55" s="40">
        <v>1.7439992229445254</v>
      </c>
      <c r="AF55" s="116">
        <f t="shared" si="30"/>
        <v>29859626.850193314</v>
      </c>
      <c r="AG55" s="117">
        <f t="shared" si="31"/>
        <v>206520.84255744383</v>
      </c>
      <c r="AH55" s="118">
        <f t="shared" si="32"/>
        <v>30066147.692750759</v>
      </c>
      <c r="AI55" s="32"/>
      <c r="AJ55" s="35">
        <v>949262.01751303195</v>
      </c>
      <c r="AK55" s="39">
        <v>15.553258360444874</v>
      </c>
      <c r="AL55" s="36">
        <v>0</v>
      </c>
      <c r="AM55" s="39">
        <v>0</v>
      </c>
      <c r="AN55" s="36">
        <v>0</v>
      </c>
      <c r="AO55" s="39">
        <v>0</v>
      </c>
      <c r="AP55" s="38">
        <v>143154.85219777544</v>
      </c>
      <c r="AQ55" s="39">
        <v>0.93415675681278632</v>
      </c>
      <c r="AR55" s="36">
        <v>1016.0824338332061</v>
      </c>
      <c r="AS55" s="39">
        <v>6.8872936611753957E-3</v>
      </c>
      <c r="AT55" s="36">
        <v>144170.93463160866</v>
      </c>
      <c r="AU55" s="40">
        <v>0.47933150904034133</v>
      </c>
      <c r="AV55" s="116">
        <f t="shared" si="33"/>
        <v>1092416.8697108075</v>
      </c>
      <c r="AW55" s="117">
        <f t="shared" si="34"/>
        <v>1016.0824338332061</v>
      </c>
      <c r="AX55" s="118">
        <f t="shared" si="35"/>
        <v>1093432.9521446407</v>
      </c>
      <c r="AY55" s="32"/>
      <c r="AZ55" s="35">
        <v>8446973.9289353658</v>
      </c>
      <c r="BA55" s="39">
        <v>77.492329904731619</v>
      </c>
      <c r="BB55" s="36">
        <v>123262.07018721588</v>
      </c>
      <c r="BC55" s="39">
        <v>3.9981209921250693</v>
      </c>
      <c r="BD55" s="36">
        <v>8570235.9991225824</v>
      </c>
      <c r="BE55" s="40">
        <v>61.288642240961302</v>
      </c>
      <c r="BF55" s="38">
        <v>911647.85523628211</v>
      </c>
      <c r="BG55" s="39">
        <v>1.5352104071500441</v>
      </c>
      <c r="BH55" s="36">
        <v>5351.9007366463065</v>
      </c>
      <c r="BI55" s="39">
        <v>1.7968382636440055E-2</v>
      </c>
      <c r="BJ55" s="36">
        <v>916999.75597292837</v>
      </c>
      <c r="BK55" s="40">
        <v>1.0283990233828262</v>
      </c>
      <c r="BL55" s="116">
        <f t="shared" si="36"/>
        <v>9358621.7841716483</v>
      </c>
      <c r="BM55" s="117">
        <f t="shared" si="37"/>
        <v>128613.97092386219</v>
      </c>
      <c r="BN55" s="118">
        <f t="shared" si="38"/>
        <v>9487235.7550955098</v>
      </c>
      <c r="BO55" s="32"/>
      <c r="BP55" s="38">
        <v>2427122.0445462093</v>
      </c>
      <c r="BQ55" s="39">
        <v>25.958802174849026</v>
      </c>
      <c r="BR55" s="36">
        <v>53570.252196850779</v>
      </c>
      <c r="BS55" s="39">
        <v>2.6012553266412928</v>
      </c>
      <c r="BT55" s="36">
        <v>2480692.29674306</v>
      </c>
      <c r="BU55" s="40">
        <v>21.742721260226833</v>
      </c>
      <c r="BV55" s="38">
        <v>470970.89059046167</v>
      </c>
      <c r="BW55" s="39">
        <v>1.6218564364835624</v>
      </c>
      <c r="BX55" s="36">
        <v>129.06748634554606</v>
      </c>
      <c r="BY55" s="39">
        <v>6.5959456832201055E-4</v>
      </c>
      <c r="BZ55" s="36">
        <v>471099.9580768072</v>
      </c>
      <c r="CA55" s="40">
        <v>0.96920786244860735</v>
      </c>
      <c r="CB55" s="116">
        <f t="shared" si="39"/>
        <v>2898092.9351366712</v>
      </c>
      <c r="CC55" s="117">
        <f t="shared" si="40"/>
        <v>53699.319683196329</v>
      </c>
      <c r="CD55" s="118">
        <f t="shared" si="41"/>
        <v>2951792.2548198677</v>
      </c>
      <c r="CE55" s="32"/>
      <c r="CF55" s="38">
        <v>1989976.380000022</v>
      </c>
      <c r="CG55" s="39">
        <v>16.013586603148212</v>
      </c>
      <c r="CH55" s="36">
        <v>9740.3500000000095</v>
      </c>
      <c r="CI55" s="39">
        <v>0.39386777193691913</v>
      </c>
      <c r="CJ55" s="36">
        <v>1999716.7300000221</v>
      </c>
      <c r="CK55" s="40">
        <v>13.421097799970617</v>
      </c>
      <c r="CL55" s="38">
        <v>951052.45</v>
      </c>
      <c r="CM55" s="39">
        <v>1.5520443915701383</v>
      </c>
      <c r="CN55" s="36">
        <v>13219.369999999994</v>
      </c>
      <c r="CO55" s="39">
        <v>4.2945827851144334E-2</v>
      </c>
      <c r="CP55" s="36">
        <v>964271.82</v>
      </c>
      <c r="CQ55" s="40">
        <v>1.0474509471653473</v>
      </c>
      <c r="CR55" s="116">
        <f t="shared" si="42"/>
        <v>2941028.830000022</v>
      </c>
      <c r="CS55" s="117">
        <f t="shared" si="43"/>
        <v>22959.72</v>
      </c>
      <c r="CT55" s="118">
        <f t="shared" si="44"/>
        <v>2963988.5500000222</v>
      </c>
      <c r="CU55" s="32"/>
      <c r="CV55" s="38">
        <f t="shared" si="45"/>
        <v>41240626.611086018</v>
      </c>
      <c r="CW55" s="39">
        <f t="shared" si="46"/>
        <v>59.704733324964593</v>
      </c>
      <c r="CX55" s="39">
        <f t="shared" si="47"/>
        <v>378550.34061133955</v>
      </c>
      <c r="CY55" s="39">
        <f t="shared" si="48"/>
        <v>2.1483030980899929</v>
      </c>
      <c r="CZ55" s="36">
        <f t="shared" si="49"/>
        <v>41619176.951697357</v>
      </c>
      <c r="DA55" s="40">
        <f t="shared" si="50"/>
        <v>48.006322093607672</v>
      </c>
      <c r="DB55" s="38">
        <f t="shared" si="51"/>
        <v>5634764.3981264476</v>
      </c>
      <c r="DC55" s="39">
        <f t="shared" si="52"/>
        <v>1.8960217875392504</v>
      </c>
      <c r="DD55" s="36">
        <f t="shared" si="53"/>
        <v>34259.594986996024</v>
      </c>
      <c r="DE55" s="39">
        <f t="shared" si="54"/>
        <v>2.0566081164942414E-2</v>
      </c>
      <c r="DF55" s="36">
        <f t="shared" si="55"/>
        <v>5669023.9931134433</v>
      </c>
      <c r="DG55" s="40">
        <f t="shared" si="56"/>
        <v>1.2223735882848943</v>
      </c>
      <c r="DH55" s="152"/>
      <c r="DI55" s="161" t="s">
        <v>180</v>
      </c>
      <c r="DJ55" s="38">
        <f t="shared" si="57"/>
        <v>41619176.951697357</v>
      </c>
      <c r="DK55" s="36">
        <f t="shared" si="58"/>
        <v>5669023.9931134433</v>
      </c>
      <c r="DL55" s="37">
        <f t="shared" si="59"/>
        <v>47288200.9448108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>
        <v>420781.73</v>
      </c>
      <c r="E56" s="39">
        <v>3.8933873385395459</v>
      </c>
      <c r="F56" s="36">
        <v>44381.770000000004</v>
      </c>
      <c r="G56" s="39">
        <v>1.6570873315162604</v>
      </c>
      <c r="H56" s="36">
        <v>465163.5</v>
      </c>
      <c r="I56" s="40">
        <v>3.4492581140302092</v>
      </c>
      <c r="J56" s="244">
        <v>2680585.4500000002</v>
      </c>
      <c r="K56" s="39">
        <v>7.9570456420942648</v>
      </c>
      <c r="L56" s="36">
        <v>10501557.970000001</v>
      </c>
      <c r="M56" s="39">
        <v>35.361281336390789</v>
      </c>
      <c r="N56" s="36">
        <v>13182143.420000002</v>
      </c>
      <c r="O56" s="40">
        <v>20.796583825160408</v>
      </c>
      <c r="P56" s="116">
        <f t="shared" si="27"/>
        <v>3101367.18</v>
      </c>
      <c r="Q56" s="117">
        <f t="shared" si="28"/>
        <v>10545939.74</v>
      </c>
      <c r="R56" s="118">
        <f t="shared" si="29"/>
        <v>13647306.92</v>
      </c>
      <c r="S56" s="32"/>
      <c r="T56" s="35">
        <v>17333599.751043297</v>
      </c>
      <c r="U56" s="39">
        <v>88.952750142629938</v>
      </c>
      <c r="V56" s="36">
        <v>6209040.3785592634</v>
      </c>
      <c r="W56" s="39">
        <v>122.68648616963907</v>
      </c>
      <c r="X56" s="36">
        <v>23542640.129602559</v>
      </c>
      <c r="Y56" s="40">
        <v>95.907639688447389</v>
      </c>
      <c r="Z56" s="38">
        <v>24140422.844930418</v>
      </c>
      <c r="AA56" s="39">
        <v>24.513742631465</v>
      </c>
      <c r="AB56" s="36">
        <v>10879435.829226155</v>
      </c>
      <c r="AC56" s="39">
        <v>25.904775557829588</v>
      </c>
      <c r="AD56" s="36">
        <v>35019858.674156576</v>
      </c>
      <c r="AE56" s="40">
        <v>24.929619935060696</v>
      </c>
      <c r="AF56" s="116">
        <f t="shared" si="30"/>
        <v>41474022.595973715</v>
      </c>
      <c r="AG56" s="117">
        <f t="shared" si="31"/>
        <v>17088476.20778542</v>
      </c>
      <c r="AH56" s="118">
        <f t="shared" si="32"/>
        <v>58562498.803759135</v>
      </c>
      <c r="AI56" s="32"/>
      <c r="AJ56" s="35">
        <v>4028152.3571682554</v>
      </c>
      <c r="AK56" s="39">
        <v>65.999579853001748</v>
      </c>
      <c r="AL56" s="36">
        <v>3902519.7347947131</v>
      </c>
      <c r="AM56" s="39">
        <v>172.19784383332802</v>
      </c>
      <c r="AN56" s="36">
        <v>7930672.0919629689</v>
      </c>
      <c r="AO56" s="40">
        <v>94.755688347865714</v>
      </c>
      <c r="AP56" s="38">
        <v>3305593.7070538118</v>
      </c>
      <c r="AQ56" s="39">
        <v>21.570646396644666</v>
      </c>
      <c r="AR56" s="36">
        <v>6030530.5608020378</v>
      </c>
      <c r="AS56" s="39">
        <v>40.876639061899532</v>
      </c>
      <c r="AT56" s="36">
        <v>9336124.2678558491</v>
      </c>
      <c r="AU56" s="40">
        <v>31.040226973172135</v>
      </c>
      <c r="AV56" s="116">
        <f t="shared" si="33"/>
        <v>7333746.0642220676</v>
      </c>
      <c r="AW56" s="117">
        <f t="shared" si="34"/>
        <v>9933050.2955967505</v>
      </c>
      <c r="AX56" s="118">
        <f t="shared" si="35"/>
        <v>17266796.359818816</v>
      </c>
      <c r="AY56" s="32"/>
      <c r="AZ56" s="35">
        <v>19798462.548082974</v>
      </c>
      <c r="BA56" s="39">
        <v>181.63060574000014</v>
      </c>
      <c r="BB56" s="36">
        <v>4161596.086013048</v>
      </c>
      <c r="BC56" s="39">
        <v>134.98527687359871</v>
      </c>
      <c r="BD56" s="36">
        <v>23960058.634096023</v>
      </c>
      <c r="BE56" s="40">
        <v>171.3464438841485</v>
      </c>
      <c r="BF56" s="38">
        <v>9527631.8060838543</v>
      </c>
      <c r="BG56" s="39">
        <v>16.044484084704703</v>
      </c>
      <c r="BH56" s="36">
        <v>8019040.3298427835</v>
      </c>
      <c r="BI56" s="39">
        <v>26.922992804599559</v>
      </c>
      <c r="BJ56" s="36">
        <v>17546672.135926638</v>
      </c>
      <c r="BK56" s="40">
        <v>19.678282759257712</v>
      </c>
      <c r="BL56" s="116">
        <f t="shared" si="36"/>
        <v>29326094.354166828</v>
      </c>
      <c r="BM56" s="117">
        <f t="shared" si="37"/>
        <v>12180636.415855832</v>
      </c>
      <c r="BN56" s="118">
        <f t="shared" si="38"/>
        <v>41506730.77002266</v>
      </c>
      <c r="BO56" s="32"/>
      <c r="BP56" s="38">
        <v>4243616.6297188587</v>
      </c>
      <c r="BQ56" s="39">
        <v>45.386759534528274</v>
      </c>
      <c r="BR56" s="36">
        <v>1479847.1390049709</v>
      </c>
      <c r="BS56" s="39">
        <v>71.858169321402883</v>
      </c>
      <c r="BT56" s="36">
        <v>5723463.7687238296</v>
      </c>
      <c r="BU56" s="40">
        <v>50.164898536490668</v>
      </c>
      <c r="BV56" s="38">
        <v>5271833.3062578756</v>
      </c>
      <c r="BW56" s="39">
        <v>18.154321106986728</v>
      </c>
      <c r="BX56" s="36">
        <v>8643665.2419824079</v>
      </c>
      <c r="BY56" s="39">
        <v>44.173128379842332</v>
      </c>
      <c r="BZ56" s="36">
        <v>13915498.548240284</v>
      </c>
      <c r="CA56" s="40">
        <v>28.628766298144665</v>
      </c>
      <c r="CB56" s="116">
        <f t="shared" si="39"/>
        <v>9515449.9359767344</v>
      </c>
      <c r="CC56" s="117">
        <f t="shared" si="40"/>
        <v>10123512.38098738</v>
      </c>
      <c r="CD56" s="118">
        <f t="shared" si="41"/>
        <v>19638962.316964112</v>
      </c>
      <c r="CE56" s="32"/>
      <c r="CF56" s="38">
        <v>7057511.5399992689</v>
      </c>
      <c r="CG56" s="39">
        <v>56.792670196665824</v>
      </c>
      <c r="CH56" s="36">
        <v>2538324.5200000475</v>
      </c>
      <c r="CI56" s="39">
        <v>102.64150909826314</v>
      </c>
      <c r="CJ56" s="36">
        <v>9595836.0599993169</v>
      </c>
      <c r="CK56" s="40">
        <v>64.40244875769686</v>
      </c>
      <c r="CL56" s="38">
        <v>8765415.5299981702</v>
      </c>
      <c r="CM56" s="39">
        <v>14.304483431082536</v>
      </c>
      <c r="CN56" s="36">
        <v>7650342.7899992783</v>
      </c>
      <c r="CO56" s="39">
        <v>24.853703653165955</v>
      </c>
      <c r="CP56" s="36">
        <v>16415758.319997448</v>
      </c>
      <c r="CQ56" s="40">
        <v>17.831799337160717</v>
      </c>
      <c r="CR56" s="116">
        <f t="shared" si="42"/>
        <v>15822927.069997439</v>
      </c>
      <c r="CS56" s="117">
        <f t="shared" si="43"/>
        <v>10188667.309999326</v>
      </c>
      <c r="CT56" s="118">
        <f t="shared" si="44"/>
        <v>26011594.379996765</v>
      </c>
      <c r="CU56" s="32"/>
      <c r="CV56" s="38">
        <f t="shared" si="45"/>
        <v>52882124.556012653</v>
      </c>
      <c r="CW56" s="39">
        <f t="shared" si="46"/>
        <v>76.558321338055762</v>
      </c>
      <c r="CX56" s="39">
        <f t="shared" si="47"/>
        <v>18335709.628372043</v>
      </c>
      <c r="CY56" s="39">
        <f t="shared" si="48"/>
        <v>104.05660112918207</v>
      </c>
      <c r="CZ56" s="36">
        <f t="shared" si="49"/>
        <v>71217834.184384704</v>
      </c>
      <c r="DA56" s="40">
        <f t="shared" si="50"/>
        <v>82.147378614253967</v>
      </c>
      <c r="DB56" s="38">
        <f t="shared" si="51"/>
        <v>53691482.644324124</v>
      </c>
      <c r="DC56" s="39">
        <f t="shared" si="52"/>
        <v>18.06645561485632</v>
      </c>
      <c r="DD56" s="36">
        <f t="shared" si="53"/>
        <v>51724572.721852668</v>
      </c>
      <c r="DE56" s="39">
        <f t="shared" si="54"/>
        <v>31.05033089922301</v>
      </c>
      <c r="DF56" s="36">
        <f t="shared" si="55"/>
        <v>105416055.36617678</v>
      </c>
      <c r="DG56" s="40">
        <f t="shared" si="56"/>
        <v>22.730156375652161</v>
      </c>
      <c r="DH56" s="152"/>
      <c r="DI56" s="161" t="s">
        <v>46</v>
      </c>
      <c r="DJ56" s="38">
        <f t="shared" si="57"/>
        <v>71217834.184384704</v>
      </c>
      <c r="DK56" s="36">
        <f t="shared" si="58"/>
        <v>105416055.36617678</v>
      </c>
      <c r="DL56" s="37">
        <f t="shared" si="59"/>
        <v>176633889.55056149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>
        <v>2464.8999999999996</v>
      </c>
      <c r="E57" s="39">
        <v>2.2807098708316365E-2</v>
      </c>
      <c r="F57" s="36">
        <v>75.990000000000009</v>
      </c>
      <c r="G57" s="39">
        <v>2.8372475077474519E-3</v>
      </c>
      <c r="H57" s="36">
        <v>2540.8899999999994</v>
      </c>
      <c r="I57" s="40">
        <v>1.884108587487672E-2</v>
      </c>
      <c r="J57" s="244">
        <v>101798.91</v>
      </c>
      <c r="K57" s="39">
        <v>0.30217972465136161</v>
      </c>
      <c r="L57" s="36">
        <v>434328</v>
      </c>
      <c r="M57" s="39">
        <v>1.4624872465729901</v>
      </c>
      <c r="N57" s="36">
        <v>536126.91</v>
      </c>
      <c r="O57" s="40">
        <v>0.84581147917287869</v>
      </c>
      <c r="P57" s="116">
        <f t="shared" si="27"/>
        <v>104263.81</v>
      </c>
      <c r="Q57" s="117">
        <f t="shared" si="28"/>
        <v>434403.99</v>
      </c>
      <c r="R57" s="118">
        <f t="shared" si="29"/>
        <v>538667.80000000005</v>
      </c>
      <c r="S57" s="32"/>
      <c r="T57" s="35">
        <v>485351.16197092435</v>
      </c>
      <c r="U57" s="39">
        <v>2.4907302154381505</v>
      </c>
      <c r="V57" s="36">
        <v>300994.26071826631</v>
      </c>
      <c r="W57" s="39">
        <v>5.9474453302429664</v>
      </c>
      <c r="X57" s="36">
        <v>786345.4226891906</v>
      </c>
      <c r="Y57" s="40">
        <v>3.2034017023904582</v>
      </c>
      <c r="Z57" s="38">
        <v>646118.8005895887</v>
      </c>
      <c r="AA57" s="39">
        <v>0.65611071060133641</v>
      </c>
      <c r="AB57" s="36">
        <v>436578.42723074683</v>
      </c>
      <c r="AC57" s="39">
        <v>1.0395268971963931</v>
      </c>
      <c r="AD57" s="36">
        <v>1082697.2278203354</v>
      </c>
      <c r="AE57" s="40">
        <v>0.77074070016802676</v>
      </c>
      <c r="AF57" s="116">
        <f t="shared" si="30"/>
        <v>1131469.9625605131</v>
      </c>
      <c r="AG57" s="117">
        <f t="shared" si="31"/>
        <v>737572.6879490132</v>
      </c>
      <c r="AH57" s="118">
        <f t="shared" si="32"/>
        <v>1869042.6505095263</v>
      </c>
      <c r="AI57" s="32"/>
      <c r="AJ57" s="35">
        <v>225579.10334201279</v>
      </c>
      <c r="AK57" s="39">
        <v>3.6960186021007124</v>
      </c>
      <c r="AL57" s="36">
        <v>155701.27299876366</v>
      </c>
      <c r="AM57" s="39">
        <v>6.8702851784302013</v>
      </c>
      <c r="AN57" s="36">
        <v>381280.37634077645</v>
      </c>
      <c r="AO57" s="40">
        <v>4.555538811183049</v>
      </c>
      <c r="AP57" s="38">
        <v>117145.55477991029</v>
      </c>
      <c r="AQ57" s="39">
        <v>0.76443312851910528</v>
      </c>
      <c r="AR57" s="36">
        <v>257550.74170531007</v>
      </c>
      <c r="AS57" s="39">
        <v>1.7457516552925512</v>
      </c>
      <c r="AT57" s="36">
        <v>374696.29648522037</v>
      </c>
      <c r="AU57" s="40">
        <v>1.2457694172894036</v>
      </c>
      <c r="AV57" s="116">
        <f t="shared" si="33"/>
        <v>342724.6581219231</v>
      </c>
      <c r="AW57" s="117">
        <f t="shared" si="34"/>
        <v>413252.01470407372</v>
      </c>
      <c r="AX57" s="118">
        <f t="shared" si="35"/>
        <v>755976.67282599676</v>
      </c>
      <c r="AY57" s="32"/>
      <c r="AZ57" s="35">
        <v>583305.19416123105</v>
      </c>
      <c r="BA57" s="39">
        <v>5.3512274243259981</v>
      </c>
      <c r="BB57" s="36">
        <v>180079.57583876917</v>
      </c>
      <c r="BC57" s="39">
        <v>5.8410501407320528</v>
      </c>
      <c r="BD57" s="36">
        <v>763384.77000000025</v>
      </c>
      <c r="BE57" s="40">
        <v>5.4592214339860137</v>
      </c>
      <c r="BF57" s="38">
        <v>408108.00412903511</v>
      </c>
      <c r="BG57" s="39">
        <v>0.68725182819383979</v>
      </c>
      <c r="BH57" s="36">
        <v>438933.74587096536</v>
      </c>
      <c r="BI57" s="39">
        <v>1.4736688675578238</v>
      </c>
      <c r="BJ57" s="36">
        <v>847041.75000000047</v>
      </c>
      <c r="BK57" s="40">
        <v>0.94994235580821362</v>
      </c>
      <c r="BL57" s="116">
        <f t="shared" si="36"/>
        <v>991413.1982902661</v>
      </c>
      <c r="BM57" s="117">
        <f t="shared" si="37"/>
        <v>619013.3217097345</v>
      </c>
      <c r="BN57" s="118">
        <f t="shared" si="38"/>
        <v>1610426.5200000005</v>
      </c>
      <c r="BO57" s="32"/>
      <c r="BP57" s="38">
        <v>190278.33747236372</v>
      </c>
      <c r="BQ57" s="39">
        <v>2.0350841984659058</v>
      </c>
      <c r="BR57" s="36">
        <v>65927.793420343369</v>
      </c>
      <c r="BS57" s="39">
        <v>3.2013107419803521</v>
      </c>
      <c r="BT57" s="36">
        <v>256206.13089270709</v>
      </c>
      <c r="BU57" s="40">
        <v>2.2455902719071905</v>
      </c>
      <c r="BV57" s="38">
        <v>234652.27196290178</v>
      </c>
      <c r="BW57" s="39">
        <v>0.80805906526706084</v>
      </c>
      <c r="BX57" s="36">
        <v>218949.38542645238</v>
      </c>
      <c r="BY57" s="39">
        <v>1.1189326565025648</v>
      </c>
      <c r="BZ57" s="36">
        <v>453601.65738935419</v>
      </c>
      <c r="CA57" s="40">
        <v>0.93320809145519901</v>
      </c>
      <c r="CB57" s="116">
        <f t="shared" si="39"/>
        <v>424930.60943526553</v>
      </c>
      <c r="CC57" s="117">
        <f t="shared" si="40"/>
        <v>284877.17884679575</v>
      </c>
      <c r="CD57" s="118">
        <f t="shared" si="41"/>
        <v>709807.78828206123</v>
      </c>
      <c r="CE57" s="32"/>
      <c r="CF57" s="38">
        <v>375208.1300000003</v>
      </c>
      <c r="CG57" s="39">
        <v>3.0193463321209024</v>
      </c>
      <c r="CH57" s="36">
        <v>151324.52000000005</v>
      </c>
      <c r="CI57" s="39">
        <v>6.1190667205822908</v>
      </c>
      <c r="CJ57" s="36">
        <v>526532.65000000037</v>
      </c>
      <c r="CK57" s="40">
        <v>3.5338236083705845</v>
      </c>
      <c r="CL57" s="38">
        <v>340235.93999999948</v>
      </c>
      <c r="CM57" s="39">
        <v>0.55523886457323501</v>
      </c>
      <c r="CN57" s="36">
        <v>339453.93000000063</v>
      </c>
      <c r="CO57" s="39">
        <v>1.1027855367672161</v>
      </c>
      <c r="CP57" s="36">
        <v>679689.87000000011</v>
      </c>
      <c r="CQ57" s="40">
        <v>0.73832065123524193</v>
      </c>
      <c r="CR57" s="116">
        <f t="shared" si="42"/>
        <v>715444.06999999983</v>
      </c>
      <c r="CS57" s="117">
        <f t="shared" si="43"/>
        <v>490778.45000000065</v>
      </c>
      <c r="CT57" s="118">
        <f t="shared" si="44"/>
        <v>1206222.5200000005</v>
      </c>
      <c r="CU57" s="32"/>
      <c r="CV57" s="38">
        <f t="shared" si="45"/>
        <v>1862186.8269465324</v>
      </c>
      <c r="CW57" s="39">
        <f t="shared" si="46"/>
        <v>2.6959184920390542</v>
      </c>
      <c r="CX57" s="39">
        <f t="shared" si="47"/>
        <v>854103.41297614248</v>
      </c>
      <c r="CY57" s="39">
        <f t="shared" si="48"/>
        <v>4.8471043645678851</v>
      </c>
      <c r="CZ57" s="36">
        <f t="shared" si="49"/>
        <v>2716290.2399226748</v>
      </c>
      <c r="DA57" s="40">
        <f t="shared" si="50"/>
        <v>3.1331495168390808</v>
      </c>
      <c r="DB57" s="38">
        <f t="shared" si="51"/>
        <v>1848059.4814614353</v>
      </c>
      <c r="DC57" s="39">
        <f t="shared" si="52"/>
        <v>0.6218469476176206</v>
      </c>
      <c r="DD57" s="36">
        <f t="shared" si="53"/>
        <v>2125794.2302334756</v>
      </c>
      <c r="DE57" s="39">
        <f t="shared" si="54"/>
        <v>1.2761171489488576</v>
      </c>
      <c r="DF57" s="36">
        <f t="shared" si="55"/>
        <v>3973853.7116949111</v>
      </c>
      <c r="DG57" s="40">
        <f t="shared" si="56"/>
        <v>0.85685539993913196</v>
      </c>
      <c r="DH57" s="152"/>
      <c r="DI57" s="161" t="s">
        <v>57</v>
      </c>
      <c r="DJ57" s="38">
        <f t="shared" si="57"/>
        <v>2716290.2399226748</v>
      </c>
      <c r="DK57" s="36">
        <f t="shared" si="58"/>
        <v>3973853.7116949111</v>
      </c>
      <c r="DL57" s="37">
        <f t="shared" si="59"/>
        <v>6690143.9516175855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>
        <v>1124342.5099999381</v>
      </c>
      <c r="E58" s="39">
        <v>10.403257985121009</v>
      </c>
      <c r="F58" s="36">
        <v>472379.30233417189</v>
      </c>
      <c r="G58" s="39">
        <v>17.637281198303846</v>
      </c>
      <c r="H58" s="36">
        <v>1596721.81233411</v>
      </c>
      <c r="I58" s="40">
        <v>11.839935134726716</v>
      </c>
      <c r="J58" s="244">
        <v>3088239.170000039</v>
      </c>
      <c r="K58" s="39">
        <v>9.1671243046527842</v>
      </c>
      <c r="L58" s="36">
        <v>541312.68168637226</v>
      </c>
      <c r="M58" s="39">
        <v>1.8227305017741062</v>
      </c>
      <c r="N58" s="36">
        <v>3629551.8516864115</v>
      </c>
      <c r="O58" s="40">
        <v>5.7261005988480305</v>
      </c>
      <c r="P58" s="116">
        <f t="shared" si="27"/>
        <v>4212581.6799999774</v>
      </c>
      <c r="Q58" s="117">
        <f t="shared" si="28"/>
        <v>1013691.9840205442</v>
      </c>
      <c r="R58" s="118">
        <f t="shared" si="29"/>
        <v>5226273.6640205216</v>
      </c>
      <c r="S58" s="32"/>
      <c r="T58" s="35">
        <v>9832289.8529200554</v>
      </c>
      <c r="U58" s="39">
        <v>50.457448838004417</v>
      </c>
      <c r="V58" s="36">
        <v>2592764.7320839735</v>
      </c>
      <c r="W58" s="39">
        <v>51.231297438873987</v>
      </c>
      <c r="X58" s="36">
        <v>12425054.585004028</v>
      </c>
      <c r="Y58" s="40">
        <v>50.616993323083804</v>
      </c>
      <c r="Z58" s="38">
        <v>2473389.4519623271</v>
      </c>
      <c r="AA58" s="39">
        <v>2.5116392054216941</v>
      </c>
      <c r="AB58" s="36">
        <v>2503496.2503951602</v>
      </c>
      <c r="AC58" s="39">
        <v>5.96101760186286</v>
      </c>
      <c r="AD58" s="36">
        <v>4976885.7023574878</v>
      </c>
      <c r="AE58" s="40">
        <v>3.5429003347626429</v>
      </c>
      <c r="AF58" s="116">
        <f t="shared" si="30"/>
        <v>12305679.304882383</v>
      </c>
      <c r="AG58" s="117">
        <f t="shared" si="31"/>
        <v>5096260.9824791336</v>
      </c>
      <c r="AH58" s="118">
        <f t="shared" si="32"/>
        <v>17401940.287361518</v>
      </c>
      <c r="AI58" s="32"/>
      <c r="AJ58" s="35">
        <v>2121379.5660915528</v>
      </c>
      <c r="AK58" s="39">
        <v>34.757910738314564</v>
      </c>
      <c r="AL58" s="36">
        <v>630187.17950000288</v>
      </c>
      <c r="AM58" s="39">
        <v>27.806873736928161</v>
      </c>
      <c r="AN58" s="36">
        <v>2751566.7455915557</v>
      </c>
      <c r="AO58" s="40">
        <v>32.875725788467257</v>
      </c>
      <c r="AP58" s="38">
        <v>234339.59000000005</v>
      </c>
      <c r="AQ58" s="39">
        <v>1.5291826160723028</v>
      </c>
      <c r="AR58" s="36">
        <v>561012.35999999987</v>
      </c>
      <c r="AS58" s="39">
        <v>3.8027001965701883</v>
      </c>
      <c r="AT58" s="36">
        <v>795351.95</v>
      </c>
      <c r="AU58" s="40">
        <v>2.6443419499625964</v>
      </c>
      <c r="AV58" s="116">
        <f t="shared" si="33"/>
        <v>2355719.1560915527</v>
      </c>
      <c r="AW58" s="117">
        <f t="shared" si="34"/>
        <v>1191199.5395000027</v>
      </c>
      <c r="AX58" s="118">
        <f t="shared" si="35"/>
        <v>3546918.6955915554</v>
      </c>
      <c r="AY58" s="32"/>
      <c r="AZ58" s="35">
        <v>3555614.8805336077</v>
      </c>
      <c r="BA58" s="39">
        <v>32.619122972859785</v>
      </c>
      <c r="BB58" s="36">
        <v>619610.4549863888</v>
      </c>
      <c r="BC58" s="39">
        <v>20.09764693436227</v>
      </c>
      <c r="BD58" s="36">
        <v>4175225.3355199965</v>
      </c>
      <c r="BE58" s="40">
        <v>29.858441691720156</v>
      </c>
      <c r="BF58" s="38">
        <v>520874.80986589135</v>
      </c>
      <c r="BG58" s="39">
        <v>0.87715056239688283</v>
      </c>
      <c r="BH58" s="36">
        <v>838494.5370341118</v>
      </c>
      <c r="BI58" s="39">
        <v>2.8151476309769374</v>
      </c>
      <c r="BJ58" s="36">
        <v>1359369.346900003</v>
      </c>
      <c r="BK58" s="40">
        <v>1.5245087031514808</v>
      </c>
      <c r="BL58" s="116">
        <f t="shared" si="36"/>
        <v>4076489.6903994991</v>
      </c>
      <c r="BM58" s="117">
        <f t="shared" si="37"/>
        <v>1458104.9920205006</v>
      </c>
      <c r="BN58" s="118">
        <f t="shared" si="38"/>
        <v>5534594.6824199995</v>
      </c>
      <c r="BO58" s="32"/>
      <c r="BP58" s="38">
        <v>3259335.4284243812</v>
      </c>
      <c r="BQ58" s="39">
        <v>34.859575272723568</v>
      </c>
      <c r="BR58" s="36">
        <v>699161.07585708378</v>
      </c>
      <c r="BS58" s="39">
        <v>33.949746326943952</v>
      </c>
      <c r="BT58" s="36">
        <v>3958496.504281465</v>
      </c>
      <c r="BU58" s="40">
        <v>34.695349445465233</v>
      </c>
      <c r="BV58" s="38">
        <v>799944.73429741315</v>
      </c>
      <c r="BW58" s="39">
        <v>2.7547254874390066</v>
      </c>
      <c r="BX58" s="36">
        <v>807006.7812383417</v>
      </c>
      <c r="BY58" s="39">
        <v>4.1241780139635305</v>
      </c>
      <c r="BZ58" s="36">
        <v>1606951.5155357549</v>
      </c>
      <c r="CA58" s="40">
        <v>3.3060288304611398</v>
      </c>
      <c r="CB58" s="116">
        <f t="shared" si="39"/>
        <v>4059280.1627217941</v>
      </c>
      <c r="CC58" s="117">
        <f t="shared" si="40"/>
        <v>1506167.8570954255</v>
      </c>
      <c r="CD58" s="118">
        <f t="shared" si="41"/>
        <v>5565448.01981722</v>
      </c>
      <c r="CE58" s="32"/>
      <c r="CF58" s="38">
        <v>4749220.9510200005</v>
      </c>
      <c r="CG58" s="39">
        <v>38.217569696301545</v>
      </c>
      <c r="CH58" s="36">
        <v>831769.39754999999</v>
      </c>
      <c r="CI58" s="39">
        <v>33.63402335422564</v>
      </c>
      <c r="CJ58" s="36">
        <v>5580990.3485700004</v>
      </c>
      <c r="CK58" s="40">
        <v>37.456813840252892</v>
      </c>
      <c r="CL58" s="38">
        <v>1304993.3702399998</v>
      </c>
      <c r="CM58" s="39">
        <v>2.129648728960432</v>
      </c>
      <c r="CN58" s="36">
        <v>344793.01776000008</v>
      </c>
      <c r="CO58" s="39">
        <v>1.1201306556210713</v>
      </c>
      <c r="CP58" s="36">
        <v>1649786.3879999998</v>
      </c>
      <c r="CQ58" s="40">
        <v>1.7920987411320359</v>
      </c>
      <c r="CR58" s="116">
        <f t="shared" si="42"/>
        <v>6054214.3212600006</v>
      </c>
      <c r="CS58" s="117">
        <f t="shared" si="43"/>
        <v>1176562.4153100001</v>
      </c>
      <c r="CT58" s="118">
        <f t="shared" si="44"/>
        <v>7230776.7365700006</v>
      </c>
      <c r="CU58" s="32"/>
      <c r="CV58" s="38">
        <f t="shared" si="45"/>
        <v>24642183.188989535</v>
      </c>
      <c r="CW58" s="39">
        <f t="shared" si="46"/>
        <v>35.674893830251676</v>
      </c>
      <c r="CX58" s="39">
        <f t="shared" si="47"/>
        <v>5845872.1423116215</v>
      </c>
      <c r="CY58" s="39">
        <f t="shared" si="48"/>
        <v>33.175786380443796</v>
      </c>
      <c r="CZ58" s="36">
        <f t="shared" si="49"/>
        <v>30488055.331301156</v>
      </c>
      <c r="DA58" s="40">
        <f t="shared" si="50"/>
        <v>35.166947341145942</v>
      </c>
      <c r="DB58" s="38">
        <f t="shared" si="51"/>
        <v>8421781.1263656709</v>
      </c>
      <c r="DC58" s="39">
        <f t="shared" si="52"/>
        <v>2.8338151122672426</v>
      </c>
      <c r="DD58" s="36">
        <f t="shared" si="53"/>
        <v>5596115.628113986</v>
      </c>
      <c r="DE58" s="39">
        <f t="shared" si="54"/>
        <v>3.3593557734666719</v>
      </c>
      <c r="DF58" s="36">
        <f t="shared" si="55"/>
        <v>14017896.754479658</v>
      </c>
      <c r="DG58" s="40">
        <f t="shared" si="56"/>
        <v>3.0225849770252649</v>
      </c>
      <c r="DH58" s="152"/>
      <c r="DI58" s="161" t="s">
        <v>58</v>
      </c>
      <c r="DJ58" s="38">
        <f t="shared" si="57"/>
        <v>30488055.331301156</v>
      </c>
      <c r="DK58" s="36">
        <f t="shared" si="58"/>
        <v>14017896.754479658</v>
      </c>
      <c r="DL58" s="37">
        <f t="shared" si="59"/>
        <v>44505952.085780814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>
        <v>21817139.561799258</v>
      </c>
      <c r="E59" s="39">
        <v>201.86849588992246</v>
      </c>
      <c r="F59" s="36">
        <v>-7261698.7781341821</v>
      </c>
      <c r="G59" s="39">
        <v>-271.13089564776845</v>
      </c>
      <c r="H59" s="36">
        <v>14555440.783665076</v>
      </c>
      <c r="I59" s="40">
        <v>107.93080761139468</v>
      </c>
      <c r="J59" s="244">
        <v>14807437.459999979</v>
      </c>
      <c r="K59" s="39">
        <v>43.954374113190909</v>
      </c>
      <c r="L59" s="36">
        <v>49321553.548313618</v>
      </c>
      <c r="M59" s="39">
        <v>166.0775797221811</v>
      </c>
      <c r="N59" s="36">
        <v>64128991.008313596</v>
      </c>
      <c r="O59" s="40">
        <v>101.17200933377129</v>
      </c>
      <c r="P59" s="116">
        <f t="shared" si="27"/>
        <v>36624577.021799237</v>
      </c>
      <c r="Q59" s="117">
        <f t="shared" si="28"/>
        <v>42059854.770179436</v>
      </c>
      <c r="R59" s="118">
        <f t="shared" si="29"/>
        <v>78684431.791978672</v>
      </c>
      <c r="S59" s="32"/>
      <c r="T59" s="35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38">
        <v>5401.9900000000007</v>
      </c>
      <c r="AA59" s="39">
        <v>5.4855291230143871E-3</v>
      </c>
      <c r="AB59" s="36">
        <v>0</v>
      </c>
      <c r="AC59" s="39">
        <v>0</v>
      </c>
      <c r="AD59" s="36">
        <v>5401.9900000000007</v>
      </c>
      <c r="AE59" s="40">
        <v>3.8455197334185684E-3</v>
      </c>
      <c r="AF59" s="116">
        <f t="shared" si="30"/>
        <v>5401.9900000000007</v>
      </c>
      <c r="AG59" s="117">
        <f t="shared" si="31"/>
        <v>0</v>
      </c>
      <c r="AH59" s="118">
        <f t="shared" si="32"/>
        <v>5401.9900000000007</v>
      </c>
      <c r="AI59" s="32"/>
      <c r="AJ59" s="35">
        <v>11398018.609999998</v>
      </c>
      <c r="AK59" s="39">
        <v>186.75173447151536</v>
      </c>
      <c r="AL59" s="36">
        <v>10152902.799999999</v>
      </c>
      <c r="AM59" s="39">
        <v>447.99465207607108</v>
      </c>
      <c r="AN59" s="36">
        <v>21550921.409999996</v>
      </c>
      <c r="AO59" s="40">
        <v>257.490458444848</v>
      </c>
      <c r="AP59" s="38">
        <v>11653490.42</v>
      </c>
      <c r="AQ59" s="39">
        <v>76.044832914613849</v>
      </c>
      <c r="AR59" s="36">
        <v>20748938.920000002</v>
      </c>
      <c r="AS59" s="39">
        <v>140.64216715244359</v>
      </c>
      <c r="AT59" s="36">
        <v>32402429.340000004</v>
      </c>
      <c r="AU59" s="40">
        <v>107.72979582744578</v>
      </c>
      <c r="AV59" s="116">
        <f t="shared" si="33"/>
        <v>23051509.029999997</v>
      </c>
      <c r="AW59" s="117">
        <f t="shared" si="34"/>
        <v>30901841.719999999</v>
      </c>
      <c r="AX59" s="118">
        <f t="shared" si="35"/>
        <v>53953350.75</v>
      </c>
      <c r="AY59" s="32"/>
      <c r="AZ59" s="35">
        <v>806297.90407335851</v>
      </c>
      <c r="BA59" s="39">
        <v>7.3969570297728389</v>
      </c>
      <c r="BB59" s="36">
        <v>186679.30592664145</v>
      </c>
      <c r="BC59" s="39">
        <v>6.0551185834136056</v>
      </c>
      <c r="BD59" s="36">
        <v>992977.21</v>
      </c>
      <c r="BE59" s="40">
        <v>7.1011142497532784</v>
      </c>
      <c r="BF59" s="38">
        <v>655195.34430376533</v>
      </c>
      <c r="BG59" s="39">
        <v>1.1033456674240691</v>
      </c>
      <c r="BH59" s="36">
        <v>567479.45569623448</v>
      </c>
      <c r="BI59" s="39">
        <v>1.9052460985399897</v>
      </c>
      <c r="BJ59" s="36">
        <v>1222674.7999999998</v>
      </c>
      <c r="BK59" s="40">
        <v>1.3712081841294548</v>
      </c>
      <c r="BL59" s="116">
        <f t="shared" si="36"/>
        <v>1461493.2483771238</v>
      </c>
      <c r="BM59" s="117">
        <f t="shared" si="37"/>
        <v>754158.76162287593</v>
      </c>
      <c r="BN59" s="118">
        <f t="shared" si="38"/>
        <v>2215652.0099999998</v>
      </c>
      <c r="BO59" s="32"/>
      <c r="BP59" s="38">
        <v>31892.51</v>
      </c>
      <c r="BQ59" s="39">
        <v>0.34110001176483168</v>
      </c>
      <c r="BR59" s="36">
        <v>0</v>
      </c>
      <c r="BS59" s="39">
        <v>0</v>
      </c>
      <c r="BT59" s="36">
        <v>31892.51</v>
      </c>
      <c r="BU59" s="40">
        <v>0.27953082134749718</v>
      </c>
      <c r="BV59" s="38">
        <v>504.94</v>
      </c>
      <c r="BW59" s="39">
        <v>1.7388339818864287E-3</v>
      </c>
      <c r="BX59" s="36">
        <v>0</v>
      </c>
      <c r="BY59" s="39">
        <v>0</v>
      </c>
      <c r="BZ59" s="36">
        <v>504.94</v>
      </c>
      <c r="CA59" s="40">
        <v>1.0388279805047453E-3</v>
      </c>
      <c r="CB59" s="116">
        <f t="shared" si="39"/>
        <v>32397.449999999997</v>
      </c>
      <c r="CC59" s="117">
        <f t="shared" si="40"/>
        <v>0</v>
      </c>
      <c r="CD59" s="118">
        <f t="shared" si="41"/>
        <v>32397.449999999997</v>
      </c>
      <c r="CE59" s="32"/>
      <c r="CF59" s="38">
        <v>2240081.9993706457</v>
      </c>
      <c r="CG59" s="39">
        <v>18.026217524790336</v>
      </c>
      <c r="CH59" s="36">
        <v>417222.00061889947</v>
      </c>
      <c r="CI59" s="39">
        <v>16.871087772701152</v>
      </c>
      <c r="CJ59" s="36">
        <v>2657303.999989545</v>
      </c>
      <c r="CK59" s="40">
        <v>17.83449442267376</v>
      </c>
      <c r="CL59" s="38">
        <v>333044.0013986663</v>
      </c>
      <c r="CM59" s="39">
        <v>0.54350217437206261</v>
      </c>
      <c r="CN59" s="36">
        <v>238950.9960992022</v>
      </c>
      <c r="CO59" s="39">
        <v>0.77628119519582284</v>
      </c>
      <c r="CP59" s="36">
        <v>571994.99749786849</v>
      </c>
      <c r="CQ59" s="40">
        <v>0.62133590288159912</v>
      </c>
      <c r="CR59" s="116">
        <f t="shared" si="42"/>
        <v>2573126.000769312</v>
      </c>
      <c r="CS59" s="117">
        <f t="shared" si="43"/>
        <v>656172.99671810167</v>
      </c>
      <c r="CT59" s="118">
        <f t="shared" si="44"/>
        <v>3229298.9974874137</v>
      </c>
      <c r="CU59" s="32"/>
      <c r="CV59" s="38">
        <f t="shared" si="45"/>
        <v>36293430.585243255</v>
      </c>
      <c r="CW59" s="39">
        <f t="shared" si="46"/>
        <v>52.542596284353593</v>
      </c>
      <c r="CX59" s="39">
        <f t="shared" si="47"/>
        <v>3495105.3284113575</v>
      </c>
      <c r="CY59" s="39">
        <f t="shared" si="48"/>
        <v>19.834998941094707</v>
      </c>
      <c r="CZ59" s="36">
        <f t="shared" si="49"/>
        <v>39788535.913654611</v>
      </c>
      <c r="DA59" s="40">
        <f t="shared" si="50"/>
        <v>45.894739170859069</v>
      </c>
      <c r="DB59" s="38">
        <f t="shared" si="51"/>
        <v>27455074.155702412</v>
      </c>
      <c r="DC59" s="39">
        <f t="shared" si="52"/>
        <v>9.2382600406551028</v>
      </c>
      <c r="DD59" s="36">
        <f t="shared" si="53"/>
        <v>70876922.920109063</v>
      </c>
      <c r="DE59" s="39">
        <f t="shared" si="54"/>
        <v>42.547512603392342</v>
      </c>
      <c r="DF59" s="36">
        <f t="shared" si="55"/>
        <v>98331997.075811476</v>
      </c>
      <c r="DG59" s="40">
        <f t="shared" si="56"/>
        <v>21.202668440774424</v>
      </c>
      <c r="DH59" s="152"/>
      <c r="DI59" s="161" t="s">
        <v>6</v>
      </c>
      <c r="DJ59" s="38">
        <f t="shared" si="57"/>
        <v>39788535.913654611</v>
      </c>
      <c r="DK59" s="36">
        <f t="shared" si="58"/>
        <v>98331997.075811476</v>
      </c>
      <c r="DL59" s="37">
        <f t="shared" si="59"/>
        <v>138120532.98946607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>
        <v>1599615.6300000001</v>
      </c>
      <c r="E60" s="39">
        <v>14.800840427106852</v>
      </c>
      <c r="F60" s="36">
        <v>504089.49</v>
      </c>
      <c r="G60" s="39">
        <v>18.821248179815555</v>
      </c>
      <c r="H60" s="36">
        <v>2103705.12</v>
      </c>
      <c r="I60" s="40">
        <v>15.599293484305832</v>
      </c>
      <c r="J60" s="244">
        <v>-860405.10000000009</v>
      </c>
      <c r="K60" s="39">
        <v>-2.554025148271502</v>
      </c>
      <c r="L60" s="36">
        <v>1320899.3700000001</v>
      </c>
      <c r="M60" s="39">
        <v>4.4477871162607459</v>
      </c>
      <c r="N60" s="36">
        <v>460494.27</v>
      </c>
      <c r="O60" s="40">
        <v>0.72649093413224664</v>
      </c>
      <c r="P60" s="116">
        <f t="shared" si="27"/>
        <v>739210.53</v>
      </c>
      <c r="Q60" s="117">
        <f t="shared" si="28"/>
        <v>1824988.86</v>
      </c>
      <c r="R60" s="118">
        <f t="shared" si="29"/>
        <v>2564199.39</v>
      </c>
      <c r="S60" s="32"/>
      <c r="T60" s="35">
        <v>32325.889999999996</v>
      </c>
      <c r="U60" s="39">
        <v>0.16589034347208037</v>
      </c>
      <c r="V60" s="36">
        <v>6270.65</v>
      </c>
      <c r="W60" s="39">
        <v>0.12390385109367898</v>
      </c>
      <c r="X60" s="36">
        <v>38596.539999999994</v>
      </c>
      <c r="Y60" s="40">
        <v>0.15723398187980703</v>
      </c>
      <c r="Z60" s="38">
        <v>-256952.48999999993</v>
      </c>
      <c r="AA60" s="39">
        <v>-0.26092613409615023</v>
      </c>
      <c r="AB60" s="36">
        <v>15737.499999999996</v>
      </c>
      <c r="AC60" s="39">
        <v>3.7472200924810337E-2</v>
      </c>
      <c r="AD60" s="36">
        <v>-241214.98999999993</v>
      </c>
      <c r="AE60" s="40">
        <v>-0.17171394320266462</v>
      </c>
      <c r="AF60" s="116">
        <f t="shared" si="30"/>
        <v>-224626.59999999995</v>
      </c>
      <c r="AG60" s="117">
        <f t="shared" si="31"/>
        <v>22008.149999999994</v>
      </c>
      <c r="AH60" s="118">
        <f t="shared" si="32"/>
        <v>-202618.44999999995</v>
      </c>
      <c r="AI60" s="32"/>
      <c r="AJ60" s="35">
        <v>98666.48</v>
      </c>
      <c r="AK60" s="39">
        <v>1.6166087198728556</v>
      </c>
      <c r="AL60" s="36">
        <v>59139.510000000009</v>
      </c>
      <c r="AM60" s="39">
        <v>2.6095181573489832</v>
      </c>
      <c r="AN60" s="36">
        <v>157805.99</v>
      </c>
      <c r="AO60" s="40">
        <v>1.8854663305295354</v>
      </c>
      <c r="AP60" s="38">
        <v>116318.08</v>
      </c>
      <c r="AQ60" s="39">
        <v>0.75903344317922283</v>
      </c>
      <c r="AR60" s="36">
        <v>197960.62</v>
      </c>
      <c r="AS60" s="39">
        <v>1.3418329831220768</v>
      </c>
      <c r="AT60" s="36">
        <v>314278.7</v>
      </c>
      <c r="AU60" s="40">
        <v>1.0448963510930098</v>
      </c>
      <c r="AV60" s="116">
        <f t="shared" si="33"/>
        <v>214984.56</v>
      </c>
      <c r="AW60" s="117">
        <f t="shared" si="34"/>
        <v>257100.13</v>
      </c>
      <c r="AX60" s="118">
        <f t="shared" si="35"/>
        <v>472084.69</v>
      </c>
      <c r="AY60" s="32"/>
      <c r="AZ60" s="35">
        <v>292821.82669679064</v>
      </c>
      <c r="BA60" s="39">
        <v>2.6863401957431896</v>
      </c>
      <c r="BB60" s="36">
        <v>67796.00330320932</v>
      </c>
      <c r="BC60" s="39">
        <v>2.199027028972083</v>
      </c>
      <c r="BD60" s="36">
        <v>360617.82999999996</v>
      </c>
      <c r="BE60" s="40">
        <v>2.5788994808129635</v>
      </c>
      <c r="BF60" s="38">
        <v>1205230.107878794</v>
      </c>
      <c r="BG60" s="39">
        <v>2.029601445337176</v>
      </c>
      <c r="BH60" s="36">
        <v>1043876.9621212056</v>
      </c>
      <c r="BI60" s="39">
        <v>3.5046951734968346</v>
      </c>
      <c r="BJ60" s="36">
        <v>2249107.0699999994</v>
      </c>
      <c r="BK60" s="40">
        <v>2.5223338383742089</v>
      </c>
      <c r="BL60" s="116">
        <f t="shared" si="36"/>
        <v>1498051.9345755847</v>
      </c>
      <c r="BM60" s="117">
        <f t="shared" si="37"/>
        <v>1111672.965424415</v>
      </c>
      <c r="BN60" s="118">
        <f t="shared" si="38"/>
        <v>2609724.8999999994</v>
      </c>
      <c r="BO60" s="32"/>
      <c r="BP60" s="38">
        <v>392065.26000000024</v>
      </c>
      <c r="BQ60" s="39">
        <v>4.193256184558126</v>
      </c>
      <c r="BR60" s="36">
        <v>0</v>
      </c>
      <c r="BS60" s="39">
        <v>0</v>
      </c>
      <c r="BT60" s="36">
        <v>392065.26000000024</v>
      </c>
      <c r="BU60" s="40">
        <v>3.4363655964870783</v>
      </c>
      <c r="BV60" s="38">
        <v>-14938.399999999907</v>
      </c>
      <c r="BW60" s="39">
        <v>-5.1442542787285744E-2</v>
      </c>
      <c r="BX60" s="36">
        <v>0</v>
      </c>
      <c r="BY60" s="39">
        <v>0</v>
      </c>
      <c r="BZ60" s="36">
        <v>-14938.399999999907</v>
      </c>
      <c r="CA60" s="40">
        <v>-3.0733211676579376E-2</v>
      </c>
      <c r="CB60" s="116">
        <f t="shared" si="39"/>
        <v>377126.86000000034</v>
      </c>
      <c r="CC60" s="117">
        <f t="shared" si="40"/>
        <v>0</v>
      </c>
      <c r="CD60" s="118">
        <f t="shared" si="41"/>
        <v>377126.86000000034</v>
      </c>
      <c r="CE60" s="32"/>
      <c r="CF60" s="38">
        <v>621775.8647176919</v>
      </c>
      <c r="CG60" s="39">
        <v>5.003507457412141</v>
      </c>
      <c r="CH60" s="36">
        <v>123343.13528230815</v>
      </c>
      <c r="CI60" s="39">
        <v>4.9875913983949918</v>
      </c>
      <c r="CJ60" s="36">
        <v>745119</v>
      </c>
      <c r="CK60" s="40">
        <v>5.0008657834333343</v>
      </c>
      <c r="CL60" s="38">
        <v>1309901.191388424</v>
      </c>
      <c r="CM60" s="39">
        <v>2.1376579152973592</v>
      </c>
      <c r="CN60" s="36">
        <v>605787.40861157596</v>
      </c>
      <c r="CO60" s="39">
        <v>1.9680243282867176</v>
      </c>
      <c r="CP60" s="36">
        <v>1915688.6</v>
      </c>
      <c r="CQ60" s="40">
        <v>2.080937964716068</v>
      </c>
      <c r="CR60" s="116">
        <f t="shared" si="42"/>
        <v>1931677.0561061159</v>
      </c>
      <c r="CS60" s="117">
        <f t="shared" si="43"/>
        <v>729130.54389388417</v>
      </c>
      <c r="CT60" s="118">
        <f t="shared" si="44"/>
        <v>2660807.6</v>
      </c>
      <c r="CU60" s="32"/>
      <c r="CV60" s="38">
        <f t="shared" si="45"/>
        <v>3037270.9514144827</v>
      </c>
      <c r="CW60" s="39">
        <f t="shared" si="46"/>
        <v>4.3971071026626154</v>
      </c>
      <c r="CX60" s="39">
        <f t="shared" si="47"/>
        <v>760638.78858551756</v>
      </c>
      <c r="CY60" s="39">
        <f t="shared" si="48"/>
        <v>4.3166852350647105</v>
      </c>
      <c r="CZ60" s="36">
        <f t="shared" si="49"/>
        <v>3797909.74</v>
      </c>
      <c r="DA60" s="40">
        <f t="shared" si="50"/>
        <v>4.3807612647528353</v>
      </c>
      <c r="DB60" s="38">
        <f t="shared" si="51"/>
        <v>1499153.3892672178</v>
      </c>
      <c r="DC60" s="39">
        <f t="shared" si="52"/>
        <v>0.50444478031043494</v>
      </c>
      <c r="DD60" s="36">
        <f t="shared" si="53"/>
        <v>3184261.8607327817</v>
      </c>
      <c r="DE60" s="39">
        <f t="shared" si="54"/>
        <v>1.9115166978219758</v>
      </c>
      <c r="DF60" s="36">
        <f t="shared" si="55"/>
        <v>4683415.25</v>
      </c>
      <c r="DG60" s="40">
        <f t="shared" si="56"/>
        <v>1.0098533912583731</v>
      </c>
      <c r="DH60" s="152"/>
      <c r="DI60" s="161" t="s">
        <v>7</v>
      </c>
      <c r="DJ60" s="38">
        <f t="shared" si="57"/>
        <v>3797909.74</v>
      </c>
      <c r="DK60" s="36">
        <f t="shared" si="58"/>
        <v>4683415.25</v>
      </c>
      <c r="DL60" s="37">
        <f t="shared" si="59"/>
        <v>8481324.9900000002</v>
      </c>
      <c r="DM60"/>
    </row>
    <row r="61" spans="1:119" s="19" customFormat="1" ht="15.6" x14ac:dyDescent="0.3">
      <c r="A61" s="26">
        <v>49</v>
      </c>
      <c r="B61" s="26" t="s">
        <v>173</v>
      </c>
      <c r="C61" s="41"/>
      <c r="D61" s="42">
        <v>189452525</v>
      </c>
      <c r="E61" s="46">
        <v>1752.9564843258447</v>
      </c>
      <c r="F61" s="43">
        <v>33043465.000000004</v>
      </c>
      <c r="G61" s="46">
        <v>1233.7477131015944</v>
      </c>
      <c r="H61" s="36">
        <v>222495990.00000006</v>
      </c>
      <c r="I61" s="47">
        <v>1649.8416123506779</v>
      </c>
      <c r="J61" s="245">
        <v>99377604.00000003</v>
      </c>
      <c r="K61" s="46">
        <v>294.99232372165932</v>
      </c>
      <c r="L61" s="43">
        <v>171712344</v>
      </c>
      <c r="M61" s="46">
        <v>578.19692301475857</v>
      </c>
      <c r="N61" s="43">
        <v>271089948</v>
      </c>
      <c r="O61" s="47">
        <v>427.68043466943067</v>
      </c>
      <c r="P61" s="122">
        <f t="shared" si="27"/>
        <v>288830129</v>
      </c>
      <c r="Q61" s="123">
        <f t="shared" si="28"/>
        <v>204755809</v>
      </c>
      <c r="R61" s="124">
        <f t="shared" si="29"/>
        <v>493585938</v>
      </c>
      <c r="S61" s="32"/>
      <c r="T61" s="42">
        <v>350462136.89999974</v>
      </c>
      <c r="U61" s="46">
        <v>1798.5052929494041</v>
      </c>
      <c r="V61" s="43">
        <v>85343143.100000009</v>
      </c>
      <c r="W61" s="46">
        <v>1686.3234424707071</v>
      </c>
      <c r="X61" s="36">
        <v>435805279.99999976</v>
      </c>
      <c r="Y61" s="47">
        <v>1775.3767435797149</v>
      </c>
      <c r="Z61" s="45">
        <v>237316142.46000007</v>
      </c>
      <c r="AA61" s="46">
        <v>240.98612008274011</v>
      </c>
      <c r="AB61" s="43">
        <v>150430726.75</v>
      </c>
      <c r="AC61" s="46">
        <v>358.18715920833949</v>
      </c>
      <c r="AD61" s="43">
        <v>387746869.20999992</v>
      </c>
      <c r="AE61" s="47">
        <v>276.0257307248483</v>
      </c>
      <c r="AF61" s="122">
        <f t="shared" si="30"/>
        <v>587778279.35999978</v>
      </c>
      <c r="AG61" s="123">
        <f t="shared" si="31"/>
        <v>235773869.85000002</v>
      </c>
      <c r="AH61" s="124">
        <f t="shared" si="32"/>
        <v>823552149.2099998</v>
      </c>
      <c r="AI61" s="32"/>
      <c r="AJ61" s="42">
        <v>113092915.99750014</v>
      </c>
      <c r="AK61" s="46">
        <v>1852.9797977733381</v>
      </c>
      <c r="AL61" s="43">
        <v>48426054.909500048</v>
      </c>
      <c r="AM61" s="46">
        <v>2136.7892560340665</v>
      </c>
      <c r="AN61" s="43">
        <v>160569708.88948712</v>
      </c>
      <c r="AO61" s="47">
        <v>1918.4872501611442</v>
      </c>
      <c r="AP61" s="45">
        <v>45717499.449999973</v>
      </c>
      <c r="AQ61" s="46">
        <v>298.32946882443127</v>
      </c>
      <c r="AR61" s="43">
        <v>74160011.659999996</v>
      </c>
      <c r="AS61" s="46">
        <v>502.67750057615399</v>
      </c>
      <c r="AT61" s="43">
        <v>119877511.10999997</v>
      </c>
      <c r="AU61" s="47">
        <v>398.56208498046703</v>
      </c>
      <c r="AV61" s="122">
        <f t="shared" si="33"/>
        <v>158810415.44750011</v>
      </c>
      <c r="AW61" s="123">
        <f t="shared" si="34"/>
        <v>122586066.56950004</v>
      </c>
      <c r="AX61" s="124">
        <f t="shared" si="35"/>
        <v>281396482.01700014</v>
      </c>
      <c r="AY61" s="32"/>
      <c r="AZ61" s="42">
        <v>190656409.50981578</v>
      </c>
      <c r="BA61" s="46">
        <v>1749.0771853309584</v>
      </c>
      <c r="BB61" s="43">
        <v>44360025.245704092</v>
      </c>
      <c r="BC61" s="46">
        <v>1438.8590738145992</v>
      </c>
      <c r="BD61" s="43">
        <v>235016434.75551996</v>
      </c>
      <c r="BE61" s="47">
        <v>1680.6816278982219</v>
      </c>
      <c r="BF61" s="45">
        <v>146097594.55931211</v>
      </c>
      <c r="BG61" s="46">
        <v>246.02761509147814</v>
      </c>
      <c r="BH61" s="43">
        <v>128108977.14758775</v>
      </c>
      <c r="BI61" s="46">
        <v>430.11095194438747</v>
      </c>
      <c r="BJ61" s="43">
        <v>274206571.70689988</v>
      </c>
      <c r="BK61" s="47">
        <v>307.51782507219531</v>
      </c>
      <c r="BL61" s="122">
        <f t="shared" si="36"/>
        <v>336754004.06912792</v>
      </c>
      <c r="BM61" s="123">
        <f t="shared" si="37"/>
        <v>172469002.39329183</v>
      </c>
      <c r="BN61" s="124">
        <f t="shared" si="38"/>
        <v>509223006.46241975</v>
      </c>
      <c r="BO61" s="32"/>
      <c r="BP61" s="45">
        <v>142987106.51000056</v>
      </c>
      <c r="BQ61" s="46">
        <v>1529.2902224622783</v>
      </c>
      <c r="BR61" s="43">
        <v>28997042.289999902</v>
      </c>
      <c r="BS61" s="46">
        <v>1408.0335189861078</v>
      </c>
      <c r="BT61" s="43">
        <v>171984148.8000004</v>
      </c>
      <c r="BU61" s="47">
        <v>1507.4031605795308</v>
      </c>
      <c r="BV61" s="45">
        <v>63824442.939999908</v>
      </c>
      <c r="BW61" s="46">
        <v>219.78870808223391</v>
      </c>
      <c r="BX61" s="43">
        <v>80354226.489999548</v>
      </c>
      <c r="BY61" s="46">
        <v>410.64727326154605</v>
      </c>
      <c r="BZ61" s="43">
        <v>144178669.42999944</v>
      </c>
      <c r="CA61" s="47">
        <v>296.6230363921012</v>
      </c>
      <c r="CB61" s="122">
        <f t="shared" si="39"/>
        <v>206811549.45000046</v>
      </c>
      <c r="CC61" s="123">
        <f t="shared" si="40"/>
        <v>109351268.77999945</v>
      </c>
      <c r="CD61" s="124">
        <f t="shared" si="41"/>
        <v>316162818.2299999</v>
      </c>
      <c r="CE61" s="32"/>
      <c r="CF61" s="45">
        <v>205101983.72859159</v>
      </c>
      <c r="CG61" s="46">
        <v>1650.4810870746419</v>
      </c>
      <c r="CH61" s="43">
        <v>45078181.434983522</v>
      </c>
      <c r="CI61" s="46">
        <v>1822.8136447627789</v>
      </c>
      <c r="CJ61" s="43">
        <v>250180165.16357511</v>
      </c>
      <c r="CK61" s="47">
        <v>1679.0840492058626</v>
      </c>
      <c r="CL61" s="45">
        <v>133412873.91174629</v>
      </c>
      <c r="CM61" s="46">
        <v>217.71954082866813</v>
      </c>
      <c r="CN61" s="43">
        <v>113443299.20875072</v>
      </c>
      <c r="CO61" s="46">
        <v>368.5437656019061</v>
      </c>
      <c r="CP61" s="43">
        <v>246856173.12049699</v>
      </c>
      <c r="CQ61" s="47">
        <v>268.15025284953111</v>
      </c>
      <c r="CR61" s="122">
        <f t="shared" si="42"/>
        <v>338514857.64033788</v>
      </c>
      <c r="CS61" s="123">
        <f t="shared" si="43"/>
        <v>158521480.64373425</v>
      </c>
      <c r="CT61" s="124">
        <f t="shared" si="44"/>
        <v>497036338.28407216</v>
      </c>
      <c r="CU61" s="32"/>
      <c r="CV61" s="45">
        <f>SUM(CV20:CV60)</f>
        <v>1191753077.6459079</v>
      </c>
      <c r="CW61" s="46">
        <f t="shared" si="46"/>
        <v>1725.3205282513293</v>
      </c>
      <c r="CX61" s="46">
        <f>SUM(CX20:CX60)</f>
        <v>285247911.98018754</v>
      </c>
      <c r="CY61" s="46">
        <f t="shared" si="48"/>
        <v>1618.8044423394238</v>
      </c>
      <c r="CZ61" s="43">
        <f t="shared" si="49"/>
        <v>1477000989.6260953</v>
      </c>
      <c r="DA61" s="47">
        <f t="shared" si="50"/>
        <v>1703.671010189832</v>
      </c>
      <c r="DB61" s="45">
        <f>SUM(DB20:DB60)</f>
        <v>725746157.32105827</v>
      </c>
      <c r="DC61" s="46">
        <f t="shared" si="52"/>
        <v>244.20373759746607</v>
      </c>
      <c r="DD61" s="43">
        <f>SUM(DD20:DD60)</f>
        <v>718209585.256338</v>
      </c>
      <c r="DE61" s="46">
        <f t="shared" si="54"/>
        <v>431.14218453043708</v>
      </c>
      <c r="DF61" s="43">
        <f>SUM(DF20:DF60)</f>
        <v>1443955742.5773966</v>
      </c>
      <c r="DG61" s="47">
        <f t="shared" si="56"/>
        <v>311.35048370284625</v>
      </c>
      <c r="DH61" s="153"/>
      <c r="DI61" s="161" t="s">
        <v>173</v>
      </c>
      <c r="DJ61" s="45">
        <f>SUM(DJ20:DJ60)</f>
        <v>1477000989.6260955</v>
      </c>
      <c r="DK61" s="43">
        <f>SUM(DK20:DK60)</f>
        <v>1443955742.5773966</v>
      </c>
      <c r="DL61" s="44">
        <f t="shared" si="59"/>
        <v>2920956732.2034922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244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>
        <v>94494.660000000033</v>
      </c>
      <c r="U62" s="39">
        <v>0.48492869349235118</v>
      </c>
      <c r="V62" s="36">
        <v>67304.819999999992</v>
      </c>
      <c r="W62" s="39">
        <v>1.329898239443577</v>
      </c>
      <c r="X62" s="36">
        <v>161799.48000000004</v>
      </c>
      <c r="Y62" s="40">
        <v>0.65913619475948393</v>
      </c>
      <c r="Z62" s="38">
        <v>718501.97000000032</v>
      </c>
      <c r="AA62" s="39">
        <v>0.72961325018709966</v>
      </c>
      <c r="AB62" s="36">
        <v>581641.71</v>
      </c>
      <c r="AC62" s="39">
        <v>1.3849337584349655</v>
      </c>
      <c r="AD62" s="36">
        <v>1300143.6800000002</v>
      </c>
      <c r="AE62" s="40">
        <v>0.92553451185941416</v>
      </c>
      <c r="AF62" s="116">
        <f t="shared" si="30"/>
        <v>812996.63000000035</v>
      </c>
      <c r="AG62" s="117">
        <f>+V62+AB62</f>
        <v>648946.52999999991</v>
      </c>
      <c r="AH62" s="118">
        <f t="shared" si="32"/>
        <v>1461943.1600000001</v>
      </c>
      <c r="AI62" s="32"/>
      <c r="AJ62" s="35">
        <v>0</v>
      </c>
      <c r="AK62" s="39">
        <v>0</v>
      </c>
      <c r="AL62" s="36">
        <v>0</v>
      </c>
      <c r="AM62" s="39">
        <v>0</v>
      </c>
      <c r="AN62" s="36">
        <v>0</v>
      </c>
      <c r="AO62" s="40">
        <v>0</v>
      </c>
      <c r="AP62" s="38">
        <v>0</v>
      </c>
      <c r="AQ62" s="39">
        <v>0</v>
      </c>
      <c r="AR62" s="36">
        <v>0</v>
      </c>
      <c r="AS62" s="39">
        <v>0</v>
      </c>
      <c r="AT62" s="36">
        <v>0</v>
      </c>
      <c r="AU62" s="40">
        <v>0</v>
      </c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>
        <v>0</v>
      </c>
      <c r="BA62" s="39">
        <v>0</v>
      </c>
      <c r="BB62" s="36">
        <v>0</v>
      </c>
      <c r="BC62" s="39">
        <v>0</v>
      </c>
      <c r="BD62" s="36">
        <v>0</v>
      </c>
      <c r="BE62" s="40">
        <v>0</v>
      </c>
      <c r="BF62" s="38">
        <v>181268.56000000006</v>
      </c>
      <c r="BG62" s="39">
        <v>0.30525534415805311</v>
      </c>
      <c r="BH62" s="36">
        <v>0</v>
      </c>
      <c r="BI62" s="39">
        <v>0</v>
      </c>
      <c r="BJ62" s="36">
        <v>181268.56000000006</v>
      </c>
      <c r="BK62" s="40">
        <v>0.20328948711248587</v>
      </c>
      <c r="BL62" s="116">
        <f t="shared" si="36"/>
        <v>181268.56000000006</v>
      </c>
      <c r="BM62" s="117">
        <f t="shared" si="37"/>
        <v>0</v>
      </c>
      <c r="BN62" s="118">
        <f t="shared" si="38"/>
        <v>181268.56000000006</v>
      </c>
      <c r="BO62" s="32"/>
      <c r="BP62" s="38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38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8">
        <v>1297215.0199999998</v>
      </c>
      <c r="CG62" s="39">
        <v>10.438850065986415</v>
      </c>
      <c r="CH62" s="36">
        <v>455969.56</v>
      </c>
      <c r="CI62" s="39">
        <v>18.437911847957945</v>
      </c>
      <c r="CJ62" s="36">
        <v>1753184.5799999998</v>
      </c>
      <c r="CK62" s="40">
        <v>11.7664974026497</v>
      </c>
      <c r="CL62" s="38">
        <v>-194974.79</v>
      </c>
      <c r="CM62" s="39">
        <v>-0.31818384918420167</v>
      </c>
      <c r="CN62" s="36">
        <v>0</v>
      </c>
      <c r="CO62" s="39">
        <v>0</v>
      </c>
      <c r="CP62" s="36">
        <v>-194974.79</v>
      </c>
      <c r="CQ62" s="40">
        <v>-0.21179352566671991</v>
      </c>
      <c r="CR62" s="116">
        <f t="shared" si="42"/>
        <v>1102240.2299999997</v>
      </c>
      <c r="CS62" s="117">
        <f t="shared" si="43"/>
        <v>455969.56</v>
      </c>
      <c r="CT62" s="118">
        <f t="shared" si="44"/>
        <v>1558209.7899999998</v>
      </c>
      <c r="CU62" s="32"/>
      <c r="CV62" s="38">
        <f>+D62+T62+AJ62+AZ62+BP62+CF62</f>
        <v>1391709.6799999997</v>
      </c>
      <c r="CW62" s="39">
        <f t="shared" si="46"/>
        <v>2.0148009896589612</v>
      </c>
      <c r="CX62" s="39">
        <f>+F62+V62+AL62+BB62+BR62+CH62</f>
        <v>523274.38</v>
      </c>
      <c r="CY62" s="39">
        <f t="shared" si="48"/>
        <v>2.9696234585066597</v>
      </c>
      <c r="CZ62" s="36">
        <f t="shared" si="49"/>
        <v>1914984.0599999996</v>
      </c>
      <c r="DA62" s="40">
        <f t="shared" si="50"/>
        <v>2.2088697644160225</v>
      </c>
      <c r="DB62" s="38">
        <f t="shared" ref="DB62" si="60">+J62+Z62+AP62+BF62+BV62+CL62</f>
        <v>704795.74000000034</v>
      </c>
      <c r="DC62" s="39">
        <f t="shared" si="52"/>
        <v>0.23715420634963374</v>
      </c>
      <c r="DD62" s="36">
        <f>+L62+AB62+AR62+BH62+BX62+CN62</f>
        <v>581641.71</v>
      </c>
      <c r="DE62" s="39">
        <f t="shared" si="54"/>
        <v>0.34916030447284535</v>
      </c>
      <c r="DF62" s="36">
        <f>+DB62+DD62</f>
        <v>1286437.4500000002</v>
      </c>
      <c r="DG62" s="40">
        <f t="shared" si="56"/>
        <v>0.27738587167223194</v>
      </c>
      <c r="DH62" s="152"/>
      <c r="DI62" s="161" t="s">
        <v>8</v>
      </c>
      <c r="DJ62" s="38">
        <f t="shared" ref="DJ62" si="61">+CZ62</f>
        <v>1914984.0599999996</v>
      </c>
      <c r="DK62" s="36">
        <f t="shared" ref="DK62" si="62">+DF62</f>
        <v>1286437.4500000002</v>
      </c>
      <c r="DL62" s="37">
        <f t="shared" si="59"/>
        <v>3201421.51</v>
      </c>
      <c r="DM62"/>
    </row>
    <row r="63" spans="1:119" s="19" customFormat="1" ht="15.6" x14ac:dyDescent="0.3">
      <c r="A63" s="26">
        <v>51</v>
      </c>
      <c r="B63" s="26" t="s">
        <v>174</v>
      </c>
      <c r="C63" s="41"/>
      <c r="D63" s="42">
        <v>189452525</v>
      </c>
      <c r="E63" s="46">
        <v>1752.9564843258447</v>
      </c>
      <c r="F63" s="43">
        <v>33043465.000000004</v>
      </c>
      <c r="G63" s="46">
        <v>1233.7477131015944</v>
      </c>
      <c r="H63" s="36">
        <v>222495990.00000006</v>
      </c>
      <c r="I63" s="47">
        <v>1649.8416123506779</v>
      </c>
      <c r="J63" s="245">
        <v>99377604.00000003</v>
      </c>
      <c r="K63" s="46">
        <v>294.99232372165932</v>
      </c>
      <c r="L63" s="43">
        <v>171712344</v>
      </c>
      <c r="M63" s="46">
        <v>578.19692301475857</v>
      </c>
      <c r="N63" s="43">
        <v>271089948</v>
      </c>
      <c r="O63" s="47">
        <v>427.68043466943067</v>
      </c>
      <c r="P63" s="122">
        <f t="shared" si="27"/>
        <v>288830129</v>
      </c>
      <c r="Q63" s="123">
        <f t="shared" si="28"/>
        <v>204755809</v>
      </c>
      <c r="R63" s="124">
        <f t="shared" si="29"/>
        <v>493585938</v>
      </c>
      <c r="S63" s="32"/>
      <c r="T63" s="42">
        <v>350367642.23999971</v>
      </c>
      <c r="U63" s="46">
        <v>1798.0203642559115</v>
      </c>
      <c r="V63" s="43">
        <v>85275838.280000016</v>
      </c>
      <c r="W63" s="46">
        <v>1684.9935442312635</v>
      </c>
      <c r="X63" s="36">
        <v>435643480.51999974</v>
      </c>
      <c r="Y63" s="47">
        <v>1774.7176073849553</v>
      </c>
      <c r="Z63" s="45">
        <v>236597640.49000007</v>
      </c>
      <c r="AA63" s="46">
        <v>240.25650683255301</v>
      </c>
      <c r="AB63" s="43">
        <v>149849085.03999999</v>
      </c>
      <c r="AC63" s="46">
        <v>356.80222544990448</v>
      </c>
      <c r="AD63" s="43">
        <v>386446725.53000009</v>
      </c>
      <c r="AE63" s="47">
        <v>275.10019621298898</v>
      </c>
      <c r="AF63" s="122">
        <f t="shared" si="30"/>
        <v>586965282.72999978</v>
      </c>
      <c r="AG63" s="123">
        <f>+V63+AB63</f>
        <v>235124923.31999999</v>
      </c>
      <c r="AH63" s="124">
        <f>+AF63+AG63</f>
        <v>822090206.04999971</v>
      </c>
      <c r="AI63" s="32"/>
      <c r="AJ63" s="42">
        <v>113092915.99750014</v>
      </c>
      <c r="AK63" s="46">
        <v>1852.9797977733381</v>
      </c>
      <c r="AL63" s="43">
        <v>48426054.909500048</v>
      </c>
      <c r="AM63" s="46">
        <v>2136.7892560340665</v>
      </c>
      <c r="AN63" s="43">
        <v>161518970.90700018</v>
      </c>
      <c r="AO63" s="47">
        <v>1929.8290349240128</v>
      </c>
      <c r="AP63" s="45">
        <v>45717499.449999973</v>
      </c>
      <c r="AQ63" s="46">
        <v>298.32946882443127</v>
      </c>
      <c r="AR63" s="43">
        <v>74160011.659999996</v>
      </c>
      <c r="AS63" s="46">
        <v>502.67750057615399</v>
      </c>
      <c r="AT63" s="43">
        <v>119877511.10999997</v>
      </c>
      <c r="AU63" s="47">
        <v>398.56208498046703</v>
      </c>
      <c r="AV63" s="122">
        <f t="shared" si="33"/>
        <v>158810415.44750011</v>
      </c>
      <c r="AW63" s="123">
        <f t="shared" si="34"/>
        <v>122586066.56950004</v>
      </c>
      <c r="AX63" s="124">
        <f t="shared" si="35"/>
        <v>281396482.01700014</v>
      </c>
      <c r="AY63" s="32"/>
      <c r="AZ63" s="42">
        <v>190656409.50981578</v>
      </c>
      <c r="BA63" s="46">
        <v>1749.0771853309584</v>
      </c>
      <c r="BB63" s="43">
        <v>44360025.245704092</v>
      </c>
      <c r="BC63" s="46">
        <v>1438.8590738145992</v>
      </c>
      <c r="BD63" s="43">
        <v>235016434.75551996</v>
      </c>
      <c r="BE63" s="47">
        <v>1680.6816278982219</v>
      </c>
      <c r="BF63" s="45">
        <v>145916325.9993121</v>
      </c>
      <c r="BG63" s="46">
        <v>245.7223597473201</v>
      </c>
      <c r="BH63" s="43">
        <v>128108977.14758775</v>
      </c>
      <c r="BI63" s="46">
        <v>430.11095194438747</v>
      </c>
      <c r="BJ63" s="43">
        <v>274025303.14689982</v>
      </c>
      <c r="BK63" s="47">
        <v>307.31453558508275</v>
      </c>
      <c r="BL63" s="122">
        <f t="shared" si="36"/>
        <v>336572735.50912786</v>
      </c>
      <c r="BM63" s="123">
        <f t="shared" si="37"/>
        <v>172469002.39329183</v>
      </c>
      <c r="BN63" s="124">
        <f t="shared" si="38"/>
        <v>509041737.90241969</v>
      </c>
      <c r="BO63" s="32"/>
      <c r="BP63" s="45">
        <v>142987106.51000056</v>
      </c>
      <c r="BQ63" s="46">
        <v>1529.2902224622783</v>
      </c>
      <c r="BR63" s="43">
        <v>28997042.289999902</v>
      </c>
      <c r="BS63" s="46">
        <v>1408.0335189861078</v>
      </c>
      <c r="BT63" s="43">
        <v>171984148.8000004</v>
      </c>
      <c r="BU63" s="47">
        <v>1507.4031605795308</v>
      </c>
      <c r="BV63" s="45">
        <v>63824442.939999908</v>
      </c>
      <c r="BW63" s="46">
        <v>219.78870808223391</v>
      </c>
      <c r="BX63" s="43">
        <v>80354226.489999548</v>
      </c>
      <c r="BY63" s="46">
        <v>410.64727326154605</v>
      </c>
      <c r="BZ63" s="43">
        <v>144178669.42999947</v>
      </c>
      <c r="CA63" s="47">
        <v>296.62303639210126</v>
      </c>
      <c r="CB63" s="122">
        <f t="shared" si="39"/>
        <v>206811549.45000046</v>
      </c>
      <c r="CC63" s="123">
        <f t="shared" si="40"/>
        <v>109351268.77999945</v>
      </c>
      <c r="CD63" s="124">
        <f t="shared" si="41"/>
        <v>316162818.2299999</v>
      </c>
      <c r="CE63" s="32"/>
      <c r="CF63" s="45">
        <v>203804768.70859158</v>
      </c>
      <c r="CG63" s="46">
        <v>1640.0422370086553</v>
      </c>
      <c r="CH63" s="43">
        <v>44622211.874983519</v>
      </c>
      <c r="CI63" s="46">
        <v>1804.3757329148209</v>
      </c>
      <c r="CJ63" s="43">
        <v>248426980.5835751</v>
      </c>
      <c r="CK63" s="47">
        <v>1667.3175518032128</v>
      </c>
      <c r="CL63" s="45">
        <v>133607848.7017463</v>
      </c>
      <c r="CM63" s="46">
        <v>218.03772467785237</v>
      </c>
      <c r="CN63" s="43">
        <v>113443299.20875072</v>
      </c>
      <c r="CO63" s="46">
        <v>368.5437656019061</v>
      </c>
      <c r="CP63" s="43">
        <v>247051147.91049701</v>
      </c>
      <c r="CQ63" s="47">
        <v>268.36204637519785</v>
      </c>
      <c r="CR63" s="122">
        <f t="shared" si="42"/>
        <v>337412617.41033787</v>
      </c>
      <c r="CS63" s="123">
        <f t="shared" si="43"/>
        <v>158065511.08373424</v>
      </c>
      <c r="CT63" s="124">
        <f t="shared" si="44"/>
        <v>495478128.49407208</v>
      </c>
      <c r="CU63" s="32"/>
      <c r="CV63" s="45">
        <f>+CV61-CV62</f>
        <v>1190361367.9659078</v>
      </c>
      <c r="CW63" s="46">
        <f t="shared" si="46"/>
        <v>1723.3057272616702</v>
      </c>
      <c r="CX63" s="46">
        <f>+CX61-CX62</f>
        <v>284724637.60018754</v>
      </c>
      <c r="CY63" s="46">
        <f t="shared" si="48"/>
        <v>1615.8348188809173</v>
      </c>
      <c r="CZ63" s="43">
        <f t="shared" si="49"/>
        <v>1475086005.5660954</v>
      </c>
      <c r="DA63" s="47">
        <f t="shared" si="50"/>
        <v>1701.462140425416</v>
      </c>
      <c r="DB63" s="45">
        <f>+DB61-DB62</f>
        <v>725041361.58105826</v>
      </c>
      <c r="DC63" s="46">
        <f t="shared" si="52"/>
        <v>243.96658339111644</v>
      </c>
      <c r="DD63" s="43">
        <f>+DD61-DD62</f>
        <v>717627943.54633796</v>
      </c>
      <c r="DE63" s="46">
        <f t="shared" si="54"/>
        <v>430.79302422596419</v>
      </c>
      <c r="DF63" s="43">
        <f>+DF61-DF62</f>
        <v>1442669305.1273966</v>
      </c>
      <c r="DG63" s="47">
        <f t="shared" si="56"/>
        <v>311.07309783117398</v>
      </c>
      <c r="DH63" s="153"/>
      <c r="DI63" s="161" t="s">
        <v>174</v>
      </c>
      <c r="DJ63" s="45">
        <f>+DJ61-DJ62</f>
        <v>1475086005.5660956</v>
      </c>
      <c r="DK63" s="43">
        <f t="shared" ref="DK63:DL63" si="63">+DK61-DK62</f>
        <v>1442669305.1273966</v>
      </c>
      <c r="DL63" s="44">
        <f t="shared" si="63"/>
        <v>2917755310.6934919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244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8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8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>
        <v>2138775.0987919103</v>
      </c>
      <c r="E66" s="39">
        <v>19.789547159331491</v>
      </c>
      <c r="F66" s="36">
        <v>518134.70740500418</v>
      </c>
      <c r="G66" s="39">
        <v>19.345656102938587</v>
      </c>
      <c r="H66" s="36">
        <v>2656909.8061969145</v>
      </c>
      <c r="I66" s="40">
        <v>19.701390386973909</v>
      </c>
      <c r="J66" s="244">
        <v>310423.93405291723</v>
      </c>
      <c r="K66" s="39">
        <v>0.92146191857361692</v>
      </c>
      <c r="L66" s="36">
        <v>270687.24793580314</v>
      </c>
      <c r="M66" s="39">
        <v>0.9114693225305599</v>
      </c>
      <c r="N66" s="36">
        <v>581111.18198872032</v>
      </c>
      <c r="O66" s="40">
        <v>0.91678014894230808</v>
      </c>
      <c r="P66" s="116">
        <f t="shared" ref="P66:P73" si="64">+D66+J66</f>
        <v>2449199.0328448275</v>
      </c>
      <c r="Q66" s="117">
        <f t="shared" ref="Q66:Q73" si="65">+F66+L66</f>
        <v>788821.95534080733</v>
      </c>
      <c r="R66" s="118">
        <f t="shared" ref="R66:R73" si="66">+P66+Q66</f>
        <v>3238020.9881856348</v>
      </c>
      <c r="S66" s="32"/>
      <c r="T66" s="35">
        <v>3482591.9452504371</v>
      </c>
      <c r="U66" s="39">
        <v>17.872002100195711</v>
      </c>
      <c r="V66" s="36">
        <v>838663.87295043911</v>
      </c>
      <c r="W66" s="39">
        <v>16.571437352060684</v>
      </c>
      <c r="X66" s="36">
        <v>4321255.818200876</v>
      </c>
      <c r="Y66" s="40">
        <v>17.603864466011913</v>
      </c>
      <c r="Z66" s="38">
        <v>1855205.5522438176</v>
      </c>
      <c r="AA66" s="39">
        <v>1.8838953952175863</v>
      </c>
      <c r="AB66" s="36">
        <v>732403.52520823455</v>
      </c>
      <c r="AC66" s="39">
        <v>1.7439092647906189</v>
      </c>
      <c r="AD66" s="36">
        <v>2587609.0774520524</v>
      </c>
      <c r="AE66" s="40">
        <v>1.8420437227234563</v>
      </c>
      <c r="AF66" s="116">
        <f t="shared" ref="AF66:AF73" si="67">+T66+Z66</f>
        <v>5337797.4974942543</v>
      </c>
      <c r="AG66" s="117">
        <f t="shared" ref="AG66:AG73" si="68">+V66+AB66</f>
        <v>1571067.3981586737</v>
      </c>
      <c r="AH66" s="118">
        <f t="shared" ref="AH66:AH73" si="69">+AF66+AG66</f>
        <v>6908864.8956529275</v>
      </c>
      <c r="AI66" s="32"/>
      <c r="AJ66" s="35">
        <v>2352149.3378215409</v>
      </c>
      <c r="AK66" s="39">
        <v>38.538976255821289</v>
      </c>
      <c r="AL66" s="36">
        <v>844887.58692197944</v>
      </c>
      <c r="AM66" s="39">
        <v>37.280483030577571</v>
      </c>
      <c r="AN66" s="36">
        <v>3197036.9247435201</v>
      </c>
      <c r="AO66" s="40">
        <v>38.198204510890847</v>
      </c>
      <c r="AP66" s="38">
        <v>238769.66479985858</v>
      </c>
      <c r="AQ66" s="39">
        <v>1.5580910620239394</v>
      </c>
      <c r="AR66" s="36">
        <v>421931.51386984147</v>
      </c>
      <c r="AS66" s="39">
        <v>2.8599709473994541</v>
      </c>
      <c r="AT66" s="36">
        <v>660701.17866970005</v>
      </c>
      <c r="AU66" s="40">
        <v>2.1966625506431718</v>
      </c>
      <c r="AV66" s="116">
        <f t="shared" ref="AV66:AV73" si="70">+AJ66+AP66</f>
        <v>2590919.0026213992</v>
      </c>
      <c r="AW66" s="117">
        <f t="shared" ref="AW66:AW73" si="71">+AL66+AR66</f>
        <v>1266819.1007918208</v>
      </c>
      <c r="AX66" s="118">
        <f t="shared" ref="AX66:AX73" si="72">+AV66+AW66</f>
        <v>3857738.10341322</v>
      </c>
      <c r="AY66" s="32"/>
      <c r="AZ66" s="35">
        <v>1328997.6029873369</v>
      </c>
      <c r="BA66" s="39">
        <v>12.192191139658517</v>
      </c>
      <c r="BB66" s="36">
        <v>322987.90821266291</v>
      </c>
      <c r="BC66" s="39">
        <v>10.476416095123675</v>
      </c>
      <c r="BD66" s="36">
        <v>1651985.5111999998</v>
      </c>
      <c r="BE66" s="40">
        <v>11.81390442381681</v>
      </c>
      <c r="BF66" s="38">
        <v>1155956.4316243061</v>
      </c>
      <c r="BG66" s="39">
        <v>1.9466248221268623</v>
      </c>
      <c r="BH66" s="36">
        <v>1022099.7352006939</v>
      </c>
      <c r="BI66" s="39">
        <v>3.4315806735605854</v>
      </c>
      <c r="BJ66" s="36">
        <v>2178056.1668250002</v>
      </c>
      <c r="BK66" s="40">
        <v>2.4426515058984366</v>
      </c>
      <c r="BL66" s="116">
        <f t="shared" ref="BL66:BL73" si="73">+AZ66+BF66</f>
        <v>2484954.0346116433</v>
      </c>
      <c r="BM66" s="117">
        <f t="shared" ref="BM66:BM73" si="74">+BB66+BH66</f>
        <v>1345087.643413357</v>
      </c>
      <c r="BN66" s="118">
        <f t="shared" ref="BN66:BN73" si="75">+BL66+BM66</f>
        <v>3830041.6780250003</v>
      </c>
      <c r="BO66" s="32"/>
      <c r="BP66" s="38">
        <v>2247393.1000000006</v>
      </c>
      <c r="BQ66" s="39">
        <v>24.036546914940274</v>
      </c>
      <c r="BR66" s="36">
        <v>335749.81999999995</v>
      </c>
      <c r="BS66" s="39">
        <v>16.303283480625421</v>
      </c>
      <c r="BT66" s="36">
        <v>2583142.9200000004</v>
      </c>
      <c r="BU66" s="40">
        <v>22.640678393941787</v>
      </c>
      <c r="BV66" s="38">
        <v>648207.4299999997</v>
      </c>
      <c r="BW66" s="39">
        <v>2.2321961155687169</v>
      </c>
      <c r="BX66" s="36">
        <v>455776.22</v>
      </c>
      <c r="BY66" s="39">
        <v>2.3292273491519184</v>
      </c>
      <c r="BZ66" s="36">
        <v>1103983.6499999997</v>
      </c>
      <c r="CA66" s="40">
        <v>2.271258180456603</v>
      </c>
      <c r="CB66" s="116">
        <f t="shared" ref="CB66:CB73" si="76">+BP66+BV66</f>
        <v>2895600.5300000003</v>
      </c>
      <c r="CC66" s="117">
        <f t="shared" ref="CC66:CC73" si="77">+BR66+BX66</f>
        <v>791526.03999999992</v>
      </c>
      <c r="CD66" s="118">
        <f t="shared" ref="CD66:CD73" si="78">+CB66+CC66</f>
        <v>3687126.5700000003</v>
      </c>
      <c r="CE66" s="32"/>
      <c r="CF66" s="38">
        <v>2334587.6844888898</v>
      </c>
      <c r="CG66" s="39">
        <v>18.786716487662872</v>
      </c>
      <c r="CH66" s="36">
        <v>433119.57616111072</v>
      </c>
      <c r="CI66" s="39">
        <v>17.513933528552798</v>
      </c>
      <c r="CJ66" s="36">
        <v>2767707.2606500005</v>
      </c>
      <c r="CK66" s="40">
        <v>18.575465849541608</v>
      </c>
      <c r="CL66" s="38">
        <v>837106.70249182463</v>
      </c>
      <c r="CM66" s="39">
        <v>1.3660937025588955</v>
      </c>
      <c r="CN66" s="36">
        <v>729191.29270817561</v>
      </c>
      <c r="CO66" s="39">
        <v>2.3689270916237857</v>
      </c>
      <c r="CP66" s="36">
        <v>1566297.9952000002</v>
      </c>
      <c r="CQ66" s="40">
        <v>1.7014085495264448</v>
      </c>
      <c r="CR66" s="116">
        <f t="shared" ref="CR66:CR73" si="79">+CF66+CL66</f>
        <v>3171694.3869807143</v>
      </c>
      <c r="CS66" s="117">
        <f t="shared" ref="CS66:CS73" si="80">+CH66+CN66</f>
        <v>1162310.8688692863</v>
      </c>
      <c r="CT66" s="118">
        <f t="shared" ref="CT66:CT73" si="81">+CR66+CS66</f>
        <v>4334005.2558500003</v>
      </c>
      <c r="CU66" s="32"/>
      <c r="CV66" s="38">
        <f t="shared" ref="CV66:CV72" si="82">+D66+T66+AJ66+AZ66+BP66+CF66</f>
        <v>13884494.769340117</v>
      </c>
      <c r="CW66" s="39">
        <f>+CV66/$CV$111</f>
        <v>20.100811400680307</v>
      </c>
      <c r="CX66" s="39">
        <f t="shared" ref="CX66:CX72" si="83">+F66+V66+AL66+BB66+BR66+CH66</f>
        <v>3293543.471651196</v>
      </c>
      <c r="CY66" s="39">
        <f t="shared" ref="CY66:CY73" si="84">+CX66/$CX$111</f>
        <v>18.691119475459232</v>
      </c>
      <c r="CZ66" s="36">
        <f t="shared" ref="CZ66:CZ73" si="85">+CV66+CX66</f>
        <v>17178038.240991313</v>
      </c>
      <c r="DA66" s="40">
        <f t="shared" ref="DA66:DA73" si="86">+CZ66/$CZ$111</f>
        <v>19.814289881090662</v>
      </c>
      <c r="DB66" s="38">
        <f t="shared" ref="DB66:DB72" si="87">+J66+Z66+AP66+BF66+BV66+CL66</f>
        <v>5045669.7152127242</v>
      </c>
      <c r="DC66" s="39">
        <f t="shared" ref="DC66:DC102" si="88">+DB66/$DB$111</f>
        <v>1.6977994174789643</v>
      </c>
      <c r="DD66" s="36">
        <f t="shared" ref="DD66:DD72" si="89">+L66+AB66+AR66+BH66+BX66+CN66</f>
        <v>3632089.5349227483</v>
      </c>
      <c r="DE66" s="39">
        <f t="shared" ref="DE66:DE73" si="90">+DD66/$DD$111</f>
        <v>2.1803482557780498</v>
      </c>
      <c r="DF66" s="36">
        <f t="shared" ref="DF66:DF72" si="91">+DB66+DD66</f>
        <v>8677759.250135472</v>
      </c>
      <c r="DG66" s="40">
        <f t="shared" ref="DG66:DG73" si="92">+DF66/$DF$111</f>
        <v>1.8711269745455572</v>
      </c>
      <c r="DH66" s="152"/>
      <c r="DI66" s="161" t="s">
        <v>66</v>
      </c>
      <c r="DJ66" s="38">
        <f t="shared" ref="DJ66:DJ72" si="93">+CZ66</f>
        <v>17178038.240991313</v>
      </c>
      <c r="DK66" s="36">
        <f t="shared" ref="DK66:DK72" si="94">+DF66</f>
        <v>8677759.250135472</v>
      </c>
      <c r="DL66" s="37">
        <f t="shared" ref="DL66:DL72" si="95">+DJ66+DK66</f>
        <v>25855797.491126783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>
        <v>1621416.8708296921</v>
      </c>
      <c r="E67" s="39">
        <v>15.002561816034014</v>
      </c>
      <c r="F67" s="36">
        <v>392800.7000003967</v>
      </c>
      <c r="G67" s="39">
        <v>14.666045625971575</v>
      </c>
      <c r="H67" s="36">
        <v>2014217.5708300888</v>
      </c>
      <c r="I67" s="40">
        <v>14.935729694199784</v>
      </c>
      <c r="J67" s="244">
        <v>235334.04894559906</v>
      </c>
      <c r="K67" s="39">
        <v>0.69856522148882716</v>
      </c>
      <c r="L67" s="36">
        <v>205209.45412609415</v>
      </c>
      <c r="M67" s="39">
        <v>0.6909897808467742</v>
      </c>
      <c r="N67" s="36">
        <v>440543.50307169324</v>
      </c>
      <c r="O67" s="40">
        <v>0.6950159468269751</v>
      </c>
      <c r="P67" s="116">
        <f t="shared" si="64"/>
        <v>1856750.9197752911</v>
      </c>
      <c r="Q67" s="117">
        <f t="shared" si="65"/>
        <v>598010.15412649082</v>
      </c>
      <c r="R67" s="118">
        <f t="shared" si="66"/>
        <v>2454761.0739017818</v>
      </c>
      <c r="S67" s="32"/>
      <c r="T67" s="35">
        <v>3412269.5189399295</v>
      </c>
      <c r="U67" s="39">
        <v>17.511120730666825</v>
      </c>
      <c r="V67" s="36">
        <v>797575.16866564192</v>
      </c>
      <c r="W67" s="39">
        <v>15.759552029592403</v>
      </c>
      <c r="X67" s="36">
        <v>4209844.687605571</v>
      </c>
      <c r="Y67" s="40">
        <v>17.149999542129329</v>
      </c>
      <c r="Z67" s="38">
        <v>749207.26581798086</v>
      </c>
      <c r="AA67" s="39">
        <v>0.7607933883288408</v>
      </c>
      <c r="AB67" s="36">
        <v>276050.24528909998</v>
      </c>
      <c r="AC67" s="39">
        <v>0.65729691862216588</v>
      </c>
      <c r="AD67" s="36">
        <v>1025257.5111070808</v>
      </c>
      <c r="AE67" s="40">
        <v>0.72985103467386758</v>
      </c>
      <c r="AF67" s="116">
        <f t="shared" si="67"/>
        <v>4161476.7847579103</v>
      </c>
      <c r="AG67" s="117">
        <f t="shared" si="68"/>
        <v>1073625.4139547418</v>
      </c>
      <c r="AH67" s="118">
        <f t="shared" si="69"/>
        <v>5235102.1987126525</v>
      </c>
      <c r="AI67" s="32"/>
      <c r="AJ67" s="35">
        <v>705342.09359521384</v>
      </c>
      <c r="AK67" s="39">
        <v>11.556733137732273</v>
      </c>
      <c r="AL67" s="36">
        <v>250733.31187273702</v>
      </c>
      <c r="AM67" s="39">
        <v>11.063553451561445</v>
      </c>
      <c r="AN67" s="36">
        <v>956075.40546795086</v>
      </c>
      <c r="AO67" s="40">
        <v>11.423191137783775</v>
      </c>
      <c r="AP67" s="38">
        <v>145553.82419306025</v>
      </c>
      <c r="AQ67" s="39">
        <v>0.94981124469353162</v>
      </c>
      <c r="AR67" s="36">
        <v>257087.75312383135</v>
      </c>
      <c r="AS67" s="39">
        <v>1.7426133879470709</v>
      </c>
      <c r="AT67" s="36">
        <v>402641.57731689163</v>
      </c>
      <c r="AU67" s="40">
        <v>1.3386803335280246</v>
      </c>
      <c r="AV67" s="116">
        <f t="shared" si="70"/>
        <v>850895.91778827412</v>
      </c>
      <c r="AW67" s="117">
        <f t="shared" si="71"/>
        <v>507821.06499656837</v>
      </c>
      <c r="AX67" s="118">
        <f t="shared" si="72"/>
        <v>1358716.9827848426</v>
      </c>
      <c r="AY67" s="32"/>
      <c r="AZ67" s="35">
        <v>1045307.3892918112</v>
      </c>
      <c r="BA67" s="39">
        <v>9.5896241357364058</v>
      </c>
      <c r="BB67" s="36">
        <v>254042.32960818871</v>
      </c>
      <c r="BC67" s="39">
        <v>8.2401015117803666</v>
      </c>
      <c r="BD67" s="36">
        <v>1299349.7188999997</v>
      </c>
      <c r="BE67" s="40">
        <v>9.2920871812291708</v>
      </c>
      <c r="BF67" s="38">
        <v>782915.59324118518</v>
      </c>
      <c r="BG67" s="39">
        <v>1.3184259248351962</v>
      </c>
      <c r="BH67" s="36">
        <v>692256.03893381497</v>
      </c>
      <c r="BI67" s="39">
        <v>2.3241689265230434</v>
      </c>
      <c r="BJ67" s="36">
        <v>1475171.6321750002</v>
      </c>
      <c r="BK67" s="40">
        <v>1.6543789199171899</v>
      </c>
      <c r="BL67" s="116">
        <f t="shared" si="73"/>
        <v>1828222.9825329962</v>
      </c>
      <c r="BM67" s="117">
        <f t="shared" si="74"/>
        <v>946298.36854200368</v>
      </c>
      <c r="BN67" s="118">
        <f t="shared" si="75"/>
        <v>2774521.3510750001</v>
      </c>
      <c r="BO67" s="32"/>
      <c r="BP67" s="38">
        <v>1343265.57</v>
      </c>
      <c r="BQ67" s="39">
        <v>14.366630338292389</v>
      </c>
      <c r="BR67" s="36">
        <v>201813.08000000007</v>
      </c>
      <c r="BS67" s="39">
        <v>9.7996057104010905</v>
      </c>
      <c r="BT67" s="36">
        <v>1545078.6500000001</v>
      </c>
      <c r="BU67" s="40">
        <v>13.542273846774124</v>
      </c>
      <c r="BV67" s="38">
        <v>306096.15000000002</v>
      </c>
      <c r="BW67" s="39">
        <v>1.054086401046868</v>
      </c>
      <c r="BX67" s="36">
        <v>221171.02000000002</v>
      </c>
      <c r="BY67" s="39">
        <v>1.1302862370130369</v>
      </c>
      <c r="BZ67" s="36">
        <v>527267.17000000004</v>
      </c>
      <c r="CA67" s="40">
        <v>1.0847623270043019</v>
      </c>
      <c r="CB67" s="116">
        <f t="shared" si="76"/>
        <v>1649361.7200000002</v>
      </c>
      <c r="CC67" s="117">
        <f t="shared" si="77"/>
        <v>422984.10000000009</v>
      </c>
      <c r="CD67" s="118">
        <f t="shared" si="78"/>
        <v>2072345.8200000003</v>
      </c>
      <c r="CE67" s="32"/>
      <c r="CF67" s="38">
        <v>1688317.5059906812</v>
      </c>
      <c r="CG67" s="39">
        <v>13.586100250995278</v>
      </c>
      <c r="CH67" s="36">
        <v>313221.63115931884</v>
      </c>
      <c r="CI67" s="39">
        <v>12.665654312952642</v>
      </c>
      <c r="CJ67" s="36">
        <v>2001539.1371500001</v>
      </c>
      <c r="CK67" s="40">
        <v>13.433328884615902</v>
      </c>
      <c r="CL67" s="38">
        <v>672566.30476145109</v>
      </c>
      <c r="CM67" s="39">
        <v>1.0975764388852189</v>
      </c>
      <c r="CN67" s="36">
        <v>585862.58088854922</v>
      </c>
      <c r="CO67" s="39">
        <v>1.9032944492261561</v>
      </c>
      <c r="CP67" s="36">
        <v>1258428.8856500003</v>
      </c>
      <c r="CQ67" s="40">
        <v>1.3669823185482342</v>
      </c>
      <c r="CR67" s="116">
        <f t="shared" si="79"/>
        <v>2360883.8107521324</v>
      </c>
      <c r="CS67" s="117">
        <f t="shared" si="80"/>
        <v>899084.21204786806</v>
      </c>
      <c r="CT67" s="118">
        <f t="shared" si="81"/>
        <v>3259968.0228000004</v>
      </c>
      <c r="CU67" s="32"/>
      <c r="CV67" s="38">
        <f t="shared" si="82"/>
        <v>9815918.9486473277</v>
      </c>
      <c r="CW67" s="39">
        <f t="shared" ref="CW67:CW102" si="96">+CV67/$CV$111</f>
        <v>14.210667279505298</v>
      </c>
      <c r="CX67" s="39">
        <f t="shared" si="83"/>
        <v>2210186.221306283</v>
      </c>
      <c r="CY67" s="39">
        <f t="shared" si="84"/>
        <v>12.542981466930083</v>
      </c>
      <c r="CZ67" s="36">
        <f t="shared" si="85"/>
        <v>12026105.169953611</v>
      </c>
      <c r="DA67" s="40">
        <f t="shared" si="86"/>
        <v>13.871708202938121</v>
      </c>
      <c r="DB67" s="38">
        <f t="shared" si="87"/>
        <v>2891673.1869592764</v>
      </c>
      <c r="DC67" s="39">
        <f t="shared" si="88"/>
        <v>0.97300880348091057</v>
      </c>
      <c r="DD67" s="36">
        <f t="shared" si="89"/>
        <v>2237637.0923613897</v>
      </c>
      <c r="DE67" s="39">
        <f t="shared" si="90"/>
        <v>1.3432565702150818</v>
      </c>
      <c r="DF67" s="36">
        <f t="shared" si="91"/>
        <v>5129310.2793206666</v>
      </c>
      <c r="DG67" s="40">
        <f t="shared" si="92"/>
        <v>1.1059987432010023</v>
      </c>
      <c r="DH67" s="152"/>
      <c r="DI67" s="161" t="s">
        <v>67</v>
      </c>
      <c r="DJ67" s="38">
        <f t="shared" si="93"/>
        <v>12026105.169953611</v>
      </c>
      <c r="DK67" s="36">
        <f t="shared" si="94"/>
        <v>5129310.2793206666</v>
      </c>
      <c r="DL67" s="37">
        <f t="shared" si="95"/>
        <v>17155415.449274279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>
        <v>144799.55190828361</v>
      </c>
      <c r="E68" s="39">
        <v>1.3397937739024723</v>
      </c>
      <c r="F68" s="36">
        <v>35078.804453424098</v>
      </c>
      <c r="G68" s="39">
        <v>1.309741420058399</v>
      </c>
      <c r="H68" s="36">
        <v>179878.3563617077</v>
      </c>
      <c r="I68" s="40">
        <v>1.3338253758496481</v>
      </c>
      <c r="J68" s="244">
        <v>21016.350236104136</v>
      </c>
      <c r="K68" s="39">
        <v>6.2384901051715839E-2</v>
      </c>
      <c r="L68" s="36">
        <v>18326.093393611289</v>
      </c>
      <c r="M68" s="39">
        <v>6.1708381379192767E-2</v>
      </c>
      <c r="N68" s="36">
        <v>39342.443629715424</v>
      </c>
      <c r="O68" s="40">
        <v>6.2067935445965949E-2</v>
      </c>
      <c r="P68" s="116">
        <f t="shared" si="64"/>
        <v>165815.90214438774</v>
      </c>
      <c r="Q68" s="117">
        <f t="shared" si="65"/>
        <v>53404.89784703539</v>
      </c>
      <c r="R68" s="118">
        <f t="shared" si="66"/>
        <v>219220.79999142315</v>
      </c>
      <c r="S68" s="32"/>
      <c r="T68" s="35">
        <v>2932209.515131061</v>
      </c>
      <c r="U68" s="39">
        <v>15.047543736528027</v>
      </c>
      <c r="V68" s="36">
        <v>713535.29029887728</v>
      </c>
      <c r="W68" s="39">
        <v>14.098980226814939</v>
      </c>
      <c r="X68" s="36">
        <v>3645744.8054299382</v>
      </c>
      <c r="Y68" s="40">
        <v>14.851978251816655</v>
      </c>
      <c r="Z68" s="38">
        <v>1149097.13369708</v>
      </c>
      <c r="AA68" s="39">
        <v>1.1668673566718353</v>
      </c>
      <c r="AB68" s="36">
        <v>426192.92566400615</v>
      </c>
      <c r="AC68" s="39">
        <v>1.0147982172018681</v>
      </c>
      <c r="AD68" s="36">
        <v>1575290.0593610862</v>
      </c>
      <c r="AE68" s="40">
        <v>1.1214032253171822</v>
      </c>
      <c r="AF68" s="116">
        <f t="shared" si="67"/>
        <v>4081306.6488281409</v>
      </c>
      <c r="AG68" s="117">
        <f t="shared" si="68"/>
        <v>1139728.2159628836</v>
      </c>
      <c r="AH68" s="118">
        <f t="shared" si="69"/>
        <v>5221034.8647910245</v>
      </c>
      <c r="AI68" s="32"/>
      <c r="AJ68" s="35">
        <v>63911.975669859778</v>
      </c>
      <c r="AK68" s="39">
        <v>1.0471708038251402</v>
      </c>
      <c r="AL68" s="36">
        <v>23181.182504925728</v>
      </c>
      <c r="AM68" s="39">
        <v>1.0228646915644763</v>
      </c>
      <c r="AN68" s="36">
        <v>87093.158174785509</v>
      </c>
      <c r="AO68" s="40">
        <v>1.0405892536654739</v>
      </c>
      <c r="AP68" s="38">
        <v>75014.406437555081</v>
      </c>
      <c r="AQ68" s="39">
        <v>0.48950638805543462</v>
      </c>
      <c r="AR68" s="36">
        <v>132440.28726956001</v>
      </c>
      <c r="AS68" s="39">
        <v>0.89771766603104464</v>
      </c>
      <c r="AT68" s="36">
        <v>207454.69370711508</v>
      </c>
      <c r="AU68" s="40">
        <v>0.68973383328772364</v>
      </c>
      <c r="AV68" s="116">
        <f t="shared" si="70"/>
        <v>138926.38210741486</v>
      </c>
      <c r="AW68" s="117">
        <f t="shared" si="71"/>
        <v>155621.46977448574</v>
      </c>
      <c r="AX68" s="118">
        <f t="shared" si="72"/>
        <v>294547.85188190057</v>
      </c>
      <c r="AY68" s="32"/>
      <c r="AZ68" s="35">
        <v>1063008.3380324524</v>
      </c>
      <c r="BA68" s="39">
        <v>9.7520122016848223</v>
      </c>
      <c r="BB68" s="36">
        <v>258344.2127675474</v>
      </c>
      <c r="BC68" s="39">
        <v>8.3796371316103606</v>
      </c>
      <c r="BD68" s="36">
        <v>1321352.5507999999</v>
      </c>
      <c r="BE68" s="40">
        <v>9.4494368379650151</v>
      </c>
      <c r="BF68" s="38">
        <v>859625.82068243064</v>
      </c>
      <c r="BG68" s="39">
        <v>1.447605562374215</v>
      </c>
      <c r="BH68" s="36">
        <v>760083.42499256949</v>
      </c>
      <c r="BI68" s="39">
        <v>2.5518914658422145</v>
      </c>
      <c r="BJ68" s="36">
        <v>1619709.2456750001</v>
      </c>
      <c r="BK68" s="40">
        <v>1.8164752995479305</v>
      </c>
      <c r="BL68" s="116">
        <f t="shared" si="73"/>
        <v>1922634.158714883</v>
      </c>
      <c r="BM68" s="117">
        <f t="shared" si="74"/>
        <v>1018427.637760117</v>
      </c>
      <c r="BN68" s="118">
        <f t="shared" si="75"/>
        <v>2941061.7964749997</v>
      </c>
      <c r="BO68" s="32"/>
      <c r="BP68" s="38">
        <v>1254275.25</v>
      </c>
      <c r="BQ68" s="39">
        <v>13.414852030503001</v>
      </c>
      <c r="BR68" s="36">
        <v>201150.25000000026</v>
      </c>
      <c r="BS68" s="39">
        <v>9.7674201223657509</v>
      </c>
      <c r="BT68" s="36">
        <v>1455425.5000000002</v>
      </c>
      <c r="BU68" s="40">
        <v>12.756483745716215</v>
      </c>
      <c r="BV68" s="38">
        <v>505070.58000000007</v>
      </c>
      <c r="BW68" s="39">
        <v>1.7392836530183549</v>
      </c>
      <c r="BX68" s="36">
        <v>380280.82999999984</v>
      </c>
      <c r="BY68" s="39">
        <v>1.9434109782958644</v>
      </c>
      <c r="BZ68" s="36">
        <v>885351.40999999992</v>
      </c>
      <c r="CA68" s="40">
        <v>1.8214596135923646</v>
      </c>
      <c r="CB68" s="116">
        <f t="shared" si="76"/>
        <v>1759345.83</v>
      </c>
      <c r="CC68" s="117">
        <f t="shared" si="77"/>
        <v>581431.08000000007</v>
      </c>
      <c r="CD68" s="118">
        <f t="shared" si="78"/>
        <v>2340776.91</v>
      </c>
      <c r="CE68" s="32"/>
      <c r="CF68" s="38">
        <v>1695771.3821537588</v>
      </c>
      <c r="CG68" s="39">
        <v>13.646082516446381</v>
      </c>
      <c r="CH68" s="36">
        <v>314604.49619624135</v>
      </c>
      <c r="CI68" s="39">
        <v>12.721572834461842</v>
      </c>
      <c r="CJ68" s="36">
        <v>2010375.8783500001</v>
      </c>
      <c r="CK68" s="40">
        <v>13.492636668613002</v>
      </c>
      <c r="CL68" s="38">
        <v>696560.33129972999</v>
      </c>
      <c r="CM68" s="39">
        <v>1.1367328432664081</v>
      </c>
      <c r="CN68" s="36">
        <v>606763.42325027043</v>
      </c>
      <c r="CO68" s="39">
        <v>1.9711951115126631</v>
      </c>
      <c r="CP68" s="36">
        <v>1303323.7545500004</v>
      </c>
      <c r="CQ68" s="40">
        <v>1.4157498672588966</v>
      </c>
      <c r="CR68" s="116">
        <f t="shared" si="79"/>
        <v>2392331.7134534889</v>
      </c>
      <c r="CS68" s="117">
        <f t="shared" si="80"/>
        <v>921367.91944651178</v>
      </c>
      <c r="CT68" s="118">
        <f t="shared" si="81"/>
        <v>3313699.6329000005</v>
      </c>
      <c r="CU68" s="32"/>
      <c r="CV68" s="38">
        <f t="shared" si="82"/>
        <v>7153976.0128954155</v>
      </c>
      <c r="CW68" s="39">
        <f t="shared" si="96"/>
        <v>10.3569287171863</v>
      </c>
      <c r="CX68" s="39">
        <f t="shared" si="83"/>
        <v>1545894.2362210162</v>
      </c>
      <c r="CY68" s="39">
        <f t="shared" si="84"/>
        <v>8.7730719555812477</v>
      </c>
      <c r="CZ68" s="36">
        <f t="shared" si="85"/>
        <v>8699870.2491164319</v>
      </c>
      <c r="DA68" s="40">
        <f t="shared" si="86"/>
        <v>10.035007992502967</v>
      </c>
      <c r="DB68" s="38">
        <f t="shared" si="87"/>
        <v>3306384.6223529</v>
      </c>
      <c r="DC68" s="39">
        <f t="shared" si="88"/>
        <v>1.1125535761619887</v>
      </c>
      <c r="DD68" s="36">
        <f t="shared" si="89"/>
        <v>2324086.9845700171</v>
      </c>
      <c r="DE68" s="39">
        <f t="shared" si="90"/>
        <v>1.3951525573257877</v>
      </c>
      <c r="DF68" s="36">
        <f t="shared" si="91"/>
        <v>5630471.6069229171</v>
      </c>
      <c r="DG68" s="40">
        <f t="shared" si="92"/>
        <v>1.2140607960473053</v>
      </c>
      <c r="DH68" s="152"/>
      <c r="DI68" s="161" t="s">
        <v>68</v>
      </c>
      <c r="DJ68" s="38">
        <f t="shared" si="93"/>
        <v>8699870.2491164319</v>
      </c>
      <c r="DK68" s="36">
        <f t="shared" si="94"/>
        <v>5630471.6069229171</v>
      </c>
      <c r="DL68" s="37">
        <f t="shared" si="95"/>
        <v>14330341.856039349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>
        <v>474105.07691799325</v>
      </c>
      <c r="E69" s="39">
        <v>4.3867748336170216</v>
      </c>
      <c r="F69" s="36">
        <v>114855.59909823492</v>
      </c>
      <c r="G69" s="39">
        <v>4.2883769218621852</v>
      </c>
      <c r="H69" s="36">
        <v>588960.67601622816</v>
      </c>
      <c r="I69" s="40">
        <v>4.367233006445459</v>
      </c>
      <c r="J69" s="244">
        <v>68812.079967863683</v>
      </c>
      <c r="K69" s="39">
        <v>0.20426167016303537</v>
      </c>
      <c r="L69" s="36">
        <v>60003.596720297341</v>
      </c>
      <c r="M69" s="39">
        <v>0.20204659831266636</v>
      </c>
      <c r="N69" s="36">
        <v>128815.67668816102</v>
      </c>
      <c r="O69" s="40">
        <v>0.2032238561579921</v>
      </c>
      <c r="P69" s="116">
        <f t="shared" si="64"/>
        <v>542917.156885857</v>
      </c>
      <c r="Q69" s="117">
        <f t="shared" si="65"/>
        <v>174859.19581853226</v>
      </c>
      <c r="R69" s="118">
        <f t="shared" si="66"/>
        <v>717776.35270438925</v>
      </c>
      <c r="S69" s="32"/>
      <c r="T69" s="35">
        <v>1966877.6989483286</v>
      </c>
      <c r="U69" s="39">
        <v>10.093643734050737</v>
      </c>
      <c r="V69" s="36">
        <v>444341.54696276388</v>
      </c>
      <c r="W69" s="39">
        <v>8.7798918564437916</v>
      </c>
      <c r="X69" s="36">
        <v>2411219.2459110925</v>
      </c>
      <c r="Y69" s="40">
        <v>9.8227873073551866</v>
      </c>
      <c r="Z69" s="38">
        <v>523080.49972707883</v>
      </c>
      <c r="AA69" s="39">
        <v>0.53116968282684895</v>
      </c>
      <c r="AB69" s="36">
        <v>226729.14134542766</v>
      </c>
      <c r="AC69" s="39">
        <v>0.53985956727597084</v>
      </c>
      <c r="AD69" s="36">
        <v>749809.64107250655</v>
      </c>
      <c r="AE69" s="40">
        <v>0.53376769876505092</v>
      </c>
      <c r="AF69" s="116">
        <f t="shared" si="67"/>
        <v>2489958.1986754076</v>
      </c>
      <c r="AG69" s="117">
        <f t="shared" si="68"/>
        <v>671070.68830819149</v>
      </c>
      <c r="AH69" s="118">
        <f t="shared" si="69"/>
        <v>3161028.886983599</v>
      </c>
      <c r="AI69" s="32"/>
      <c r="AJ69" s="35">
        <v>99728.105926548204</v>
      </c>
      <c r="AK69" s="39">
        <v>1.6340030135590289</v>
      </c>
      <c r="AL69" s="36">
        <v>35808.887331749502</v>
      </c>
      <c r="AM69" s="39">
        <v>1.5800594507236245</v>
      </c>
      <c r="AN69" s="36">
        <v>135536.99325829771</v>
      </c>
      <c r="AO69" s="40">
        <v>1.6193963063742318</v>
      </c>
      <c r="AP69" s="38">
        <v>52768.601231708104</v>
      </c>
      <c r="AQ69" s="39">
        <v>0.34434142211300928</v>
      </c>
      <c r="AR69" s="36">
        <v>93284.367566110246</v>
      </c>
      <c r="AS69" s="39">
        <v>0.63230778530543108</v>
      </c>
      <c r="AT69" s="36">
        <v>146052.96879781835</v>
      </c>
      <c r="AU69" s="40">
        <v>0.48558879161439067</v>
      </c>
      <c r="AV69" s="116">
        <f t="shared" si="70"/>
        <v>152496.70715825632</v>
      </c>
      <c r="AW69" s="117">
        <f t="shared" si="71"/>
        <v>129093.25489785975</v>
      </c>
      <c r="AX69" s="118">
        <f t="shared" si="72"/>
        <v>281589.96205611608</v>
      </c>
      <c r="AY69" s="32"/>
      <c r="AZ69" s="35">
        <v>1059010.915745778</v>
      </c>
      <c r="BA69" s="39">
        <v>9.7153399484952665</v>
      </c>
      <c r="BB69" s="36">
        <v>257372.71435422183</v>
      </c>
      <c r="BC69" s="39">
        <v>8.348125668317282</v>
      </c>
      <c r="BD69" s="36">
        <v>1316383.6300999997</v>
      </c>
      <c r="BE69" s="40">
        <v>9.4139024135760945</v>
      </c>
      <c r="BF69" s="38">
        <v>821259.44352363807</v>
      </c>
      <c r="BG69" s="39">
        <v>1.3829967760314268</v>
      </c>
      <c r="BH69" s="36">
        <v>726159.77280136233</v>
      </c>
      <c r="BI69" s="39">
        <v>2.4379967594581262</v>
      </c>
      <c r="BJ69" s="36">
        <v>1547419.2163250004</v>
      </c>
      <c r="BK69" s="40">
        <v>1.7354033089616536</v>
      </c>
      <c r="BL69" s="116">
        <f t="shared" si="73"/>
        <v>1880270.359269416</v>
      </c>
      <c r="BM69" s="117">
        <f t="shared" si="74"/>
        <v>983532.48715558415</v>
      </c>
      <c r="BN69" s="118">
        <f t="shared" si="75"/>
        <v>2863802.8464250001</v>
      </c>
      <c r="BO69" s="32"/>
      <c r="BP69" s="38">
        <v>1909567.5200000003</v>
      </c>
      <c r="BQ69" s="39">
        <v>20.42340046417609</v>
      </c>
      <c r="BR69" s="36">
        <v>322499.76</v>
      </c>
      <c r="BS69" s="39">
        <v>15.659889288142178</v>
      </c>
      <c r="BT69" s="36">
        <v>2232067.2800000003</v>
      </c>
      <c r="BU69" s="40">
        <v>19.563577783036649</v>
      </c>
      <c r="BV69" s="38">
        <v>498958.18999999989</v>
      </c>
      <c r="BW69" s="39">
        <v>1.718234753262853</v>
      </c>
      <c r="BX69" s="36">
        <v>1181527.9300000002</v>
      </c>
      <c r="BY69" s="39">
        <v>6.0381543564138873</v>
      </c>
      <c r="BZ69" s="36">
        <v>1680486.12</v>
      </c>
      <c r="CA69" s="40">
        <v>3.4573137448129581</v>
      </c>
      <c r="CB69" s="116">
        <f t="shared" si="76"/>
        <v>2408525.71</v>
      </c>
      <c r="CC69" s="117">
        <f t="shared" si="77"/>
        <v>1504027.6900000002</v>
      </c>
      <c r="CD69" s="118">
        <f t="shared" si="78"/>
        <v>3912553.4000000004</v>
      </c>
      <c r="CE69" s="32"/>
      <c r="CF69" s="38">
        <v>1695242.0499260663</v>
      </c>
      <c r="CG69" s="39">
        <v>13.641822914395229</v>
      </c>
      <c r="CH69" s="36">
        <v>314506.29292393348</v>
      </c>
      <c r="CI69" s="39">
        <v>12.717601816576364</v>
      </c>
      <c r="CJ69" s="36">
        <v>2009748.3428499997</v>
      </c>
      <c r="CK69" s="40">
        <v>13.488424964429051</v>
      </c>
      <c r="CL69" s="38">
        <v>692243.48871124943</v>
      </c>
      <c r="CM69" s="39">
        <v>1.129688088449003</v>
      </c>
      <c r="CN69" s="36">
        <v>603003.08538875077</v>
      </c>
      <c r="CO69" s="39">
        <v>1.9589788846831726</v>
      </c>
      <c r="CP69" s="36">
        <v>1295246.5741000003</v>
      </c>
      <c r="CQ69" s="40">
        <v>1.4069759405119986</v>
      </c>
      <c r="CR69" s="116">
        <f t="shared" si="79"/>
        <v>2387485.5386373159</v>
      </c>
      <c r="CS69" s="117">
        <f t="shared" si="80"/>
        <v>917509.37831268425</v>
      </c>
      <c r="CT69" s="118">
        <f t="shared" si="81"/>
        <v>3304994.91695</v>
      </c>
      <c r="CU69" s="32"/>
      <c r="CV69" s="38">
        <f t="shared" si="82"/>
        <v>7204531.3674647138</v>
      </c>
      <c r="CW69" s="39">
        <f t="shared" si="96"/>
        <v>10.430118535352097</v>
      </c>
      <c r="CX69" s="39">
        <f t="shared" si="83"/>
        <v>1489384.8006709036</v>
      </c>
      <c r="CY69" s="39">
        <f t="shared" si="84"/>
        <v>8.4523764431493493</v>
      </c>
      <c r="CZ69" s="36">
        <f t="shared" si="85"/>
        <v>8693916.1681356169</v>
      </c>
      <c r="DA69" s="40">
        <f t="shared" si="86"/>
        <v>10.028140160165288</v>
      </c>
      <c r="DB69" s="38">
        <f t="shared" si="87"/>
        <v>2657122.3031615382</v>
      </c>
      <c r="DC69" s="39">
        <f t="shared" si="88"/>
        <v>0.89408561263464104</v>
      </c>
      <c r="DD69" s="36">
        <f t="shared" si="89"/>
        <v>2890707.8938219487</v>
      </c>
      <c r="DE69" s="39">
        <f t="shared" si="90"/>
        <v>1.735295854812285</v>
      </c>
      <c r="DF69" s="36">
        <f t="shared" si="91"/>
        <v>5547830.1969834864</v>
      </c>
      <c r="DG69" s="40">
        <f t="shared" si="92"/>
        <v>1.1962413835820733</v>
      </c>
      <c r="DH69" s="152"/>
      <c r="DI69" s="161" t="s">
        <v>69</v>
      </c>
      <c r="DJ69" s="38">
        <f t="shared" si="93"/>
        <v>8693916.1681356169</v>
      </c>
      <c r="DK69" s="36">
        <f t="shared" si="94"/>
        <v>5547830.1969834864</v>
      </c>
      <c r="DL69" s="37">
        <f t="shared" si="95"/>
        <v>14241746.365119103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>
        <v>67602.058059353149</v>
      </c>
      <c r="E70" s="39">
        <v>0.62550481197817409</v>
      </c>
      <c r="F70" s="36">
        <v>16377.118188978387</v>
      </c>
      <c r="G70" s="39">
        <v>0.61147437512520586</v>
      </c>
      <c r="H70" s="36">
        <v>83979.17624833154</v>
      </c>
      <c r="I70" s="40">
        <v>0.62271836694867633</v>
      </c>
      <c r="J70" s="244">
        <v>9811.8295956932088</v>
      </c>
      <c r="K70" s="39">
        <v>2.9125419570333853E-2</v>
      </c>
      <c r="L70" s="36">
        <v>8555.8388356115174</v>
      </c>
      <c r="M70" s="39">
        <v>2.8809575207713399E-2</v>
      </c>
      <c r="N70" s="36">
        <v>18367.668431304726</v>
      </c>
      <c r="O70" s="40">
        <v>2.8977438951607256E-2</v>
      </c>
      <c r="P70" s="116">
        <f t="shared" si="64"/>
        <v>77413.887655046361</v>
      </c>
      <c r="Q70" s="117">
        <f t="shared" si="65"/>
        <v>24932.957024589905</v>
      </c>
      <c r="R70" s="118">
        <f t="shared" si="66"/>
        <v>102346.84467963627</v>
      </c>
      <c r="S70" s="32"/>
      <c r="T70" s="35">
        <v>753678.28789516306</v>
      </c>
      <c r="U70" s="39">
        <v>3.8677341922025374</v>
      </c>
      <c r="V70" s="36">
        <v>175009.13186695793</v>
      </c>
      <c r="W70" s="39">
        <v>3.4580634248247928</v>
      </c>
      <c r="X70" s="36">
        <v>928687.41976212105</v>
      </c>
      <c r="Y70" s="40">
        <v>3.7832723070742125</v>
      </c>
      <c r="Z70" s="38">
        <v>1197294.0173051411</v>
      </c>
      <c r="AA70" s="39">
        <v>1.2158095814205954</v>
      </c>
      <c r="AB70" s="36">
        <v>501295.92004443309</v>
      </c>
      <c r="AC70" s="39">
        <v>1.1936242375658561</v>
      </c>
      <c r="AD70" s="36">
        <v>1698589.9373495742</v>
      </c>
      <c r="AE70" s="40">
        <v>1.2091768261444387</v>
      </c>
      <c r="AF70" s="116">
        <f t="shared" si="67"/>
        <v>1950972.3052003041</v>
      </c>
      <c r="AG70" s="117">
        <f t="shared" si="68"/>
        <v>676305.05191139109</v>
      </c>
      <c r="AH70" s="118">
        <f t="shared" si="69"/>
        <v>2627277.3571116952</v>
      </c>
      <c r="AI70" s="32"/>
      <c r="AJ70" s="35">
        <v>149024.15084628155</v>
      </c>
      <c r="AK70" s="39">
        <v>2.4416979477705758</v>
      </c>
      <c r="AL70" s="36">
        <v>53526.931452134195</v>
      </c>
      <c r="AM70" s="39">
        <v>2.3618643362367822</v>
      </c>
      <c r="AN70" s="36">
        <v>202551.08229841574</v>
      </c>
      <c r="AO70" s="40">
        <v>2.4200807959569843</v>
      </c>
      <c r="AP70" s="38">
        <v>53891.05293411899</v>
      </c>
      <c r="AQ70" s="39">
        <v>0.35166597888426371</v>
      </c>
      <c r="AR70" s="36">
        <v>95275.027717383287</v>
      </c>
      <c r="AS70" s="39">
        <v>0.64580104193983112</v>
      </c>
      <c r="AT70" s="36">
        <v>149166.08065150227</v>
      </c>
      <c r="AU70" s="40">
        <v>0.49593909284848231</v>
      </c>
      <c r="AV70" s="116">
        <f t="shared" si="70"/>
        <v>202915.20378040054</v>
      </c>
      <c r="AW70" s="117">
        <f t="shared" si="71"/>
        <v>148801.95916951747</v>
      </c>
      <c r="AX70" s="118">
        <f t="shared" si="72"/>
        <v>351717.16294991801</v>
      </c>
      <c r="AY70" s="32"/>
      <c r="AZ70" s="35">
        <v>899987.18328152108</v>
      </c>
      <c r="BA70" s="39">
        <v>8.2564601600080838</v>
      </c>
      <c r="BB70" s="36">
        <v>218724.98271847874</v>
      </c>
      <c r="BC70" s="39">
        <v>7.0945502017021971</v>
      </c>
      <c r="BD70" s="36">
        <v>1118712.1659999997</v>
      </c>
      <c r="BE70" s="40">
        <v>8.0002872405852639</v>
      </c>
      <c r="BF70" s="38">
        <v>815687.69154210668</v>
      </c>
      <c r="BG70" s="39">
        <v>1.3736139736928101</v>
      </c>
      <c r="BH70" s="36">
        <v>721233.21495789336</v>
      </c>
      <c r="BI70" s="39">
        <v>2.4214564159861589</v>
      </c>
      <c r="BJ70" s="36">
        <v>1536920.9065</v>
      </c>
      <c r="BK70" s="40">
        <v>1.7236296399929572</v>
      </c>
      <c r="BL70" s="116">
        <f t="shared" si="73"/>
        <v>1715674.8748236278</v>
      </c>
      <c r="BM70" s="117">
        <f t="shared" si="74"/>
        <v>939958.19767637213</v>
      </c>
      <c r="BN70" s="118">
        <f t="shared" si="75"/>
        <v>2655633.0724999998</v>
      </c>
      <c r="BO70" s="32"/>
      <c r="BP70" s="38">
        <v>351869.15999999992</v>
      </c>
      <c r="BQ70" s="39">
        <v>3.7633467737622852</v>
      </c>
      <c r="BR70" s="36">
        <v>53946.329999999871</v>
      </c>
      <c r="BS70" s="39">
        <v>2.6195168495678289</v>
      </c>
      <c r="BT70" s="36">
        <v>405815.48999999976</v>
      </c>
      <c r="BU70" s="40">
        <v>3.5568833320186144</v>
      </c>
      <c r="BV70" s="38">
        <v>255979.38999999975</v>
      </c>
      <c r="BW70" s="39">
        <v>0.88150208340507508</v>
      </c>
      <c r="BX70" s="36">
        <v>189784.65000000014</v>
      </c>
      <c r="BY70" s="39">
        <v>0.96988736540319065</v>
      </c>
      <c r="BZ70" s="36">
        <v>445764.03999999992</v>
      </c>
      <c r="CA70" s="40">
        <v>0.91708352963686057</v>
      </c>
      <c r="CB70" s="116">
        <f t="shared" si="76"/>
        <v>607848.5499999997</v>
      </c>
      <c r="CC70" s="117">
        <f t="shared" si="77"/>
        <v>243730.98</v>
      </c>
      <c r="CD70" s="118">
        <f t="shared" si="78"/>
        <v>851579.52999999968</v>
      </c>
      <c r="CE70" s="32"/>
      <c r="CF70" s="38">
        <v>2093410.0809513668</v>
      </c>
      <c r="CG70" s="39">
        <v>16.845930416127779</v>
      </c>
      <c r="CH70" s="36">
        <v>388375.59754863323</v>
      </c>
      <c r="CI70" s="39">
        <v>15.704633948590102</v>
      </c>
      <c r="CJ70" s="36">
        <v>2481785.6784999999</v>
      </c>
      <c r="CK70" s="40">
        <v>16.656503298701995</v>
      </c>
      <c r="CL70" s="38">
        <v>622315.05209363799</v>
      </c>
      <c r="CM70" s="39">
        <v>1.0155702625986709</v>
      </c>
      <c r="CN70" s="36">
        <v>542089.45640636212</v>
      </c>
      <c r="CO70" s="39">
        <v>1.7610884992815883</v>
      </c>
      <c r="CP70" s="36">
        <v>1164404.5085</v>
      </c>
      <c r="CQ70" s="40">
        <v>1.2648472972194975</v>
      </c>
      <c r="CR70" s="116">
        <f t="shared" si="79"/>
        <v>2715725.1330450047</v>
      </c>
      <c r="CS70" s="117">
        <f t="shared" si="80"/>
        <v>930465.05395499535</v>
      </c>
      <c r="CT70" s="118">
        <f t="shared" si="81"/>
        <v>3646190.1869999999</v>
      </c>
      <c r="CU70" s="32"/>
      <c r="CV70" s="38">
        <f t="shared" si="82"/>
        <v>4315570.9210336851</v>
      </c>
      <c r="CW70" s="39">
        <f t="shared" si="96"/>
        <v>6.247722989641133</v>
      </c>
      <c r="CX70" s="39">
        <f t="shared" si="83"/>
        <v>905960.09177518229</v>
      </c>
      <c r="CY70" s="39">
        <f t="shared" si="84"/>
        <v>5.1413951147511323</v>
      </c>
      <c r="CZ70" s="36">
        <f t="shared" si="85"/>
        <v>5221531.0128088677</v>
      </c>
      <c r="DA70" s="40">
        <f t="shared" si="86"/>
        <v>6.0228605653010403</v>
      </c>
      <c r="DB70" s="38">
        <f t="shared" si="87"/>
        <v>2954979.0334706977</v>
      </c>
      <c r="DC70" s="39">
        <f t="shared" si="88"/>
        <v>0.99431036212357182</v>
      </c>
      <c r="DD70" s="36">
        <f t="shared" si="89"/>
        <v>2058234.1079616835</v>
      </c>
      <c r="DE70" s="39">
        <f t="shared" si="90"/>
        <v>1.2355607162565709</v>
      </c>
      <c r="DF70" s="36">
        <f t="shared" si="91"/>
        <v>5013213.1414323812</v>
      </c>
      <c r="DG70" s="40">
        <f t="shared" si="92"/>
        <v>1.0809654967016928</v>
      </c>
      <c r="DH70" s="152"/>
      <c r="DI70" s="161" t="s">
        <v>70</v>
      </c>
      <c r="DJ70" s="38">
        <f t="shared" si="93"/>
        <v>5221531.0128088677</v>
      </c>
      <c r="DK70" s="36">
        <f t="shared" si="94"/>
        <v>5013213.1414323812</v>
      </c>
      <c r="DL70" s="37">
        <f t="shared" si="95"/>
        <v>10234744.154241249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>
        <v>0</v>
      </c>
      <c r="E71" s="39">
        <v>0</v>
      </c>
      <c r="F71" s="36">
        <v>0</v>
      </c>
      <c r="G71" s="39">
        <v>0</v>
      </c>
      <c r="H71" s="36">
        <v>0</v>
      </c>
      <c r="I71" s="40">
        <v>0</v>
      </c>
      <c r="J71" s="244">
        <v>0</v>
      </c>
      <c r="K71" s="39">
        <v>0</v>
      </c>
      <c r="L71" s="36">
        <v>0</v>
      </c>
      <c r="M71" s="39">
        <v>0</v>
      </c>
      <c r="N71" s="36">
        <v>0</v>
      </c>
      <c r="O71" s="40">
        <v>0</v>
      </c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5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38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>
        <v>0</v>
      </c>
      <c r="AK71" s="39">
        <v>0</v>
      </c>
      <c r="AL71" s="36">
        <v>0</v>
      </c>
      <c r="AM71" s="39">
        <v>0</v>
      </c>
      <c r="AN71" s="36">
        <v>0</v>
      </c>
      <c r="AO71" s="40">
        <v>0</v>
      </c>
      <c r="AP71" s="38">
        <v>0</v>
      </c>
      <c r="AQ71" s="39">
        <v>0</v>
      </c>
      <c r="AR71" s="36">
        <v>0</v>
      </c>
      <c r="AS71" s="39">
        <v>0</v>
      </c>
      <c r="AT71" s="36">
        <v>0</v>
      </c>
      <c r="AU71" s="40">
        <v>0</v>
      </c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>
        <v>0</v>
      </c>
      <c r="BA71" s="39">
        <v>0</v>
      </c>
      <c r="BB71" s="36">
        <v>0</v>
      </c>
      <c r="BC71" s="39">
        <v>0</v>
      </c>
      <c r="BD71" s="36">
        <v>0</v>
      </c>
      <c r="BE71" s="40">
        <v>0</v>
      </c>
      <c r="BF71" s="38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8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38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8">
        <v>0</v>
      </c>
      <c r="CG71" s="39">
        <v>0</v>
      </c>
      <c r="CH71" s="36">
        <v>0</v>
      </c>
      <c r="CI71" s="39">
        <v>0</v>
      </c>
      <c r="CJ71" s="36">
        <v>0</v>
      </c>
      <c r="CK71" s="40">
        <v>0</v>
      </c>
      <c r="CL71" s="38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>
        <f t="shared" si="96"/>
        <v>0</v>
      </c>
      <c r="CX71" s="39">
        <f t="shared" si="83"/>
        <v>0</v>
      </c>
      <c r="CY71" s="39">
        <f t="shared" si="84"/>
        <v>0</v>
      </c>
      <c r="CZ71" s="36">
        <f t="shared" si="85"/>
        <v>0</v>
      </c>
      <c r="DA71" s="40">
        <f t="shared" si="86"/>
        <v>0</v>
      </c>
      <c r="DB71" s="38">
        <f t="shared" si="87"/>
        <v>0</v>
      </c>
      <c r="DC71" s="39">
        <f t="shared" si="88"/>
        <v>0</v>
      </c>
      <c r="DD71" s="36">
        <f t="shared" si="89"/>
        <v>0</v>
      </c>
      <c r="DE71" s="39">
        <f t="shared" si="90"/>
        <v>0</v>
      </c>
      <c r="DF71" s="36">
        <f t="shared" si="91"/>
        <v>0</v>
      </c>
      <c r="DG71" s="40">
        <f t="shared" si="92"/>
        <v>0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244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>
        <v>728805.03382621112</v>
      </c>
      <c r="BA72" s="39">
        <v>6.6860393547595605</v>
      </c>
      <c r="BB72" s="36">
        <v>177122.37617378897</v>
      </c>
      <c r="BC72" s="39">
        <v>5.7451305927275049</v>
      </c>
      <c r="BD72" s="36">
        <v>905927.41000000015</v>
      </c>
      <c r="BE72" s="40">
        <v>6.4785918303130865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73"/>
        <v>728805.03382621112</v>
      </c>
      <c r="BM72" s="117">
        <f t="shared" si="74"/>
        <v>177122.37617378897</v>
      </c>
      <c r="BN72" s="118">
        <f t="shared" si="75"/>
        <v>905927.41000000015</v>
      </c>
      <c r="BO72" s="32"/>
      <c r="BP72" s="38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8">
        <v>0</v>
      </c>
      <c r="CG72" s="39">
        <v>0</v>
      </c>
      <c r="CH72" s="36">
        <v>0</v>
      </c>
      <c r="CI72" s="39">
        <v>0</v>
      </c>
      <c r="CJ72" s="36">
        <v>0</v>
      </c>
      <c r="CK72" s="40">
        <v>0</v>
      </c>
      <c r="CL72" s="38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728805.03382621112</v>
      </c>
      <c r="CW72" s="39">
        <f t="shared" si="96"/>
        <v>1.0551030322800392</v>
      </c>
      <c r="CX72" s="39">
        <f t="shared" si="83"/>
        <v>177122.37617378897</v>
      </c>
      <c r="CY72" s="39">
        <f t="shared" si="84"/>
        <v>1.0051834819662389</v>
      </c>
      <c r="CZ72" s="36">
        <f t="shared" si="85"/>
        <v>905927.41000000015</v>
      </c>
      <c r="DA72" s="40">
        <f t="shared" si="86"/>
        <v>1.0449568257527524</v>
      </c>
      <c r="DB72" s="38">
        <f t="shared" si="87"/>
        <v>0</v>
      </c>
      <c r="DC72" s="39">
        <f t="shared" si="88"/>
        <v>0</v>
      </c>
      <c r="DD72" s="36">
        <f t="shared" si="89"/>
        <v>0</v>
      </c>
      <c r="DE72" s="39">
        <f t="shared" si="90"/>
        <v>0</v>
      </c>
      <c r="DF72" s="36">
        <f t="shared" si="91"/>
        <v>0</v>
      </c>
      <c r="DG72" s="40">
        <f t="shared" si="92"/>
        <v>0</v>
      </c>
      <c r="DH72" s="152"/>
      <c r="DI72" s="161" t="s">
        <v>72</v>
      </c>
      <c r="DJ72" s="38">
        <f t="shared" si="93"/>
        <v>905927.41000000015</v>
      </c>
      <c r="DK72" s="36">
        <f t="shared" si="94"/>
        <v>0</v>
      </c>
      <c r="DL72" s="37">
        <f t="shared" si="95"/>
        <v>905927.41000000015</v>
      </c>
      <c r="DM72"/>
    </row>
    <row r="73" spans="1:119" s="19" customFormat="1" ht="15.6" x14ac:dyDescent="0.3">
      <c r="A73" s="26">
        <v>59</v>
      </c>
      <c r="B73" s="26" t="s">
        <v>175</v>
      </c>
      <c r="C73" s="41"/>
      <c r="D73" s="42">
        <v>4446698.6565072322</v>
      </c>
      <c r="E73" s="46">
        <v>41.144182394863172</v>
      </c>
      <c r="F73" s="43">
        <v>1077246.9291460384</v>
      </c>
      <c r="G73" s="46">
        <v>40.221294445955955</v>
      </c>
      <c r="H73" s="43">
        <v>5523945.5856532706</v>
      </c>
      <c r="I73" s="47">
        <v>40.960896830417475</v>
      </c>
      <c r="J73" s="245">
        <v>645398.24279817729</v>
      </c>
      <c r="K73" s="46">
        <v>1.9157991308475291</v>
      </c>
      <c r="L73" s="43">
        <v>562782.23101141735</v>
      </c>
      <c r="M73" s="46">
        <v>1.8950236582769062</v>
      </c>
      <c r="N73" s="43">
        <v>1208180.4738095948</v>
      </c>
      <c r="O73" s="47">
        <v>1.9060653263248484</v>
      </c>
      <c r="P73" s="122">
        <f t="shared" si="64"/>
        <v>5092096.8993054098</v>
      </c>
      <c r="Q73" s="123">
        <f t="shared" si="65"/>
        <v>1640029.1601574556</v>
      </c>
      <c r="R73" s="124">
        <f t="shared" si="66"/>
        <v>6732126.0594628658</v>
      </c>
      <c r="S73" s="32"/>
      <c r="T73" s="42">
        <v>12547626.96616492</v>
      </c>
      <c r="U73" s="46">
        <v>64.392044493643851</v>
      </c>
      <c r="V73" s="43">
        <v>2969125.0107446807</v>
      </c>
      <c r="W73" s="46">
        <v>58.667924889736618</v>
      </c>
      <c r="X73" s="43">
        <v>15516751.9769096</v>
      </c>
      <c r="Y73" s="47">
        <v>63.211901874387301</v>
      </c>
      <c r="Z73" s="45">
        <v>5473884.4687910983</v>
      </c>
      <c r="AA73" s="46">
        <v>5.5585354044657063</v>
      </c>
      <c r="AB73" s="43">
        <v>2162671.7575512016</v>
      </c>
      <c r="AC73" s="46">
        <v>5.1494882054564801</v>
      </c>
      <c r="AD73" s="43">
        <v>7636556.2263423</v>
      </c>
      <c r="AE73" s="47">
        <v>5.4362425076239953</v>
      </c>
      <c r="AF73" s="122">
        <f t="shared" si="67"/>
        <v>18021511.434956018</v>
      </c>
      <c r="AG73" s="123">
        <f t="shared" si="68"/>
        <v>5131796.7682958823</v>
      </c>
      <c r="AH73" s="124">
        <f t="shared" si="69"/>
        <v>23153308.203251898</v>
      </c>
      <c r="AI73" s="32"/>
      <c r="AJ73" s="42">
        <v>3370155.6638594442</v>
      </c>
      <c r="AK73" s="46">
        <v>55.218581158708311</v>
      </c>
      <c r="AL73" s="43">
        <v>1208137.9000835258</v>
      </c>
      <c r="AM73" s="46">
        <v>53.308824960663891</v>
      </c>
      <c r="AN73" s="43">
        <v>4578293.5639429698</v>
      </c>
      <c r="AO73" s="47">
        <v>54.701462004671306</v>
      </c>
      <c r="AP73" s="45">
        <v>565997.54959630105</v>
      </c>
      <c r="AQ73" s="46">
        <v>3.6934160957701789</v>
      </c>
      <c r="AR73" s="43">
        <v>1000018.9495467264</v>
      </c>
      <c r="AS73" s="46">
        <v>6.7784108286228317</v>
      </c>
      <c r="AT73" s="43">
        <v>1566016.4991430275</v>
      </c>
      <c r="AU73" s="47">
        <v>5.2066046019217938</v>
      </c>
      <c r="AV73" s="122">
        <f t="shared" si="70"/>
        <v>3936153.213455745</v>
      </c>
      <c r="AW73" s="123">
        <f t="shared" si="71"/>
        <v>2208156.8496302525</v>
      </c>
      <c r="AX73" s="124">
        <f t="shared" si="72"/>
        <v>6144310.0630859975</v>
      </c>
      <c r="AY73" s="32"/>
      <c r="AZ73" s="42">
        <v>6125116.4631651109</v>
      </c>
      <c r="BA73" s="46">
        <v>56.191666940342657</v>
      </c>
      <c r="BB73" s="43">
        <v>1488594.5238348884</v>
      </c>
      <c r="BC73" s="46">
        <v>48.283961201261377</v>
      </c>
      <c r="BD73" s="43">
        <v>7613710.9869999997</v>
      </c>
      <c r="BE73" s="47">
        <v>54.448209927485443</v>
      </c>
      <c r="BF73" s="45">
        <v>4435444.9806136666</v>
      </c>
      <c r="BG73" s="46">
        <v>7.4692670590605106</v>
      </c>
      <c r="BH73" s="43">
        <v>3921832.1868863339</v>
      </c>
      <c r="BI73" s="46">
        <v>13.167094241370128</v>
      </c>
      <c r="BJ73" s="43">
        <v>8357277.1675000004</v>
      </c>
      <c r="BK73" s="47">
        <v>9.372538674318168</v>
      </c>
      <c r="BL73" s="122">
        <f t="shared" si="73"/>
        <v>10560561.443778777</v>
      </c>
      <c r="BM73" s="123">
        <f t="shared" si="74"/>
        <v>5410426.7107212227</v>
      </c>
      <c r="BN73" s="124">
        <f t="shared" si="75"/>
        <v>15970988.1545</v>
      </c>
      <c r="BO73" s="32"/>
      <c r="BP73" s="45">
        <v>7106370.6000000015</v>
      </c>
      <c r="BQ73" s="46">
        <v>76.004776521674046</v>
      </c>
      <c r="BR73" s="43">
        <v>1115159.24</v>
      </c>
      <c r="BS73" s="46">
        <v>54.14971545110226</v>
      </c>
      <c r="BT73" s="43">
        <v>8221529.8399999999</v>
      </c>
      <c r="BU73" s="47">
        <v>72.05989710148738</v>
      </c>
      <c r="BV73" s="45">
        <v>2214311.7399999998</v>
      </c>
      <c r="BW73" s="46">
        <v>7.625303006301869</v>
      </c>
      <c r="BX73" s="43">
        <v>2428540.6500000004</v>
      </c>
      <c r="BY73" s="46">
        <v>12.410966286277899</v>
      </c>
      <c r="BZ73" s="43">
        <v>4642852.3900000006</v>
      </c>
      <c r="CA73" s="47">
        <v>9.5518773955030909</v>
      </c>
      <c r="CB73" s="122">
        <f t="shared" si="76"/>
        <v>9320682.3400000017</v>
      </c>
      <c r="CC73" s="123">
        <f t="shared" si="77"/>
        <v>3543699.8900000006</v>
      </c>
      <c r="CD73" s="124">
        <f t="shared" si="78"/>
        <v>12864382.230000002</v>
      </c>
      <c r="CE73" s="32"/>
      <c r="CF73" s="45">
        <v>9507328.7035107631</v>
      </c>
      <c r="CG73" s="46">
        <v>76.506652585627535</v>
      </c>
      <c r="CH73" s="43">
        <v>1763827.5939892377</v>
      </c>
      <c r="CI73" s="46">
        <v>71.323396441133752</v>
      </c>
      <c r="CJ73" s="43">
        <v>11271156.297500001</v>
      </c>
      <c r="CK73" s="47">
        <v>75.646359665901571</v>
      </c>
      <c r="CL73" s="45">
        <v>3520791.8793578935</v>
      </c>
      <c r="CM73" s="46">
        <v>5.7456613357581974</v>
      </c>
      <c r="CN73" s="43">
        <v>3066909.8386421083</v>
      </c>
      <c r="CO73" s="46">
        <v>9.9634840363273671</v>
      </c>
      <c r="CP73" s="43">
        <v>6587701.7180000022</v>
      </c>
      <c r="CQ73" s="47">
        <v>7.1559639730650728</v>
      </c>
      <c r="CR73" s="122">
        <f t="shared" si="79"/>
        <v>13028120.582868656</v>
      </c>
      <c r="CS73" s="123">
        <f t="shared" si="80"/>
        <v>4830737.4326313455</v>
      </c>
      <c r="CT73" s="124">
        <f t="shared" si="81"/>
        <v>17858858.015500002</v>
      </c>
      <c r="CU73" s="32"/>
      <c r="CV73" s="45">
        <f>SUM(CV66:CV72)</f>
        <v>43103297.053207472</v>
      </c>
      <c r="CW73" s="46">
        <f t="shared" si="96"/>
        <v>62.401351954645172</v>
      </c>
      <c r="CX73" s="46">
        <f>SUM(CX66:CX72)</f>
        <v>9622091.1977983713</v>
      </c>
      <c r="CY73" s="46">
        <f t="shared" si="84"/>
        <v>54.606127937837293</v>
      </c>
      <c r="CZ73" s="43">
        <f t="shared" si="85"/>
        <v>52725388.251005843</v>
      </c>
      <c r="DA73" s="47">
        <f t="shared" si="86"/>
        <v>60.816963627750837</v>
      </c>
      <c r="DB73" s="45">
        <f>SUM(DB66:DB72)</f>
        <v>16855828.861157138</v>
      </c>
      <c r="DC73" s="46">
        <f t="shared" si="88"/>
        <v>5.6717577718800767</v>
      </c>
      <c r="DD73" s="43">
        <f>SUM(DD66:DD72)</f>
        <v>13142755.613637786</v>
      </c>
      <c r="DE73" s="46">
        <f t="shared" si="90"/>
        <v>7.8896139543877748</v>
      </c>
      <c r="DF73" s="43">
        <f>SUM(DF66:DF72)</f>
        <v>29998584.474794924</v>
      </c>
      <c r="DG73" s="47">
        <f t="shared" si="92"/>
        <v>6.4683933940776317</v>
      </c>
      <c r="DH73" s="153"/>
      <c r="DI73" s="161" t="s">
        <v>175</v>
      </c>
      <c r="DJ73" s="45">
        <f t="shared" ref="DJ73:DK73" si="97">SUM(DJ66:DJ72)</f>
        <v>52725388.251005843</v>
      </c>
      <c r="DK73" s="43">
        <f t="shared" si="97"/>
        <v>29998584.474794924</v>
      </c>
      <c r="DL73" s="44">
        <f>SUM(DL66:DL72)</f>
        <v>82723972.725800753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244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8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8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>
        <v>492926.23091275868</v>
      </c>
      <c r="E75" s="39">
        <v>4.5609222298452821</v>
      </c>
      <c r="F75" s="39">
        <v>152113.78636824127</v>
      </c>
      <c r="G75" s="39">
        <v>5.6794902127559004</v>
      </c>
      <c r="H75" s="36">
        <v>645040.01728099992</v>
      </c>
      <c r="I75" s="40">
        <v>4.7830698528166451</v>
      </c>
      <c r="J75" s="244">
        <v>369787.11082374759</v>
      </c>
      <c r="K75" s="39">
        <v>1.0976754793184189</v>
      </c>
      <c r="L75" s="36">
        <v>802169.7289972523</v>
      </c>
      <c r="M75" s="39">
        <v>2.7010991652515912</v>
      </c>
      <c r="N75" s="36">
        <v>1171956.8398209999</v>
      </c>
      <c r="O75" s="40">
        <v>1.848917727736838</v>
      </c>
      <c r="P75" s="116">
        <f t="shared" ref="P75:P96" si="98">+D75+J75</f>
        <v>862713.34173650621</v>
      </c>
      <c r="Q75" s="117">
        <f t="shared" ref="Q75:Q96" si="99">+F75+L75</f>
        <v>954283.5153654936</v>
      </c>
      <c r="R75" s="118">
        <f t="shared" ref="R75:R96" si="100">+P75+Q75</f>
        <v>1816996.8571019997</v>
      </c>
      <c r="S75" s="32"/>
      <c r="T75" s="35">
        <v>1183160.1950085841</v>
      </c>
      <c r="U75" s="39">
        <v>6.0717539759142785</v>
      </c>
      <c r="V75" s="39">
        <v>383363.41023087909</v>
      </c>
      <c r="W75" s="39">
        <v>7.5750046480048825</v>
      </c>
      <c r="X75" s="36">
        <v>1566523.605239463</v>
      </c>
      <c r="Y75" s="40">
        <v>6.3816793982183837</v>
      </c>
      <c r="Z75" s="38">
        <v>619373.74444625154</v>
      </c>
      <c r="AA75" s="39">
        <v>0.62895205529635978</v>
      </c>
      <c r="AB75" s="36">
        <v>760781.64630684466</v>
      </c>
      <c r="AC75" s="39">
        <v>1.8114797591941594</v>
      </c>
      <c r="AD75" s="36">
        <v>1380155.3907530962</v>
      </c>
      <c r="AE75" s="40">
        <v>0.98249252411149335</v>
      </c>
      <c r="AF75" s="116">
        <f t="shared" ref="AF75:AF96" si="101">+T75+Z75</f>
        <v>1802533.9394548356</v>
      </c>
      <c r="AG75" s="117">
        <f t="shared" ref="AG75:AG96" si="102">+V75+AB75</f>
        <v>1144145.0565377236</v>
      </c>
      <c r="AH75" s="118">
        <f t="shared" ref="AH75:AH96" si="103">+AF75+AG75</f>
        <v>2946678.995992559</v>
      </c>
      <c r="AI75" s="32"/>
      <c r="AJ75" s="35">
        <v>698071.00695816078</v>
      </c>
      <c r="AK75" s="39">
        <v>11.437599445515717</v>
      </c>
      <c r="AL75" s="36">
        <v>240024.4484894115</v>
      </c>
      <c r="AM75" s="39">
        <v>10.591027158337885</v>
      </c>
      <c r="AN75" s="36">
        <v>938095.45544757228</v>
      </c>
      <c r="AO75" s="40">
        <v>11.208366653693991</v>
      </c>
      <c r="AP75" s="38">
        <v>187003.7864147432</v>
      </c>
      <c r="AQ75" s="39">
        <v>1.2202929062269123</v>
      </c>
      <c r="AR75" s="36">
        <v>329899.01749336207</v>
      </c>
      <c r="AS75" s="39">
        <v>2.2361486985247887</v>
      </c>
      <c r="AT75" s="36">
        <v>516902.80390810524</v>
      </c>
      <c r="AU75" s="40">
        <v>1.7185697079481514</v>
      </c>
      <c r="AV75" s="116">
        <f t="shared" ref="AV75:AV96" si="104">+AJ75+AP75</f>
        <v>885074.79337290395</v>
      </c>
      <c r="AW75" s="117">
        <f t="shared" ref="AW75:AW96" si="105">+AL75+AR75</f>
        <v>569923.46598277357</v>
      </c>
      <c r="AX75" s="118">
        <f t="shared" ref="AX75:AX96" si="106">+AV75+AW75</f>
        <v>1454998.2593556775</v>
      </c>
      <c r="AY75" s="32"/>
      <c r="AZ75" s="35">
        <v>750467.66431917553</v>
      </c>
      <c r="BA75" s="39">
        <v>6.8847717911193671</v>
      </c>
      <c r="BB75" s="39">
        <v>182387.07168082299</v>
      </c>
      <c r="BC75" s="39">
        <v>5.9158959351548166</v>
      </c>
      <c r="BD75" s="36">
        <v>932854.73599999852</v>
      </c>
      <c r="BE75" s="40">
        <v>6.671158201867919</v>
      </c>
      <c r="BF75" s="38">
        <v>88873.448871715736</v>
      </c>
      <c r="BG75" s="39">
        <v>0.14966244130724443</v>
      </c>
      <c r="BH75" s="36">
        <v>78582.138628279979</v>
      </c>
      <c r="BI75" s="39">
        <v>0.26383036695622974</v>
      </c>
      <c r="BJ75" s="36">
        <v>167455.58749999572</v>
      </c>
      <c r="BK75" s="40">
        <v>0.18779848252225381</v>
      </c>
      <c r="BL75" s="116">
        <f t="shared" ref="BL75:BL96" si="107">+AZ75+BF75</f>
        <v>839341.11319089122</v>
      </c>
      <c r="BM75" s="117">
        <f t="shared" ref="BM75:BM96" si="108">+BB75+BH75</f>
        <v>260969.21030910296</v>
      </c>
      <c r="BN75" s="118">
        <f t="shared" ref="BN75:BN96" si="109">+BL75+BM75</f>
        <v>1100310.3234999941</v>
      </c>
      <c r="BO75" s="32"/>
      <c r="BP75" s="38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38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8">
        <v>26463.002428722484</v>
      </c>
      <c r="CG75" s="39">
        <v>0.21295106084207105</v>
      </c>
      <c r="CH75" s="39">
        <v>4909.4940712788084</v>
      </c>
      <c r="CI75" s="39">
        <v>0.19852382010832223</v>
      </c>
      <c r="CJ75" s="36">
        <v>31372.496500001293</v>
      </c>
      <c r="CK75" s="40">
        <v>0.21055649404690863</v>
      </c>
      <c r="CL75" s="38">
        <v>115404.37624261282</v>
      </c>
      <c r="CM75" s="39">
        <v>0.1883310588285613</v>
      </c>
      <c r="CN75" s="36">
        <v>100527.04875738749</v>
      </c>
      <c r="CO75" s="39">
        <v>0.32658268361641729</v>
      </c>
      <c r="CP75" s="36">
        <v>215931.42500000031</v>
      </c>
      <c r="CQ75" s="40">
        <v>0.23455790260365952</v>
      </c>
      <c r="CR75" s="116">
        <f t="shared" ref="CR75:CR96" si="113">+CF75+CL75</f>
        <v>141867.37867133532</v>
      </c>
      <c r="CS75" s="117">
        <f t="shared" ref="CS75:CS96" si="114">+CH75+CN75</f>
        <v>105436.54282866629</v>
      </c>
      <c r="CT75" s="118">
        <f t="shared" ref="CT75:CT96" si="115">+CR75+CS75</f>
        <v>247303.92150000163</v>
      </c>
      <c r="CU75" s="32"/>
      <c r="CV75" s="38">
        <f t="shared" ref="CV75:CV94" si="116">+D75+T75+AJ75+AZ75+BP75+CF75</f>
        <v>3151088.0996274017</v>
      </c>
      <c r="CW75" s="39">
        <f t="shared" si="96"/>
        <v>4.5618820597927181</v>
      </c>
      <c r="CX75" s="39">
        <f t="shared" ref="CX75:CX94" si="117">+F75+V75+AL75+BB75+BR75+CH75</f>
        <v>962798.21084063372</v>
      </c>
      <c r="CY75" s="39">
        <f t="shared" ref="CY75:CY96" si="118">+CX75/$CX$111</f>
        <v>5.4639559321069511</v>
      </c>
      <c r="CZ75" s="36">
        <f t="shared" ref="CZ75:CZ96" si="119">+CV75+CX75</f>
        <v>4113886.3104680353</v>
      </c>
      <c r="DA75" s="40">
        <f t="shared" ref="DA75:DA96" si="120">+CZ75/$CZ$111</f>
        <v>4.7452296210955573</v>
      </c>
      <c r="DB75" s="38">
        <f t="shared" ref="DB75:DB94" si="121">+J75+Z75+AP75+BF75+BV75+CL75</f>
        <v>1380442.4667990708</v>
      </c>
      <c r="DC75" s="39">
        <f t="shared" si="88"/>
        <v>0.46450016514722992</v>
      </c>
      <c r="DD75" s="36">
        <f t="shared" ref="DD75:DD94" si="122">+L75+AB75+AR75+BH75+BX75+CN75</f>
        <v>2071959.5801831265</v>
      </c>
      <c r="DE75" s="39">
        <f t="shared" ref="DE75:DE96" si="123">+DD75/$DD$111</f>
        <v>1.2438001357780364</v>
      </c>
      <c r="DF75" s="36">
        <f t="shared" ref="DF75:DF94" si="124">+DB75+DD75</f>
        <v>3452402.0469821971</v>
      </c>
      <c r="DG75" s="40">
        <f t="shared" ref="DG75:DG96" si="125">+DF75/$DF$111</f>
        <v>0.7444182779078411</v>
      </c>
      <c r="DH75" s="152"/>
      <c r="DI75" s="161" t="s">
        <v>74</v>
      </c>
      <c r="DJ75" s="38">
        <f t="shared" ref="DJ75:DJ94" si="126">+CZ75</f>
        <v>4113886.3104680353</v>
      </c>
      <c r="DK75" s="36">
        <f t="shared" ref="DK75:DK94" si="127">+DF75</f>
        <v>3452402.0469821971</v>
      </c>
      <c r="DL75" s="37">
        <f t="shared" ref="DL75:DL94" si="128">+DJ75+DK75</f>
        <v>7566288.3574502319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>
        <v>262176.73410736222</v>
      </c>
      <c r="E76" s="39">
        <v>2.4258552695081446</v>
      </c>
      <c r="F76" s="39">
        <v>80906.012343637776</v>
      </c>
      <c r="G76" s="39">
        <v>3.0207972349489518</v>
      </c>
      <c r="H76" s="36">
        <v>343082.74645099998</v>
      </c>
      <c r="I76" s="40">
        <v>2.5440107553148104</v>
      </c>
      <c r="J76" s="244">
        <v>196751.51284788217</v>
      </c>
      <c r="K76" s="39">
        <v>0.58403688189895031</v>
      </c>
      <c r="L76" s="36">
        <v>426808.02851511783</v>
      </c>
      <c r="M76" s="39">
        <v>1.4371656868503087</v>
      </c>
      <c r="N76" s="36">
        <v>623559.54136299994</v>
      </c>
      <c r="O76" s="40">
        <v>0.98374807941015452</v>
      </c>
      <c r="P76" s="116">
        <f t="shared" si="98"/>
        <v>458928.24695524439</v>
      </c>
      <c r="Q76" s="117">
        <f t="shared" si="99"/>
        <v>507714.04085875559</v>
      </c>
      <c r="R76" s="118">
        <f t="shared" si="100"/>
        <v>966642.28781399992</v>
      </c>
      <c r="S76" s="32"/>
      <c r="T76" s="35">
        <v>294186.71880603174</v>
      </c>
      <c r="U76" s="39">
        <v>1.5097105084394253</v>
      </c>
      <c r="V76" s="39">
        <v>75042.083751044542</v>
      </c>
      <c r="W76" s="39">
        <v>1.4827813975981454</v>
      </c>
      <c r="X76" s="36">
        <v>369228.80255707627</v>
      </c>
      <c r="Y76" s="40">
        <v>1.5041585295148785</v>
      </c>
      <c r="Z76" s="38">
        <v>1503740.6288857996</v>
      </c>
      <c r="AA76" s="39">
        <v>1.5269952393864152</v>
      </c>
      <c r="AB76" s="36">
        <v>619735.13701274712</v>
      </c>
      <c r="AC76" s="39">
        <v>1.4756371453093904</v>
      </c>
      <c r="AD76" s="36">
        <v>2123475.7658985467</v>
      </c>
      <c r="AE76" s="40">
        <v>1.5116407029999999</v>
      </c>
      <c r="AF76" s="116">
        <f t="shared" si="101"/>
        <v>1797927.3476918312</v>
      </c>
      <c r="AG76" s="117">
        <f t="shared" si="102"/>
        <v>694777.2207637917</v>
      </c>
      <c r="AH76" s="118">
        <f t="shared" si="103"/>
        <v>2492704.568455623</v>
      </c>
      <c r="AI76" s="32"/>
      <c r="AJ76" s="35">
        <v>221802.59109338091</v>
      </c>
      <c r="AK76" s="39">
        <v>3.6341420394439221</v>
      </c>
      <c r="AL76" s="36">
        <v>79601.38711859216</v>
      </c>
      <c r="AM76" s="39">
        <v>3.5123940836867211</v>
      </c>
      <c r="AN76" s="36">
        <v>301403.9782119731</v>
      </c>
      <c r="AO76" s="40">
        <v>3.6011754231023358</v>
      </c>
      <c r="AP76" s="38">
        <v>80197.266147123082</v>
      </c>
      <c r="AQ76" s="39">
        <v>0.52332713071958681</v>
      </c>
      <c r="AR76" s="36">
        <v>141776.39879261985</v>
      </c>
      <c r="AS76" s="39">
        <v>0.96100046629580316</v>
      </c>
      <c r="AT76" s="36">
        <v>221973.66493974294</v>
      </c>
      <c r="AU76" s="40">
        <v>0.73800570173632429</v>
      </c>
      <c r="AV76" s="116">
        <f t="shared" si="104"/>
        <v>301999.857240504</v>
      </c>
      <c r="AW76" s="117">
        <f t="shared" si="105"/>
        <v>221377.78591121201</v>
      </c>
      <c r="AX76" s="118">
        <f t="shared" si="106"/>
        <v>523377.64315171598</v>
      </c>
      <c r="AY76" s="32"/>
      <c r="AZ76" s="35">
        <v>602771.99657180696</v>
      </c>
      <c r="BA76" s="39">
        <v>5.5298153881674708</v>
      </c>
      <c r="BB76" s="39">
        <v>146492.4134281929</v>
      </c>
      <c r="BC76" s="39">
        <v>4.7516189889131661</v>
      </c>
      <c r="BD76" s="36">
        <v>749264.40999999992</v>
      </c>
      <c r="BE76" s="40">
        <v>5.3582419869273563</v>
      </c>
      <c r="BF76" s="38">
        <v>719913.54171372298</v>
      </c>
      <c r="BG76" s="39">
        <v>1.2123307866508422</v>
      </c>
      <c r="BH76" s="36">
        <v>636549.45828627702</v>
      </c>
      <c r="BI76" s="39">
        <v>2.1371405779610511</v>
      </c>
      <c r="BJ76" s="36">
        <v>1356463</v>
      </c>
      <c r="BK76" s="40">
        <v>1.5212492864568672</v>
      </c>
      <c r="BL76" s="116">
        <f t="shared" si="107"/>
        <v>1322685.5382855299</v>
      </c>
      <c r="BM76" s="117">
        <f t="shared" si="108"/>
        <v>783041.87171446998</v>
      </c>
      <c r="BN76" s="118">
        <f t="shared" si="109"/>
        <v>2105727.41</v>
      </c>
      <c r="BO76" s="32"/>
      <c r="BP76" s="38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8">
        <v>256230.84056401835</v>
      </c>
      <c r="CG76" s="39">
        <v>2.0619213358549131</v>
      </c>
      <c r="CH76" s="39">
        <v>47536.699435981667</v>
      </c>
      <c r="CI76" s="39">
        <v>1.9222280402742284</v>
      </c>
      <c r="CJ76" s="36">
        <v>303767.54000000004</v>
      </c>
      <c r="CK76" s="40">
        <v>2.0387356877273524</v>
      </c>
      <c r="CL76" s="38">
        <v>853746.38524766406</v>
      </c>
      <c r="CM76" s="39">
        <v>1.3932483839844119</v>
      </c>
      <c r="CN76" s="36">
        <v>743685.87475233618</v>
      </c>
      <c r="CO76" s="39">
        <v>2.4160157066820531</v>
      </c>
      <c r="CP76" s="36">
        <v>1597432.2600000002</v>
      </c>
      <c r="CQ76" s="40">
        <v>1.7352284895865584</v>
      </c>
      <c r="CR76" s="116">
        <f t="shared" si="113"/>
        <v>1109977.2258116824</v>
      </c>
      <c r="CS76" s="117">
        <f t="shared" si="114"/>
        <v>791222.57418831787</v>
      </c>
      <c r="CT76" s="118">
        <f t="shared" si="115"/>
        <v>1901199.8000000003</v>
      </c>
      <c r="CU76" s="32"/>
      <c r="CV76" s="38">
        <f t="shared" si="116"/>
        <v>1637168.8811426002</v>
      </c>
      <c r="CW76" s="39">
        <f t="shared" si="96"/>
        <v>2.3701563115986701</v>
      </c>
      <c r="CX76" s="39">
        <f t="shared" si="117"/>
        <v>429578.59607744904</v>
      </c>
      <c r="CY76" s="39">
        <f t="shared" si="118"/>
        <v>2.4378924803923128</v>
      </c>
      <c r="CZ76" s="36">
        <f t="shared" si="119"/>
        <v>2066747.4772200491</v>
      </c>
      <c r="DA76" s="40">
        <f t="shared" si="120"/>
        <v>2.383923766506161</v>
      </c>
      <c r="DB76" s="38">
        <f t="shared" si="121"/>
        <v>3354349.334842192</v>
      </c>
      <c r="DC76" s="39">
        <f t="shared" si="88"/>
        <v>1.1286930513001137</v>
      </c>
      <c r="DD76" s="36">
        <f t="shared" si="122"/>
        <v>2568554.8973590983</v>
      </c>
      <c r="DE76" s="39">
        <f t="shared" si="123"/>
        <v>1.541906975717269</v>
      </c>
      <c r="DF76" s="36">
        <f t="shared" si="124"/>
        <v>5922904.2322012903</v>
      </c>
      <c r="DG76" s="40">
        <f t="shared" si="125"/>
        <v>1.277116079977543</v>
      </c>
      <c r="DH76" s="152"/>
      <c r="DI76" s="161" t="s">
        <v>75</v>
      </c>
      <c r="DJ76" s="38">
        <f t="shared" si="126"/>
        <v>2066747.4772200491</v>
      </c>
      <c r="DK76" s="36">
        <f t="shared" si="127"/>
        <v>5922904.2322012903</v>
      </c>
      <c r="DL76" s="37">
        <f t="shared" si="128"/>
        <v>7989651.7094213394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>
        <v>19816.242233196499</v>
      </c>
      <c r="E77" s="39">
        <v>0.18335469700207724</v>
      </c>
      <c r="F77" s="39">
        <v>6115.1617598035018</v>
      </c>
      <c r="G77" s="39">
        <v>0.22832250904691415</v>
      </c>
      <c r="H77" s="36">
        <v>25931.403993</v>
      </c>
      <c r="I77" s="40">
        <v>0.19228530534113408</v>
      </c>
      <c r="J77" s="244">
        <v>14842.160245041856</v>
      </c>
      <c r="K77" s="39">
        <v>4.4057445173805235E-2</v>
      </c>
      <c r="L77" s="36">
        <v>32196.718903958143</v>
      </c>
      <c r="M77" s="39">
        <v>0.10841412660140327</v>
      </c>
      <c r="N77" s="36">
        <v>47038.879149</v>
      </c>
      <c r="O77" s="40">
        <v>7.421008572699693E-2</v>
      </c>
      <c r="P77" s="116">
        <f t="shared" si="98"/>
        <v>34658.402478238357</v>
      </c>
      <c r="Q77" s="117">
        <f t="shared" si="99"/>
        <v>38311.880663761644</v>
      </c>
      <c r="R77" s="118">
        <f t="shared" si="100"/>
        <v>72970.283142</v>
      </c>
      <c r="S77" s="32"/>
      <c r="T77" s="35">
        <v>232809.93977132801</v>
      </c>
      <c r="U77" s="39">
        <v>1.1947365060135993</v>
      </c>
      <c r="V77" s="39">
        <v>57445.391969588287</v>
      </c>
      <c r="W77" s="39">
        <v>1.1350825341261097</v>
      </c>
      <c r="X77" s="36">
        <v>290255.3317409163</v>
      </c>
      <c r="Y77" s="40">
        <v>1.1824376374532179</v>
      </c>
      <c r="Z77" s="38">
        <v>1068664.9570901599</v>
      </c>
      <c r="AA77" s="39">
        <v>1.0851913359452705</v>
      </c>
      <c r="AB77" s="36">
        <v>438755.24837150978</v>
      </c>
      <c r="AC77" s="39">
        <v>1.0447100761742514</v>
      </c>
      <c r="AD77" s="36">
        <v>1507420.2054616697</v>
      </c>
      <c r="AE77" s="40">
        <v>1.0730886481938551</v>
      </c>
      <c r="AF77" s="116">
        <f t="shared" si="101"/>
        <v>1301474.896861488</v>
      </c>
      <c r="AG77" s="117">
        <f t="shared" si="102"/>
        <v>496200.64034109807</v>
      </c>
      <c r="AH77" s="118">
        <f t="shared" si="103"/>
        <v>1797675.537202586</v>
      </c>
      <c r="AI77" s="32"/>
      <c r="AJ77" s="35">
        <v>202506.23544845611</v>
      </c>
      <c r="AK77" s="39">
        <v>3.3179793791630119</v>
      </c>
      <c r="AL77" s="36">
        <v>70840.093621534281</v>
      </c>
      <c r="AM77" s="39">
        <v>3.1258038927562231</v>
      </c>
      <c r="AN77" s="36">
        <v>273346.32906999037</v>
      </c>
      <c r="AO77" s="40">
        <v>3.2659425667892177</v>
      </c>
      <c r="AP77" s="38">
        <v>72876.303871958458</v>
      </c>
      <c r="AQ77" s="39">
        <v>0.47555420321679964</v>
      </c>
      <c r="AR77" s="36">
        <v>128670.99277597498</v>
      </c>
      <c r="AS77" s="39">
        <v>0.87216832356791829</v>
      </c>
      <c r="AT77" s="36">
        <v>201547.29664793343</v>
      </c>
      <c r="AU77" s="40">
        <v>0.6700932479359436</v>
      </c>
      <c r="AV77" s="116">
        <f t="shared" si="104"/>
        <v>275382.53932041454</v>
      </c>
      <c r="AW77" s="117">
        <f t="shared" si="105"/>
        <v>199511.08639750927</v>
      </c>
      <c r="AX77" s="118">
        <f t="shared" si="106"/>
        <v>474893.6257179238</v>
      </c>
      <c r="AY77" s="32"/>
      <c r="AZ77" s="35">
        <v>716024.40551186563</v>
      </c>
      <c r="BA77" s="39">
        <v>6.5687901867075116</v>
      </c>
      <c r="BB77" s="39">
        <v>174016.28448813429</v>
      </c>
      <c r="BC77" s="39">
        <v>5.6443815922197302</v>
      </c>
      <c r="BD77" s="36">
        <v>890040.69</v>
      </c>
      <c r="BE77" s="40">
        <v>6.364980548364489</v>
      </c>
      <c r="BF77" s="38">
        <v>651581.4436290533</v>
      </c>
      <c r="BG77" s="39">
        <v>1.0972598768478532</v>
      </c>
      <c r="BH77" s="36">
        <v>576130.03637094668</v>
      </c>
      <c r="BI77" s="39">
        <v>1.9342894144083675</v>
      </c>
      <c r="BJ77" s="36">
        <v>1227711.48</v>
      </c>
      <c r="BK77" s="40">
        <v>1.3768567317537628</v>
      </c>
      <c r="BL77" s="116">
        <f t="shared" si="107"/>
        <v>1367605.8491409188</v>
      </c>
      <c r="BM77" s="117">
        <f t="shared" si="108"/>
        <v>750146.320859081</v>
      </c>
      <c r="BN77" s="118">
        <f t="shared" si="109"/>
        <v>2117752.17</v>
      </c>
      <c r="BO77" s="32"/>
      <c r="BP77" s="38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-183.94</v>
      </c>
      <c r="BW77" s="39">
        <v>-6.3342401597851164E-4</v>
      </c>
      <c r="BX77" s="36">
        <v>0</v>
      </c>
      <c r="BY77" s="39">
        <v>0</v>
      </c>
      <c r="BZ77" s="36">
        <v>-183.94</v>
      </c>
      <c r="CA77" s="40">
        <v>-3.7842519652640479E-4</v>
      </c>
      <c r="CB77" s="116">
        <f t="shared" si="110"/>
        <v>-183.94</v>
      </c>
      <c r="CC77" s="117">
        <f t="shared" si="111"/>
        <v>0</v>
      </c>
      <c r="CD77" s="118">
        <f t="shared" si="112"/>
        <v>-183.94</v>
      </c>
      <c r="CE77" s="32"/>
      <c r="CF77" s="38">
        <v>190296.57880117631</v>
      </c>
      <c r="CG77" s="39">
        <v>1.5313401583768653</v>
      </c>
      <c r="CH77" s="39">
        <v>35304.381198823692</v>
      </c>
      <c r="CI77" s="39">
        <v>1.4275932551081154</v>
      </c>
      <c r="CJ77" s="36">
        <v>225600.96</v>
      </c>
      <c r="CK77" s="40">
        <v>1.5141207264527039</v>
      </c>
      <c r="CL77" s="38">
        <v>591537.71107572888</v>
      </c>
      <c r="CM77" s="39">
        <v>0.96534401112927259</v>
      </c>
      <c r="CN77" s="36">
        <v>515279.76892427122</v>
      </c>
      <c r="CO77" s="39">
        <v>1.6739917447956443</v>
      </c>
      <c r="CP77" s="36">
        <v>1106817.48</v>
      </c>
      <c r="CQ77" s="40">
        <v>1.2022927495331792</v>
      </c>
      <c r="CR77" s="116">
        <f t="shared" si="113"/>
        <v>781834.28987690515</v>
      </c>
      <c r="CS77" s="117">
        <f t="shared" si="114"/>
        <v>550584.15012309491</v>
      </c>
      <c r="CT77" s="118">
        <f t="shared" si="115"/>
        <v>1332418.44</v>
      </c>
      <c r="CU77" s="32"/>
      <c r="CV77" s="38">
        <f t="shared" si="116"/>
        <v>1361453.4017660224</v>
      </c>
      <c r="CW77" s="39">
        <f t="shared" si="96"/>
        <v>1.9709984781112837</v>
      </c>
      <c r="CX77" s="39">
        <f t="shared" si="117"/>
        <v>343721.31303788407</v>
      </c>
      <c r="CY77" s="39">
        <f t="shared" si="118"/>
        <v>1.9506456142301702</v>
      </c>
      <c r="CZ77" s="36">
        <f t="shared" si="119"/>
        <v>1705174.7148039066</v>
      </c>
      <c r="DA77" s="40">
        <f t="shared" si="120"/>
        <v>1.9668617349102449</v>
      </c>
      <c r="DB77" s="38">
        <f t="shared" si="121"/>
        <v>2399318.6359119425</v>
      </c>
      <c r="DC77" s="39">
        <f t="shared" si="88"/>
        <v>0.80733817556783516</v>
      </c>
      <c r="DD77" s="36">
        <f t="shared" si="122"/>
        <v>1691032.7653466607</v>
      </c>
      <c r="DE77" s="39">
        <f t="shared" si="123"/>
        <v>1.0151292540935515</v>
      </c>
      <c r="DF77" s="36">
        <f t="shared" si="124"/>
        <v>4090351.4012586032</v>
      </c>
      <c r="DG77" s="40">
        <f t="shared" si="125"/>
        <v>0.88197501470736328</v>
      </c>
      <c r="DH77" s="152"/>
      <c r="DI77" s="161" t="s">
        <v>76</v>
      </c>
      <c r="DJ77" s="38">
        <f t="shared" si="126"/>
        <v>1705174.7148039066</v>
      </c>
      <c r="DK77" s="36">
        <f t="shared" si="127"/>
        <v>4090351.4012586032</v>
      </c>
      <c r="DL77" s="37">
        <f t="shared" si="128"/>
        <v>5795526.1160625098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>
        <v>30461.47491729138</v>
      </c>
      <c r="E78" s="39">
        <v>0.28185235313382601</v>
      </c>
      <c r="F78" s="39">
        <v>9400.2104117086201</v>
      </c>
      <c r="G78" s="39">
        <v>0.35097675434822911</v>
      </c>
      <c r="H78" s="36">
        <v>39861.685329</v>
      </c>
      <c r="I78" s="40">
        <v>0.29558046054768311</v>
      </c>
      <c r="J78" s="244">
        <v>22858.87056659763</v>
      </c>
      <c r="K78" s="39">
        <v>6.7854235508568672E-2</v>
      </c>
      <c r="L78" s="36">
        <v>49587.163724402359</v>
      </c>
      <c r="M78" s="39">
        <v>0.16697195331791931</v>
      </c>
      <c r="N78" s="36">
        <v>72446.034290999989</v>
      </c>
      <c r="O78" s="40">
        <v>0.11429325087203659</v>
      </c>
      <c r="P78" s="116">
        <f t="shared" si="98"/>
        <v>53320.34548388901</v>
      </c>
      <c r="Q78" s="117">
        <f t="shared" si="99"/>
        <v>58987.374136110979</v>
      </c>
      <c r="R78" s="118">
        <f t="shared" si="100"/>
        <v>112307.71961999999</v>
      </c>
      <c r="S78" s="32"/>
      <c r="T78" s="35">
        <v>1012176.5883514932</v>
      </c>
      <c r="U78" s="39">
        <v>5.1942984986964857</v>
      </c>
      <c r="V78" s="39">
        <v>226010.46836110798</v>
      </c>
      <c r="W78" s="39">
        <v>4.4658157316111362</v>
      </c>
      <c r="X78" s="36">
        <v>1238187.0567126013</v>
      </c>
      <c r="Y78" s="40">
        <v>5.0441070945468374</v>
      </c>
      <c r="Z78" s="38">
        <v>1051696.2790144647</v>
      </c>
      <c r="AA78" s="39">
        <v>1.0679602455946253</v>
      </c>
      <c r="AB78" s="36">
        <v>544995.77849264187</v>
      </c>
      <c r="AC78" s="39">
        <v>1.2976769699666217</v>
      </c>
      <c r="AD78" s="36">
        <v>1596692.0575071066</v>
      </c>
      <c r="AE78" s="40">
        <v>1.1366386859909539</v>
      </c>
      <c r="AF78" s="116">
        <f t="shared" si="101"/>
        <v>2063872.8673659579</v>
      </c>
      <c r="AG78" s="117">
        <f t="shared" si="102"/>
        <v>771006.24685374985</v>
      </c>
      <c r="AH78" s="118">
        <f t="shared" si="103"/>
        <v>2834879.1142197079</v>
      </c>
      <c r="AI78" s="32"/>
      <c r="AJ78" s="35">
        <v>0</v>
      </c>
      <c r="AK78" s="39">
        <v>0</v>
      </c>
      <c r="AL78" s="36">
        <v>0</v>
      </c>
      <c r="AM78" s="39">
        <v>0</v>
      </c>
      <c r="AN78" s="36">
        <v>0</v>
      </c>
      <c r="AO78" s="40">
        <v>0</v>
      </c>
      <c r="AP78" s="38">
        <v>0</v>
      </c>
      <c r="AQ78" s="39">
        <v>0</v>
      </c>
      <c r="AR78" s="36">
        <v>0</v>
      </c>
      <c r="AS78" s="39">
        <v>0</v>
      </c>
      <c r="AT78" s="36">
        <v>0</v>
      </c>
      <c r="AU78" s="40">
        <v>0</v>
      </c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>
        <v>908071.74611636449</v>
      </c>
      <c r="BA78" s="39">
        <v>8.3306277394991426</v>
      </c>
      <c r="BB78" s="39">
        <v>220689.78388363539</v>
      </c>
      <c r="BC78" s="39">
        <v>7.1582803724824977</v>
      </c>
      <c r="BD78" s="36">
        <v>1128761.5299999998</v>
      </c>
      <c r="BE78" s="40">
        <v>8.072153625012513</v>
      </c>
      <c r="BF78" s="38">
        <v>756412.17425494001</v>
      </c>
      <c r="BG78" s="39">
        <v>1.2737943004431265</v>
      </c>
      <c r="BH78" s="36">
        <v>668821.64574506006</v>
      </c>
      <c r="BI78" s="39">
        <v>2.2454906840838542</v>
      </c>
      <c r="BJ78" s="36">
        <v>1425233.82</v>
      </c>
      <c r="BK78" s="40">
        <v>1.5983745459398415</v>
      </c>
      <c r="BL78" s="116">
        <f t="shared" si="107"/>
        <v>1664483.9203713045</v>
      </c>
      <c r="BM78" s="117">
        <f t="shared" si="108"/>
        <v>889511.42962869548</v>
      </c>
      <c r="BN78" s="118">
        <f t="shared" si="109"/>
        <v>2553995.35</v>
      </c>
      <c r="BO78" s="32"/>
      <c r="BP78" s="38">
        <v>11984.820000000002</v>
      </c>
      <c r="BQ78" s="39">
        <v>0.12818126397073767</v>
      </c>
      <c r="BR78" s="39">
        <v>6.8212102632969618E-13</v>
      </c>
      <c r="BS78" s="39">
        <v>3.3122318458274071E-17</v>
      </c>
      <c r="BT78" s="36">
        <v>11984.820000000002</v>
      </c>
      <c r="BU78" s="40">
        <v>0.10504430596092662</v>
      </c>
      <c r="BV78" s="38">
        <v>33972.040000000023</v>
      </c>
      <c r="BW78" s="39">
        <v>0.11698763731533462</v>
      </c>
      <c r="BX78" s="36">
        <v>14591.18</v>
      </c>
      <c r="BY78" s="39">
        <v>7.4567680412107706E-2</v>
      </c>
      <c r="BZ78" s="36">
        <v>48563.220000000023</v>
      </c>
      <c r="CA78" s="40">
        <v>9.9910547311378925E-2</v>
      </c>
      <c r="CB78" s="116">
        <f t="shared" si="110"/>
        <v>45956.860000000022</v>
      </c>
      <c r="CC78" s="117">
        <f t="shared" si="111"/>
        <v>14591.18</v>
      </c>
      <c r="CD78" s="118">
        <f t="shared" si="112"/>
        <v>60548.040000000023</v>
      </c>
      <c r="CE78" s="32"/>
      <c r="CF78" s="38">
        <v>92412.29005008137</v>
      </c>
      <c r="CG78" s="39">
        <v>0.74365315326617765</v>
      </c>
      <c r="CH78" s="39">
        <v>17144.599949918633</v>
      </c>
      <c r="CI78" s="39">
        <v>0.6932713283428481</v>
      </c>
      <c r="CJ78" s="36">
        <v>109556.89</v>
      </c>
      <c r="CK78" s="40">
        <v>0.73529101061759217</v>
      </c>
      <c r="CL78" s="38">
        <v>299333.77596906066</v>
      </c>
      <c r="CM78" s="39">
        <v>0.48848968130021941</v>
      </c>
      <c r="CN78" s="36">
        <v>260745.23403093941</v>
      </c>
      <c r="CO78" s="39">
        <v>0.84708423576154313</v>
      </c>
      <c r="CP78" s="36">
        <v>560079.01</v>
      </c>
      <c r="CQ78" s="40">
        <v>0.60839202945071036</v>
      </c>
      <c r="CR78" s="116">
        <f t="shared" si="113"/>
        <v>391746.06601914205</v>
      </c>
      <c r="CS78" s="117">
        <f t="shared" si="114"/>
        <v>277889.83398085803</v>
      </c>
      <c r="CT78" s="118">
        <f t="shared" si="115"/>
        <v>669635.90000000014</v>
      </c>
      <c r="CU78" s="32"/>
      <c r="CV78" s="38">
        <f t="shared" si="116"/>
        <v>2055106.9194352308</v>
      </c>
      <c r="CW78" s="39">
        <f t="shared" si="96"/>
        <v>2.9752120824029062</v>
      </c>
      <c r="CX78" s="39">
        <f t="shared" si="117"/>
        <v>473245.0626063706</v>
      </c>
      <c r="CY78" s="39">
        <f t="shared" si="118"/>
        <v>2.6857031287072206</v>
      </c>
      <c r="CZ78" s="36">
        <f t="shared" si="119"/>
        <v>2528351.9820416016</v>
      </c>
      <c r="DA78" s="40">
        <f t="shared" si="120"/>
        <v>2.9163690516217757</v>
      </c>
      <c r="DB78" s="38">
        <f t="shared" si="121"/>
        <v>2164273.1398050631</v>
      </c>
      <c r="DC78" s="39">
        <f t="shared" si="88"/>
        <v>0.72824855438867919</v>
      </c>
      <c r="DD78" s="36">
        <f t="shared" si="122"/>
        <v>1538741.0019930436</v>
      </c>
      <c r="DE78" s="39">
        <f t="shared" si="123"/>
        <v>0.92370830276381355</v>
      </c>
      <c r="DF78" s="36">
        <f t="shared" si="124"/>
        <v>3703014.141798107</v>
      </c>
      <c r="DG78" s="40">
        <f t="shared" si="125"/>
        <v>0.7984560815897187</v>
      </c>
      <c r="DH78" s="152"/>
      <c r="DI78" s="161" t="s">
        <v>77</v>
      </c>
      <c r="DJ78" s="38">
        <f t="shared" si="126"/>
        <v>2528351.9820416016</v>
      </c>
      <c r="DK78" s="36">
        <f t="shared" si="127"/>
        <v>3703014.141798107</v>
      </c>
      <c r="DL78" s="37">
        <f t="shared" si="128"/>
        <v>6231366.123839708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>
        <v>0</v>
      </c>
      <c r="E79" s="39">
        <v>0</v>
      </c>
      <c r="F79" s="39">
        <v>0</v>
      </c>
      <c r="G79" s="39">
        <v>0</v>
      </c>
      <c r="H79" s="36">
        <v>0</v>
      </c>
      <c r="I79" s="40">
        <v>0</v>
      </c>
      <c r="J79" s="244">
        <v>282675.85481541231</v>
      </c>
      <c r="K79" s="39">
        <v>0.83909456372086466</v>
      </c>
      <c r="L79" s="36">
        <v>613201.50760858774</v>
      </c>
      <c r="M79" s="39">
        <v>2.0647975365550688</v>
      </c>
      <c r="N79" s="36">
        <v>895877.36242400005</v>
      </c>
      <c r="O79" s="40">
        <v>1.4133656470803537</v>
      </c>
      <c r="P79" s="116">
        <f t="shared" si="98"/>
        <v>282675.85481541231</v>
      </c>
      <c r="Q79" s="117">
        <f t="shared" si="99"/>
        <v>613201.50760858774</v>
      </c>
      <c r="R79" s="118">
        <f t="shared" si="100"/>
        <v>895877.36242400005</v>
      </c>
      <c r="S79" s="32"/>
      <c r="T79" s="35">
        <v>1043577.7709604183</v>
      </c>
      <c r="U79" s="39">
        <v>5.3554434190196103</v>
      </c>
      <c r="V79" s="39">
        <v>253732.95079324709</v>
      </c>
      <c r="W79" s="39">
        <v>5.0135934476722932</v>
      </c>
      <c r="X79" s="36">
        <v>1297310.7217536652</v>
      </c>
      <c r="Y79" s="40">
        <v>5.2849641578414861</v>
      </c>
      <c r="Z79" s="38">
        <v>3347791.6698748008</v>
      </c>
      <c r="AA79" s="39">
        <v>3.3995636243094087</v>
      </c>
      <c r="AB79" s="36">
        <v>1376425.6155495292</v>
      </c>
      <c r="AC79" s="39">
        <v>3.2773755185974722</v>
      </c>
      <c r="AD79" s="36">
        <v>4724217.2854243303</v>
      </c>
      <c r="AE79" s="40">
        <v>3.3630330296902367</v>
      </c>
      <c r="AF79" s="116">
        <f t="shared" si="101"/>
        <v>4391369.4408352189</v>
      </c>
      <c r="AG79" s="117">
        <f t="shared" si="102"/>
        <v>1630158.5663427762</v>
      </c>
      <c r="AH79" s="118">
        <f t="shared" si="103"/>
        <v>6021528.0071779955</v>
      </c>
      <c r="AI79" s="32"/>
      <c r="AJ79" s="35">
        <v>-466800.52278132434</v>
      </c>
      <c r="AK79" s="39">
        <v>-7.6483299654502375</v>
      </c>
      <c r="AL79" s="36">
        <v>-185994.0232521724</v>
      </c>
      <c r="AM79" s="39">
        <v>-8.2069462671390543</v>
      </c>
      <c r="AN79" s="36">
        <v>-652794.54603349674</v>
      </c>
      <c r="AO79" s="40">
        <v>-7.7995907335296399</v>
      </c>
      <c r="AP79" s="38">
        <v>-308510.32151750696</v>
      </c>
      <c r="AQ79" s="39">
        <v>-2.0131836047995497</v>
      </c>
      <c r="AR79" s="36">
        <v>-546133.86042481498</v>
      </c>
      <c r="AS79" s="39">
        <v>-3.701849525010608</v>
      </c>
      <c r="AT79" s="36">
        <v>-854644.18194232194</v>
      </c>
      <c r="AU79" s="40">
        <v>-2.8414734666854691</v>
      </c>
      <c r="AV79" s="116">
        <f t="shared" si="104"/>
        <v>-775310.8442988313</v>
      </c>
      <c r="AW79" s="117">
        <f t="shared" si="105"/>
        <v>-732127.88367698737</v>
      </c>
      <c r="AX79" s="118">
        <f t="shared" si="106"/>
        <v>-1507438.7279758188</v>
      </c>
      <c r="AY79" s="32"/>
      <c r="AZ79" s="35">
        <v>1930195.9293493708</v>
      </c>
      <c r="BA79" s="39">
        <v>17.707569716243171</v>
      </c>
      <c r="BB79" s="39">
        <v>469097.87065062922</v>
      </c>
      <c r="BC79" s="39">
        <v>15.215629927039547</v>
      </c>
      <c r="BD79" s="36">
        <v>2399293.7999999998</v>
      </c>
      <c r="BE79" s="40">
        <v>17.158157529642288</v>
      </c>
      <c r="BF79" s="38">
        <v>1667177.1303923221</v>
      </c>
      <c r="BG79" s="39">
        <v>2.8075179099472272</v>
      </c>
      <c r="BH79" s="36">
        <v>1474122.4296076789</v>
      </c>
      <c r="BI79" s="39">
        <v>4.9491941595216362</v>
      </c>
      <c r="BJ79" s="36">
        <v>3141299.560000001</v>
      </c>
      <c r="BK79" s="40">
        <v>3.5229119513007525</v>
      </c>
      <c r="BL79" s="116">
        <f t="shared" si="107"/>
        <v>3597373.0597416926</v>
      </c>
      <c r="BM79" s="117">
        <f t="shared" si="108"/>
        <v>1943220.3002583082</v>
      </c>
      <c r="BN79" s="118">
        <f t="shared" si="109"/>
        <v>5540593.3600000013</v>
      </c>
      <c r="BO79" s="32"/>
      <c r="BP79" s="38">
        <v>6809.3299999999726</v>
      </c>
      <c r="BQ79" s="39">
        <v>7.2827837730884526E-2</v>
      </c>
      <c r="BR79" s="39">
        <v>1912.3999999999996</v>
      </c>
      <c r="BS79" s="39">
        <v>9.286199864038068E-2</v>
      </c>
      <c r="BT79" s="36">
        <v>8721.7299999999723</v>
      </c>
      <c r="BU79" s="40">
        <v>7.6444041264582166E-2</v>
      </c>
      <c r="BV79" s="38">
        <v>81234.66</v>
      </c>
      <c r="BW79" s="39">
        <v>0.27974331072006614</v>
      </c>
      <c r="BX79" s="36">
        <v>40956.369999999995</v>
      </c>
      <c r="BY79" s="39">
        <v>0.20930599917210502</v>
      </c>
      <c r="BZ79" s="36">
        <v>122191.03</v>
      </c>
      <c r="CA79" s="40">
        <v>0.25138721616567261</v>
      </c>
      <c r="CB79" s="116">
        <f t="shared" si="110"/>
        <v>88043.989999999976</v>
      </c>
      <c r="CC79" s="117">
        <f t="shared" si="111"/>
        <v>42868.77</v>
      </c>
      <c r="CD79" s="118">
        <f t="shared" si="112"/>
        <v>130912.75999999998</v>
      </c>
      <c r="CE79" s="32"/>
      <c r="CF79" s="38">
        <v>1987248.290221781</v>
      </c>
      <c r="CG79" s="39">
        <v>15.991633326534433</v>
      </c>
      <c r="CH79" s="39">
        <v>368680.14977821917</v>
      </c>
      <c r="CI79" s="39">
        <v>14.908214709996731</v>
      </c>
      <c r="CJ79" s="36">
        <v>2355928.4400000004</v>
      </c>
      <c r="CK79" s="40">
        <v>15.811812507550441</v>
      </c>
      <c r="CL79" s="38">
        <v>2179936.9762321096</v>
      </c>
      <c r="CM79" s="39">
        <v>3.5574893455533516</v>
      </c>
      <c r="CN79" s="36">
        <v>1898910.9237678908</v>
      </c>
      <c r="CO79" s="39">
        <v>6.1690006132511108</v>
      </c>
      <c r="CP79" s="36">
        <v>4078847.9000000004</v>
      </c>
      <c r="CQ79" s="40">
        <v>4.4306937189125666</v>
      </c>
      <c r="CR79" s="116">
        <f t="shared" si="113"/>
        <v>4167185.2664538906</v>
      </c>
      <c r="CS79" s="117">
        <f t="shared" si="114"/>
        <v>2267591.0735461097</v>
      </c>
      <c r="CT79" s="118">
        <f t="shared" si="115"/>
        <v>6434776.3399999999</v>
      </c>
      <c r="CU79" s="32"/>
      <c r="CV79" s="38">
        <f t="shared" si="116"/>
        <v>4501030.7977502458</v>
      </c>
      <c r="CW79" s="39">
        <f t="shared" si="96"/>
        <v>6.5162163029523947</v>
      </c>
      <c r="CX79" s="39">
        <f t="shared" si="117"/>
        <v>907429.34796992305</v>
      </c>
      <c r="CY79" s="39">
        <f t="shared" si="118"/>
        <v>5.1497332597649557</v>
      </c>
      <c r="CZ79" s="36">
        <f t="shared" si="119"/>
        <v>5408460.1457201689</v>
      </c>
      <c r="DA79" s="40">
        <f t="shared" si="120"/>
        <v>6.2384770387751214</v>
      </c>
      <c r="DB79" s="38">
        <f t="shared" si="121"/>
        <v>7250305.9697971381</v>
      </c>
      <c r="DC79" s="39">
        <f t="shared" si="88"/>
        <v>2.4396296124877983</v>
      </c>
      <c r="DD79" s="36">
        <f t="shared" si="122"/>
        <v>4857482.9861088712</v>
      </c>
      <c r="DE79" s="39">
        <f t="shared" si="123"/>
        <v>2.9159536003727098</v>
      </c>
      <c r="DF79" s="36">
        <f t="shared" si="124"/>
        <v>12107788.955906009</v>
      </c>
      <c r="DG79" s="40">
        <f t="shared" si="125"/>
        <v>2.6107212547002661</v>
      </c>
      <c r="DH79" s="152"/>
      <c r="DI79" s="161" t="s">
        <v>78</v>
      </c>
      <c r="DJ79" s="38">
        <f t="shared" si="126"/>
        <v>5408460.1457201689</v>
      </c>
      <c r="DK79" s="36">
        <f t="shared" si="127"/>
        <v>12107788.955906009</v>
      </c>
      <c r="DL79" s="37">
        <f t="shared" si="128"/>
        <v>17516249.10162618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>
        <v>0</v>
      </c>
      <c r="E80" s="39">
        <v>0</v>
      </c>
      <c r="F80" s="39">
        <v>0</v>
      </c>
      <c r="G80" s="39">
        <v>0</v>
      </c>
      <c r="H80" s="36">
        <v>0</v>
      </c>
      <c r="I80" s="40">
        <v>0</v>
      </c>
      <c r="J80" s="244">
        <v>0</v>
      </c>
      <c r="K80" s="39">
        <v>0</v>
      </c>
      <c r="L80" s="36">
        <v>0</v>
      </c>
      <c r="M80" s="39">
        <v>0</v>
      </c>
      <c r="N80" s="36">
        <v>0</v>
      </c>
      <c r="O80" s="40">
        <v>0</v>
      </c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5">
        <v>188974.98222341828</v>
      </c>
      <c r="U80" s="39">
        <v>0.96978380823151789</v>
      </c>
      <c r="V80" s="39">
        <v>46418.399857828372</v>
      </c>
      <c r="W80" s="39">
        <v>0.91719654325966471</v>
      </c>
      <c r="X80" s="36">
        <v>235393.38208124664</v>
      </c>
      <c r="Y80" s="40">
        <v>0.95894188372297717</v>
      </c>
      <c r="Z80" s="38">
        <v>530484.15672384459</v>
      </c>
      <c r="AA80" s="39">
        <v>0.53868783374393092</v>
      </c>
      <c r="AB80" s="36">
        <v>220978.24661041042</v>
      </c>
      <c r="AC80" s="39">
        <v>0.5261662434946841</v>
      </c>
      <c r="AD80" s="36">
        <v>751462.40333425498</v>
      </c>
      <c r="AE80" s="40">
        <v>0.53494425220039665</v>
      </c>
      <c r="AF80" s="116">
        <f t="shared" si="101"/>
        <v>719459.13894726289</v>
      </c>
      <c r="AG80" s="117">
        <f t="shared" si="102"/>
        <v>267396.64646823879</v>
      </c>
      <c r="AH80" s="118">
        <f t="shared" si="103"/>
        <v>986855.78541550168</v>
      </c>
      <c r="AI80" s="32"/>
      <c r="AJ80" s="35">
        <v>0</v>
      </c>
      <c r="AK80" s="39">
        <v>0</v>
      </c>
      <c r="AL80" s="36">
        <v>0</v>
      </c>
      <c r="AM80" s="39">
        <v>0</v>
      </c>
      <c r="AN80" s="36">
        <v>0</v>
      </c>
      <c r="AO80" s="40">
        <v>0</v>
      </c>
      <c r="AP80" s="38">
        <v>0</v>
      </c>
      <c r="AQ80" s="39">
        <v>0</v>
      </c>
      <c r="AR80" s="36">
        <v>0</v>
      </c>
      <c r="AS80" s="39">
        <v>0</v>
      </c>
      <c r="AT80" s="36">
        <v>0</v>
      </c>
      <c r="AU80" s="40">
        <v>0</v>
      </c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>
        <v>1354370.5528894376</v>
      </c>
      <c r="BA80" s="39">
        <v>12.424961954510271</v>
      </c>
      <c r="BB80" s="39">
        <v>329154.32717056246</v>
      </c>
      <c r="BC80" s="39">
        <v>10.676429684416558</v>
      </c>
      <c r="BD80" s="36">
        <v>1683524.8800600001</v>
      </c>
      <c r="BE80" s="40">
        <v>12.039453066207075</v>
      </c>
      <c r="BF80" s="38">
        <v>1234092.1293402456</v>
      </c>
      <c r="BG80" s="39">
        <v>2.0782049444454196</v>
      </c>
      <c r="BH80" s="36">
        <v>1091187.5258477542</v>
      </c>
      <c r="BI80" s="39">
        <v>3.6635348743088127</v>
      </c>
      <c r="BJ80" s="36">
        <v>2325279.6551879998</v>
      </c>
      <c r="BK80" s="40">
        <v>2.6077600467299256</v>
      </c>
      <c r="BL80" s="116">
        <f t="shared" si="107"/>
        <v>2588462.6822296833</v>
      </c>
      <c r="BM80" s="117">
        <f t="shared" si="108"/>
        <v>1420341.8530183167</v>
      </c>
      <c r="BN80" s="118">
        <f t="shared" si="109"/>
        <v>4008804.5352480002</v>
      </c>
      <c r="BO80" s="32"/>
      <c r="BP80" s="38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38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8">
        <v>1504435.481594529</v>
      </c>
      <c r="CG80" s="39">
        <v>12.106378807050319</v>
      </c>
      <c r="CH80" s="39">
        <v>279107.29696692183</v>
      </c>
      <c r="CI80" s="39">
        <v>11.286182651311032</v>
      </c>
      <c r="CJ80" s="36">
        <v>1783542.7785614508</v>
      </c>
      <c r="CK80" s="40">
        <v>11.970246436606201</v>
      </c>
      <c r="CL80" s="38">
        <v>994637.6858815325</v>
      </c>
      <c r="CM80" s="39">
        <v>1.6231721415750873</v>
      </c>
      <c r="CN80" s="36">
        <v>866413.94932623499</v>
      </c>
      <c r="CO80" s="39">
        <v>2.814722964528158</v>
      </c>
      <c r="CP80" s="36">
        <v>1861051.6352077676</v>
      </c>
      <c r="CQ80" s="40">
        <v>2.0215879564146082</v>
      </c>
      <c r="CR80" s="116">
        <f t="shared" si="113"/>
        <v>2499073.1674760617</v>
      </c>
      <c r="CS80" s="117">
        <f t="shared" si="114"/>
        <v>1145521.2462931569</v>
      </c>
      <c r="CT80" s="118">
        <f t="shared" si="115"/>
        <v>3644594.4137692186</v>
      </c>
      <c r="CU80" s="32"/>
      <c r="CV80" s="38">
        <f t="shared" si="116"/>
        <v>3047781.016707385</v>
      </c>
      <c r="CW80" s="39">
        <f t="shared" si="96"/>
        <v>4.4123226970195644</v>
      </c>
      <c r="CX80" s="39">
        <f t="shared" si="117"/>
        <v>654680.02399531263</v>
      </c>
      <c r="CY80" s="39">
        <f t="shared" si="118"/>
        <v>3.7153608725735499</v>
      </c>
      <c r="CZ80" s="36">
        <f t="shared" si="119"/>
        <v>3702461.0407026978</v>
      </c>
      <c r="DA80" s="40">
        <f t="shared" si="120"/>
        <v>4.2706643974553353</v>
      </c>
      <c r="DB80" s="38">
        <f t="shared" si="121"/>
        <v>2759213.9719456229</v>
      </c>
      <c r="DC80" s="39">
        <f t="shared" si="88"/>
        <v>0.92843807436404835</v>
      </c>
      <c r="DD80" s="36">
        <f t="shared" si="122"/>
        <v>2178579.7217843998</v>
      </c>
      <c r="DE80" s="39">
        <f t="shared" si="123"/>
        <v>1.307804350854769</v>
      </c>
      <c r="DF80" s="36">
        <f t="shared" si="124"/>
        <v>4937793.6937300228</v>
      </c>
      <c r="DG80" s="40">
        <f t="shared" si="125"/>
        <v>1.0647033074736374</v>
      </c>
      <c r="DH80" s="152"/>
      <c r="DI80" s="161" t="s">
        <v>79</v>
      </c>
      <c r="DJ80" s="38">
        <f t="shared" si="126"/>
        <v>3702461.0407026978</v>
      </c>
      <c r="DK80" s="36">
        <f t="shared" si="127"/>
        <v>4937793.6937300228</v>
      </c>
      <c r="DL80" s="37">
        <f t="shared" si="128"/>
        <v>8640254.7344327196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v>0</v>
      </c>
      <c r="I81" s="40">
        <v>0</v>
      </c>
      <c r="J81" s="244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5">
        <v>1000962.378076951</v>
      </c>
      <c r="U81" s="39">
        <v>5.1367492960538996</v>
      </c>
      <c r="V81" s="39">
        <v>292323.51352910919</v>
      </c>
      <c r="W81" s="39">
        <v>5.7761171635303841</v>
      </c>
      <c r="X81" s="36">
        <v>1293285.8916060603</v>
      </c>
      <c r="Y81" s="40">
        <v>5.2685678676429912</v>
      </c>
      <c r="Z81" s="38">
        <v>1760955.7011436501</v>
      </c>
      <c r="AA81" s="39">
        <v>1.7881880164461079</v>
      </c>
      <c r="AB81" s="36">
        <v>798148.27781243285</v>
      </c>
      <c r="AC81" s="39">
        <v>1.9004525899271696</v>
      </c>
      <c r="AD81" s="36">
        <v>2559103.9789560828</v>
      </c>
      <c r="AE81" s="40">
        <v>1.8217517712816189</v>
      </c>
      <c r="AF81" s="116">
        <f t="shared" si="101"/>
        <v>2761918.0792206014</v>
      </c>
      <c r="AG81" s="117">
        <f t="shared" si="102"/>
        <v>1090471.791341542</v>
      </c>
      <c r="AH81" s="118">
        <f t="shared" si="103"/>
        <v>3852389.8705621436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>
        <v>672261.14185034274</v>
      </c>
      <c r="BA81" s="39">
        <v>6.167307088275134</v>
      </c>
      <c r="BB81" s="39">
        <v>163380.44514965717</v>
      </c>
      <c r="BC81" s="39">
        <v>5.299398156005747</v>
      </c>
      <c r="BD81" s="36">
        <v>835641.58699999994</v>
      </c>
      <c r="BE81" s="40">
        <v>5.9759542528998661</v>
      </c>
      <c r="BF81" s="38">
        <v>1901940.5439776038</v>
      </c>
      <c r="BG81" s="39">
        <v>3.2028583187290618</v>
      </c>
      <c r="BH81" s="36">
        <v>1681700.8610223965</v>
      </c>
      <c r="BI81" s="39">
        <v>5.6461145372095327</v>
      </c>
      <c r="BJ81" s="36">
        <v>3583641.4050000003</v>
      </c>
      <c r="BK81" s="40">
        <v>4.0189905145024492</v>
      </c>
      <c r="BL81" s="116">
        <f t="shared" si="107"/>
        <v>2574201.6858279463</v>
      </c>
      <c r="BM81" s="117">
        <f t="shared" si="108"/>
        <v>1845081.3061720536</v>
      </c>
      <c r="BN81" s="118">
        <f t="shared" si="109"/>
        <v>4419282.9919999996</v>
      </c>
      <c r="BO81" s="32"/>
      <c r="BP81" s="38">
        <v>-248298.39</v>
      </c>
      <c r="BQ81" s="39">
        <v>-2.6556261564294807</v>
      </c>
      <c r="BR81" s="39">
        <v>-948.75000000002183</v>
      </c>
      <c r="BS81" s="39">
        <v>-4.6069243468972607E-2</v>
      </c>
      <c r="BT81" s="36">
        <v>-249247.14000000004</v>
      </c>
      <c r="BU81" s="40">
        <v>-2.1845962504272833</v>
      </c>
      <c r="BV81" s="38">
        <v>74881.26999999964</v>
      </c>
      <c r="BW81" s="39">
        <v>0.25786449257894434</v>
      </c>
      <c r="BX81" s="36">
        <v>39788.340000000062</v>
      </c>
      <c r="BY81" s="39">
        <v>0.20333682548281126</v>
      </c>
      <c r="BZ81" s="36">
        <v>114669.60999999969</v>
      </c>
      <c r="CA81" s="40">
        <v>0.23591317657853689</v>
      </c>
      <c r="CB81" s="116">
        <f t="shared" si="110"/>
        <v>-173417.12000000037</v>
      </c>
      <c r="CC81" s="117">
        <f t="shared" si="111"/>
        <v>38839.59000000004</v>
      </c>
      <c r="CD81" s="118">
        <f t="shared" si="112"/>
        <v>-134577.53000000032</v>
      </c>
      <c r="CE81" s="32"/>
      <c r="CF81" s="38">
        <v>529942.42760833027</v>
      </c>
      <c r="CG81" s="39">
        <v>4.2645124055133286</v>
      </c>
      <c r="CH81" s="39">
        <v>98316.478391669705</v>
      </c>
      <c r="CI81" s="39">
        <v>3.9755955677990178</v>
      </c>
      <c r="CJ81" s="36">
        <v>628258.90599999996</v>
      </c>
      <c r="CK81" s="40">
        <v>4.2165593229439322</v>
      </c>
      <c r="CL81" s="38">
        <v>1202723.718347321</v>
      </c>
      <c r="CM81" s="39">
        <v>1.9627525292315291</v>
      </c>
      <c r="CN81" s="36">
        <v>1047674.8786526792</v>
      </c>
      <c r="CO81" s="39">
        <v>3.4035861756336732</v>
      </c>
      <c r="CP81" s="36">
        <v>2250398.5970000001</v>
      </c>
      <c r="CQ81" s="40">
        <v>2.4445204070437514</v>
      </c>
      <c r="CR81" s="116">
        <f t="shared" si="113"/>
        <v>1732666.1459556513</v>
      </c>
      <c r="CS81" s="117">
        <f t="shared" si="114"/>
        <v>1145991.357044349</v>
      </c>
      <c r="CT81" s="118">
        <f t="shared" si="115"/>
        <v>2878657.5030000005</v>
      </c>
      <c r="CU81" s="32"/>
      <c r="CV81" s="38">
        <f t="shared" si="116"/>
        <v>1954867.5575356241</v>
      </c>
      <c r="CW81" s="39">
        <f t="shared" si="96"/>
        <v>2.8300939097980349</v>
      </c>
      <c r="CX81" s="39">
        <f t="shared" si="117"/>
        <v>553071.68707043608</v>
      </c>
      <c r="CY81" s="39">
        <f t="shared" si="118"/>
        <v>3.1387255308777422</v>
      </c>
      <c r="CZ81" s="36">
        <f t="shared" si="119"/>
        <v>2507939.24460606</v>
      </c>
      <c r="DA81" s="40">
        <f t="shared" si="120"/>
        <v>2.8928236449146665</v>
      </c>
      <c r="DB81" s="38">
        <f t="shared" si="121"/>
        <v>4940501.2334685745</v>
      </c>
      <c r="DC81" s="39">
        <f t="shared" si="88"/>
        <v>1.6624116499237436</v>
      </c>
      <c r="DD81" s="36">
        <f t="shared" si="122"/>
        <v>3567312.3574875086</v>
      </c>
      <c r="DE81" s="39">
        <f t="shared" si="123"/>
        <v>2.1414624286316783</v>
      </c>
      <c r="DF81" s="36">
        <f t="shared" si="124"/>
        <v>8507813.5909560826</v>
      </c>
      <c r="DG81" s="40">
        <f t="shared" si="125"/>
        <v>1.834482732877696</v>
      </c>
      <c r="DH81" s="152"/>
      <c r="DI81" s="161" t="s">
        <v>80</v>
      </c>
      <c r="DJ81" s="38">
        <f t="shared" si="126"/>
        <v>2507939.24460606</v>
      </c>
      <c r="DK81" s="36">
        <f t="shared" si="127"/>
        <v>8507813.5909560826</v>
      </c>
      <c r="DL81" s="37">
        <f t="shared" si="128"/>
        <v>11015752.835562143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244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5">
        <v>1452468.5719893686</v>
      </c>
      <c r="U82" s="39">
        <v>7.4537935472068515</v>
      </c>
      <c r="V82" s="39">
        <v>357587.56524047162</v>
      </c>
      <c r="W82" s="39">
        <v>7.0656911861619793</v>
      </c>
      <c r="X82" s="36">
        <v>1810056.1372298403</v>
      </c>
      <c r="Y82" s="40">
        <v>7.3737784237299584</v>
      </c>
      <c r="Z82" s="38">
        <v>4823631.5206686743</v>
      </c>
      <c r="AA82" s="39">
        <v>4.8982266137697739</v>
      </c>
      <c r="AB82" s="36">
        <v>2002418.6075593582</v>
      </c>
      <c r="AC82" s="39">
        <v>4.7679130991608094</v>
      </c>
      <c r="AD82" s="36">
        <v>6826050.128228033</v>
      </c>
      <c r="AE82" s="40">
        <v>4.8592667645451488</v>
      </c>
      <c r="AF82" s="116">
        <f t="shared" si="101"/>
        <v>6276100.0926580429</v>
      </c>
      <c r="AG82" s="117">
        <f t="shared" si="102"/>
        <v>2360006.1727998299</v>
      </c>
      <c r="AH82" s="118">
        <f t="shared" si="103"/>
        <v>8636106.2654578723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>
        <v>483473.76200653746</v>
      </c>
      <c r="BA82" s="39">
        <v>4.4353763348733759</v>
      </c>
      <c r="BB82" s="39">
        <v>117499.21799346257</v>
      </c>
      <c r="BC82" s="39">
        <v>3.8111974697847089</v>
      </c>
      <c r="BD82" s="36">
        <v>600972.98</v>
      </c>
      <c r="BE82" s="40">
        <v>4.297760058354906</v>
      </c>
      <c r="BF82" s="38">
        <v>1002044.3948904177</v>
      </c>
      <c r="BG82" s="39">
        <v>1.68743772568129</v>
      </c>
      <c r="BH82" s="36">
        <v>886010.30510958226</v>
      </c>
      <c r="BI82" s="39">
        <v>2.9746762814614764</v>
      </c>
      <c r="BJ82" s="36">
        <v>1888054.7</v>
      </c>
      <c r="BK82" s="40">
        <v>2.1174199850394255</v>
      </c>
      <c r="BL82" s="116">
        <f t="shared" si="107"/>
        <v>1485518.1568969551</v>
      </c>
      <c r="BM82" s="117">
        <f t="shared" si="108"/>
        <v>1003509.5231030448</v>
      </c>
      <c r="BN82" s="118">
        <f t="shared" si="109"/>
        <v>2489027.6799999997</v>
      </c>
      <c r="BO82" s="32"/>
      <c r="BP82" s="38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38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8">
        <v>854429.94302555278</v>
      </c>
      <c r="CG82" s="39">
        <v>6.8757036648658767</v>
      </c>
      <c r="CH82" s="39">
        <v>158516.35697444738</v>
      </c>
      <c r="CI82" s="39">
        <v>6.4098809937099626</v>
      </c>
      <c r="CJ82" s="36">
        <v>1012946.3000000002</v>
      </c>
      <c r="CK82" s="40">
        <v>6.7983885689740813</v>
      </c>
      <c r="CL82" s="38">
        <v>1108743.6669545583</v>
      </c>
      <c r="CM82" s="39">
        <v>1.8093843194302603</v>
      </c>
      <c r="CN82" s="36">
        <v>965810.24304544169</v>
      </c>
      <c r="CO82" s="39">
        <v>3.1376321590742546</v>
      </c>
      <c r="CP82" s="36">
        <v>2074553.9100000001</v>
      </c>
      <c r="CQ82" s="40">
        <v>2.2535071676937268</v>
      </c>
      <c r="CR82" s="116">
        <f t="shared" si="113"/>
        <v>1963173.609980111</v>
      </c>
      <c r="CS82" s="117">
        <f t="shared" si="114"/>
        <v>1124326.600019889</v>
      </c>
      <c r="CT82" s="118">
        <f t="shared" si="115"/>
        <v>3087500.21</v>
      </c>
      <c r="CU82" s="32"/>
      <c r="CV82" s="38">
        <f t="shared" si="116"/>
        <v>2790372.2770214588</v>
      </c>
      <c r="CW82" s="39">
        <f t="shared" si="96"/>
        <v>4.0396678316268986</v>
      </c>
      <c r="CX82" s="39">
        <f t="shared" si="117"/>
        <v>633603.14020838158</v>
      </c>
      <c r="CY82" s="39">
        <f t="shared" si="118"/>
        <v>3.5957478914719543</v>
      </c>
      <c r="CZ82" s="36">
        <f t="shared" si="119"/>
        <v>3423975.4172298405</v>
      </c>
      <c r="DA82" s="40">
        <f t="shared" si="120"/>
        <v>3.9494405886713917</v>
      </c>
      <c r="DB82" s="38">
        <f t="shared" si="121"/>
        <v>6934419.5825136499</v>
      </c>
      <c r="DC82" s="39">
        <f t="shared" si="88"/>
        <v>2.3333381279892276</v>
      </c>
      <c r="DD82" s="36">
        <f t="shared" si="122"/>
        <v>3854239.1557143824</v>
      </c>
      <c r="DE82" s="39">
        <f t="shared" si="123"/>
        <v>2.3137049733252386</v>
      </c>
      <c r="DF82" s="36">
        <f t="shared" si="124"/>
        <v>10788658.738228032</v>
      </c>
      <c r="DG82" s="40">
        <f t="shared" si="125"/>
        <v>2.3262860609955225</v>
      </c>
      <c r="DH82" s="152"/>
      <c r="DI82" s="161" t="s">
        <v>81</v>
      </c>
      <c r="DJ82" s="38">
        <f t="shared" si="126"/>
        <v>3423975.4172298405</v>
      </c>
      <c r="DK82" s="36">
        <f t="shared" si="127"/>
        <v>10788658.738228032</v>
      </c>
      <c r="DL82" s="37">
        <f t="shared" si="128"/>
        <v>14212634.155457873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244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5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38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>
        <v>0</v>
      </c>
      <c r="BA83" s="39">
        <v>0</v>
      </c>
      <c r="BB83" s="39">
        <v>0</v>
      </c>
      <c r="BC83" s="39">
        <v>0</v>
      </c>
      <c r="BD83" s="36">
        <v>0</v>
      </c>
      <c r="BE83" s="40">
        <v>0</v>
      </c>
      <c r="BF83" s="38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8">
        <v>28274.23000000001</v>
      </c>
      <c r="BQ83" s="39">
        <v>0.30240141605792586</v>
      </c>
      <c r="BR83" s="39">
        <v>6239.4200000000055</v>
      </c>
      <c r="BS83" s="39">
        <v>0.30297271049820362</v>
      </c>
      <c r="BT83" s="36">
        <v>34513.650000000016</v>
      </c>
      <c r="BU83" s="40">
        <v>0.3025045357734481</v>
      </c>
      <c r="BV83" s="38">
        <v>88400.930000000095</v>
      </c>
      <c r="BW83" s="39">
        <v>0.30442139880849922</v>
      </c>
      <c r="BX83" s="36">
        <v>59555.680000000051</v>
      </c>
      <c r="BY83" s="39">
        <v>0.30435707824629388</v>
      </c>
      <c r="BZ83" s="36">
        <v>147956.61000000016</v>
      </c>
      <c r="CA83" s="40">
        <v>0.30439550514641017</v>
      </c>
      <c r="CB83" s="116">
        <f t="shared" si="110"/>
        <v>116675.16000000011</v>
      </c>
      <c r="CC83" s="117">
        <f t="shared" si="111"/>
        <v>65795.100000000064</v>
      </c>
      <c r="CD83" s="118">
        <f t="shared" si="112"/>
        <v>182470.26000000018</v>
      </c>
      <c r="CE83" s="32"/>
      <c r="CF83" s="38">
        <v>0</v>
      </c>
      <c r="CG83" s="39">
        <v>0</v>
      </c>
      <c r="CH83" s="39">
        <v>0</v>
      </c>
      <c r="CI83" s="39">
        <v>0</v>
      </c>
      <c r="CJ83" s="36">
        <v>0</v>
      </c>
      <c r="CK83" s="40">
        <v>0</v>
      </c>
      <c r="CL83" s="38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28274.23000000001</v>
      </c>
      <c r="CW83" s="39">
        <f t="shared" si="96"/>
        <v>4.0933067725623003E-2</v>
      </c>
      <c r="CX83" s="39">
        <f t="shared" si="117"/>
        <v>6239.4200000000055</v>
      </c>
      <c r="CY83" s="39">
        <f t="shared" si="118"/>
        <v>3.5409201573131939E-2</v>
      </c>
      <c r="CZ83" s="36">
        <f t="shared" si="119"/>
        <v>34513.650000000016</v>
      </c>
      <c r="DA83" s="40">
        <f t="shared" si="120"/>
        <v>3.9810335520305641E-2</v>
      </c>
      <c r="DB83" s="38">
        <f t="shared" si="121"/>
        <v>88400.930000000095</v>
      </c>
      <c r="DC83" s="39">
        <f t="shared" si="88"/>
        <v>2.9745713835783883E-2</v>
      </c>
      <c r="DD83" s="36">
        <f t="shared" si="122"/>
        <v>59555.680000000051</v>
      </c>
      <c r="DE83" s="39">
        <f t="shared" si="123"/>
        <v>3.5751355180300544E-2</v>
      </c>
      <c r="DF83" s="36">
        <f t="shared" si="124"/>
        <v>147956.61000000016</v>
      </c>
      <c r="DG83" s="40">
        <f t="shared" si="125"/>
        <v>3.1902890602662812E-2</v>
      </c>
      <c r="DH83" s="152"/>
      <c r="DI83" s="161" t="s">
        <v>82</v>
      </c>
      <c r="DJ83" s="38">
        <f t="shared" si="126"/>
        <v>34513.650000000016</v>
      </c>
      <c r="DK83" s="36">
        <f t="shared" si="127"/>
        <v>147956.61000000016</v>
      </c>
      <c r="DL83" s="37">
        <f t="shared" si="128"/>
        <v>182470.26000000018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244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5">
        <v>-589.9054000000001</v>
      </c>
      <c r="U84" s="39">
        <v>-3.0272827576297199E-3</v>
      </c>
      <c r="V84" s="39">
        <v>-143.70519000000002</v>
      </c>
      <c r="W84" s="39">
        <v>-2.8395184650951413E-3</v>
      </c>
      <c r="X84" s="36">
        <v>-733.61059000000012</v>
      </c>
      <c r="Y84" s="40">
        <v>-2.9885713645548175E-3</v>
      </c>
      <c r="Z84" s="38">
        <v>-2969.3981600822776</v>
      </c>
      <c r="AA84" s="39">
        <v>-3.0153184446762523E-3</v>
      </c>
      <c r="AB84" s="36">
        <v>-1190.0355399999999</v>
      </c>
      <c r="AC84" s="39">
        <v>-2.8335663772864291E-3</v>
      </c>
      <c r="AD84" s="36">
        <v>-4159.4337000822779</v>
      </c>
      <c r="AE84" s="40">
        <v>-2.9609800043155594E-3</v>
      </c>
      <c r="AF84" s="116">
        <f t="shared" si="101"/>
        <v>-3559.3035600822777</v>
      </c>
      <c r="AG84" s="117">
        <f t="shared" si="102"/>
        <v>-1333.74073</v>
      </c>
      <c r="AH84" s="118">
        <f t="shared" si="103"/>
        <v>-4893.0442900822782</v>
      </c>
      <c r="AI84" s="32"/>
      <c r="AJ84" s="35">
        <v>425370.73982647457</v>
      </c>
      <c r="AK84" s="39">
        <v>6.9695204205343764</v>
      </c>
      <c r="AL84" s="36">
        <v>151267.85370719142</v>
      </c>
      <c r="AM84" s="39">
        <v>6.6746615058549805</v>
      </c>
      <c r="AN84" s="36">
        <v>576638.59353366599</v>
      </c>
      <c r="AO84" s="40">
        <v>6.8896792383586547</v>
      </c>
      <c r="AP84" s="38">
        <v>131976.4269256751</v>
      </c>
      <c r="AQ84" s="39">
        <v>0.86121196075353257</v>
      </c>
      <c r="AR84" s="36">
        <v>199038.69076879648</v>
      </c>
      <c r="AS84" s="39">
        <v>1.3491404512221006</v>
      </c>
      <c r="AT84" s="36">
        <v>331015.11769447161</v>
      </c>
      <c r="AU84" s="40">
        <v>1.1005406622707061</v>
      </c>
      <c r="AV84" s="116">
        <f t="shared" si="104"/>
        <v>557347.1667521497</v>
      </c>
      <c r="AW84" s="117">
        <f t="shared" si="105"/>
        <v>350306.5444759879</v>
      </c>
      <c r="AX84" s="118">
        <f t="shared" si="106"/>
        <v>907653.7112281376</v>
      </c>
      <c r="AY84" s="32"/>
      <c r="AZ84" s="35">
        <v>-29967.718762482036</v>
      </c>
      <c r="BA84" s="39">
        <v>-0.27492311073430364</v>
      </c>
      <c r="BB84" s="39">
        <v>-7283.0912375179578</v>
      </c>
      <c r="BC84" s="39">
        <v>-0.23623390326039434</v>
      </c>
      <c r="BD84" s="36">
        <v>-37250.81</v>
      </c>
      <c r="BE84" s="40">
        <v>-0.26639308036672055</v>
      </c>
      <c r="BF84" s="38">
        <v>-21662.255963981806</v>
      </c>
      <c r="BG84" s="39">
        <v>-3.6479130189620873E-2</v>
      </c>
      <c r="BH84" s="36">
        <v>-19153.824036018195</v>
      </c>
      <c r="BI84" s="39">
        <v>-6.4306730667408191E-2</v>
      </c>
      <c r="BJ84" s="36">
        <v>-40816.080000000002</v>
      </c>
      <c r="BK84" s="40">
        <v>-4.5774512519667999E-2</v>
      </c>
      <c r="BL84" s="116">
        <f t="shared" si="107"/>
        <v>-51629.974726463843</v>
      </c>
      <c r="BM84" s="117">
        <f t="shared" si="108"/>
        <v>-26436.915273536153</v>
      </c>
      <c r="BN84" s="118">
        <f t="shared" si="109"/>
        <v>-78066.89</v>
      </c>
      <c r="BO84" s="32"/>
      <c r="BP84" s="38">
        <v>382793.79663519026</v>
      </c>
      <c r="BQ84" s="39">
        <v>4.0940950880243667</v>
      </c>
      <c r="BR84" s="39">
        <v>52787.627508892256</v>
      </c>
      <c r="BS84" s="39">
        <v>2.5632527682282342</v>
      </c>
      <c r="BT84" s="36">
        <v>435581.42414408253</v>
      </c>
      <c r="BU84" s="40">
        <v>3.817775184665865</v>
      </c>
      <c r="BV84" s="38">
        <v>196045.695118818</v>
      </c>
      <c r="BW84" s="39">
        <v>0.67511172946319775</v>
      </c>
      <c r="BX84" s="36">
        <v>136234.09073709894</v>
      </c>
      <c r="BY84" s="39">
        <v>0.69621923239368422</v>
      </c>
      <c r="BZ84" s="36">
        <v>332279.78585591691</v>
      </c>
      <c r="CA84" s="40">
        <v>0.683609020682163</v>
      </c>
      <c r="CB84" s="116">
        <f t="shared" si="110"/>
        <v>578839.49175400822</v>
      </c>
      <c r="CC84" s="117">
        <f t="shared" si="111"/>
        <v>189021.71824599121</v>
      </c>
      <c r="CD84" s="118">
        <f t="shared" si="112"/>
        <v>767861.2099999995</v>
      </c>
      <c r="CE84" s="32"/>
      <c r="CF84" s="38">
        <v>-19.670644210217155</v>
      </c>
      <c r="CG84" s="39">
        <v>-1.5829211229131517E-4</v>
      </c>
      <c r="CH84" s="39">
        <v>-3.649355789782847</v>
      </c>
      <c r="CI84" s="39">
        <v>-1.4756796562000998E-4</v>
      </c>
      <c r="CJ84" s="36">
        <v>-23.32</v>
      </c>
      <c r="CK84" s="40">
        <v>-1.5651216794856308E-4</v>
      </c>
      <c r="CL84" s="38">
        <v>1220552.7259680156</v>
      </c>
      <c r="CM84" s="39">
        <v>1.9918480972887487</v>
      </c>
      <c r="CN84" s="36">
        <v>1063205.4640319846</v>
      </c>
      <c r="CO84" s="39">
        <v>3.4540404594707357</v>
      </c>
      <c r="CP84" s="36">
        <v>2283758.1900000004</v>
      </c>
      <c r="CQ84" s="40">
        <v>2.4807576345144255</v>
      </c>
      <c r="CR84" s="116">
        <f t="shared" si="113"/>
        <v>1220533.0553238054</v>
      </c>
      <c r="CS84" s="117">
        <f t="shared" si="114"/>
        <v>1063201.8146761947</v>
      </c>
      <c r="CT84" s="118">
        <f t="shared" si="115"/>
        <v>2283734.87</v>
      </c>
      <c r="CU84" s="32"/>
      <c r="CV84" s="38">
        <f t="shared" si="116"/>
        <v>777587.24165497255</v>
      </c>
      <c r="CW84" s="39">
        <f t="shared" si="96"/>
        <v>1.1257258367511109</v>
      </c>
      <c r="CX84" s="39">
        <f t="shared" si="117"/>
        <v>196625.03543277594</v>
      </c>
      <c r="CY84" s="39">
        <f t="shared" si="118"/>
        <v>1.11586261446791</v>
      </c>
      <c r="CZ84" s="36">
        <f t="shared" si="119"/>
        <v>974212.27708774852</v>
      </c>
      <c r="DA84" s="40">
        <f t="shared" si="120"/>
        <v>1.1237211253768935</v>
      </c>
      <c r="DB84" s="38">
        <f t="shared" si="121"/>
        <v>1523943.1938884447</v>
      </c>
      <c r="DC84" s="39">
        <f t="shared" si="88"/>
        <v>0.5127862133056309</v>
      </c>
      <c r="DD84" s="36">
        <f t="shared" si="122"/>
        <v>1378134.3859618618</v>
      </c>
      <c r="DE84" s="39">
        <f t="shared" si="123"/>
        <v>0.8272959341360534</v>
      </c>
      <c r="DF84" s="36">
        <f t="shared" si="124"/>
        <v>2902077.5798503067</v>
      </c>
      <c r="DG84" s="40">
        <f t="shared" si="125"/>
        <v>0.62575550730991125</v>
      </c>
      <c r="DH84" s="152"/>
      <c r="DI84" s="161" t="s">
        <v>83</v>
      </c>
      <c r="DJ84" s="38">
        <f t="shared" si="126"/>
        <v>974212.27708774852</v>
      </c>
      <c r="DK84" s="36">
        <f t="shared" si="127"/>
        <v>2902077.5798503067</v>
      </c>
      <c r="DL84" s="37">
        <f t="shared" si="128"/>
        <v>3876289.8569380553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244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5">
        <v>-100994.42614306184</v>
      </c>
      <c r="U85" s="39">
        <v>-0.51828426198437794</v>
      </c>
      <c r="V85" s="39">
        <v>-87726.670578141522</v>
      </c>
      <c r="W85" s="39">
        <v>-1.7334203516793756</v>
      </c>
      <c r="X85" s="36">
        <v>-188721.09672120336</v>
      </c>
      <c r="Y85" s="40">
        <v>-0.76880905651643916</v>
      </c>
      <c r="Z85" s="38">
        <v>1468730.4424394248</v>
      </c>
      <c r="AA85" s="39">
        <v>1.49144363759638</v>
      </c>
      <c r="AB85" s="36">
        <v>106445.84868456749</v>
      </c>
      <c r="AC85" s="39">
        <v>0.25345577312280049</v>
      </c>
      <c r="AD85" s="36">
        <v>1575176.2911239923</v>
      </c>
      <c r="AE85" s="40">
        <v>1.1213222370145786</v>
      </c>
      <c r="AF85" s="116">
        <f t="shared" si="101"/>
        <v>1367736.016296363</v>
      </c>
      <c r="AG85" s="117">
        <f t="shared" si="102"/>
        <v>18719.17810642597</v>
      </c>
      <c r="AH85" s="118">
        <f t="shared" si="103"/>
        <v>1386455.194402789</v>
      </c>
      <c r="AI85" s="32"/>
      <c r="AJ85" s="35">
        <v>3613527.3210205697</v>
      </c>
      <c r="AK85" s="39">
        <v>59.206123261523594</v>
      </c>
      <c r="AL85" s="36">
        <v>1315597.2169152591</v>
      </c>
      <c r="AM85" s="39">
        <v>58.050444200470331</v>
      </c>
      <c r="AN85" s="36">
        <v>4929124.5379358288</v>
      </c>
      <c r="AO85" s="40">
        <v>58.89319128675001</v>
      </c>
      <c r="AP85" s="38">
        <v>1309943.8852994251</v>
      </c>
      <c r="AQ85" s="39">
        <v>8.5480367078823125</v>
      </c>
      <c r="AR85" s="36">
        <v>2317817.6219884199</v>
      </c>
      <c r="AS85" s="39">
        <v>15.710822354696807</v>
      </c>
      <c r="AT85" s="36">
        <v>3627761.507287845</v>
      </c>
      <c r="AU85" s="40">
        <v>12.061379793160485</v>
      </c>
      <c r="AV85" s="116">
        <f t="shared" si="104"/>
        <v>4923471.2063199952</v>
      </c>
      <c r="AW85" s="117">
        <f t="shared" si="105"/>
        <v>3633414.838903679</v>
      </c>
      <c r="AX85" s="118">
        <f t="shared" si="106"/>
        <v>8556886.0452236738</v>
      </c>
      <c r="AY85" s="32"/>
      <c r="AZ85" s="35">
        <v>1989447.5546042628</v>
      </c>
      <c r="BA85" s="39">
        <v>18.251142660858893</v>
      </c>
      <c r="BB85" s="39">
        <v>483497.86539573676</v>
      </c>
      <c r="BC85" s="39">
        <v>15.682707278486435</v>
      </c>
      <c r="BD85" s="36">
        <v>2472945.4199999995</v>
      </c>
      <c r="BE85" s="40">
        <v>17.684865054278642</v>
      </c>
      <c r="BF85" s="38">
        <v>1425850.6674301752</v>
      </c>
      <c r="BG85" s="39">
        <v>2.401125358994344</v>
      </c>
      <c r="BH85" s="36">
        <v>1260740.9325698249</v>
      </c>
      <c r="BI85" s="39">
        <v>4.2327906657013905</v>
      </c>
      <c r="BJ85" s="36">
        <v>2686591.6</v>
      </c>
      <c r="BK85" s="40">
        <v>3.0129650086298065</v>
      </c>
      <c r="BL85" s="116">
        <f t="shared" si="107"/>
        <v>3415298.222034438</v>
      </c>
      <c r="BM85" s="117">
        <f t="shared" si="108"/>
        <v>1744238.7979655615</v>
      </c>
      <c r="BN85" s="118">
        <f t="shared" si="109"/>
        <v>5159537.0199999996</v>
      </c>
      <c r="BO85" s="32"/>
      <c r="BP85" s="38">
        <v>5414796.0800000057</v>
      </c>
      <c r="BQ85" s="39">
        <v>57.91287692916508</v>
      </c>
      <c r="BR85" s="39">
        <v>813522.40999999922</v>
      </c>
      <c r="BS85" s="39">
        <v>39.502884820821563</v>
      </c>
      <c r="BT85" s="36">
        <v>6228318.4900000049</v>
      </c>
      <c r="BU85" s="40">
        <v>54.589838903350817</v>
      </c>
      <c r="BV85" s="38">
        <v>5902776.1599999983</v>
      </c>
      <c r="BW85" s="39">
        <v>20.327064155101755</v>
      </c>
      <c r="BX85" s="36">
        <v>4325748.3800000008</v>
      </c>
      <c r="BY85" s="39">
        <v>22.106575530082743</v>
      </c>
      <c r="BZ85" s="36">
        <v>10228524.539999999</v>
      </c>
      <c r="CA85" s="40">
        <v>21.043445738961911</v>
      </c>
      <c r="CB85" s="116">
        <f t="shared" si="110"/>
        <v>11317572.240000004</v>
      </c>
      <c r="CC85" s="117">
        <f t="shared" si="111"/>
        <v>5139270.79</v>
      </c>
      <c r="CD85" s="118">
        <f t="shared" si="112"/>
        <v>16456843.030000005</v>
      </c>
      <c r="CE85" s="32"/>
      <c r="CF85" s="38">
        <v>2024786.0032546765</v>
      </c>
      <c r="CG85" s="39">
        <v>16.293703956406127</v>
      </c>
      <c r="CH85" s="39">
        <v>375644.25674532354</v>
      </c>
      <c r="CI85" s="39">
        <v>15.189820329370139</v>
      </c>
      <c r="CJ85" s="36">
        <v>2400430.2599999998</v>
      </c>
      <c r="CK85" s="40">
        <v>16.110486449482543</v>
      </c>
      <c r="CL85" s="38">
        <v>1338653.8446639241</v>
      </c>
      <c r="CM85" s="39">
        <v>2.1845800322205644</v>
      </c>
      <c r="CN85" s="36">
        <v>1166081.6053360763</v>
      </c>
      <c r="CO85" s="39">
        <v>3.7882546508002415</v>
      </c>
      <c r="CP85" s="36">
        <v>2504735.4500000002</v>
      </c>
      <c r="CQ85" s="40">
        <v>2.7207966312871434</v>
      </c>
      <c r="CR85" s="116">
        <f t="shared" si="113"/>
        <v>3363439.8479186008</v>
      </c>
      <c r="CS85" s="117">
        <f t="shared" si="114"/>
        <v>1541725.8620813999</v>
      </c>
      <c r="CT85" s="118">
        <f t="shared" si="115"/>
        <v>4905165.7100000009</v>
      </c>
      <c r="CU85" s="32"/>
      <c r="CV85" s="38">
        <f t="shared" si="116"/>
        <v>12941562.532736452</v>
      </c>
      <c r="CW85" s="39">
        <f t="shared" si="96"/>
        <v>18.735712895731773</v>
      </c>
      <c r="CX85" s="39">
        <f t="shared" si="117"/>
        <v>2900535.0784781771</v>
      </c>
      <c r="CY85" s="39">
        <f t="shared" si="118"/>
        <v>16.460765786527233</v>
      </c>
      <c r="CZ85" s="36">
        <f t="shared" si="119"/>
        <v>15842097.61121463</v>
      </c>
      <c r="DA85" s="40">
        <f t="shared" si="120"/>
        <v>18.273327255966457</v>
      </c>
      <c r="DB85" s="38">
        <f t="shared" si="121"/>
        <v>11445954.999832947</v>
      </c>
      <c r="DC85" s="39">
        <f t="shared" si="88"/>
        <v>3.8514085994603251</v>
      </c>
      <c r="DD85" s="36">
        <f t="shared" si="122"/>
        <v>9176834.3885788899</v>
      </c>
      <c r="DE85" s="39">
        <f t="shared" si="123"/>
        <v>5.5088660839214629</v>
      </c>
      <c r="DF85" s="36">
        <f t="shared" si="124"/>
        <v>20622789.388411835</v>
      </c>
      <c r="DG85" s="40">
        <f t="shared" si="125"/>
        <v>4.44675363797709</v>
      </c>
      <c r="DH85" s="152"/>
      <c r="DI85" s="161" t="s">
        <v>84</v>
      </c>
      <c r="DJ85" s="38">
        <f t="shared" si="126"/>
        <v>15842097.61121463</v>
      </c>
      <c r="DK85" s="36">
        <f t="shared" si="127"/>
        <v>20622789.388411835</v>
      </c>
      <c r="DL85" s="37">
        <f t="shared" si="128"/>
        <v>36464886.999626465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>
        <v>13176.503381999999</v>
      </c>
      <c r="E86" s="39">
        <v>0.12191886618675746</v>
      </c>
      <c r="F86" s="39">
        <v>0</v>
      </c>
      <c r="G86" s="39">
        <v>0</v>
      </c>
      <c r="H86" s="36">
        <v>13176.503381999999</v>
      </c>
      <c r="I86" s="40">
        <v>9.7705777011545383E-2</v>
      </c>
      <c r="J86" s="244">
        <v>11717.597883</v>
      </c>
      <c r="K86" s="39">
        <v>3.4782499162911644E-2</v>
      </c>
      <c r="L86" s="36">
        <v>0</v>
      </c>
      <c r="M86" s="39">
        <v>0</v>
      </c>
      <c r="N86" s="36">
        <v>11717.597883</v>
      </c>
      <c r="O86" s="40">
        <v>1.8486068527642497E-2</v>
      </c>
      <c r="P86" s="116">
        <f t="shared" si="98"/>
        <v>24894.101264999998</v>
      </c>
      <c r="Q86" s="117">
        <f t="shared" si="99"/>
        <v>0</v>
      </c>
      <c r="R86" s="118">
        <f t="shared" si="100"/>
        <v>24894.101264999998</v>
      </c>
      <c r="S86" s="32"/>
      <c r="T86" s="35">
        <v>36912.239141768747</v>
      </c>
      <c r="U86" s="39">
        <v>0.18942661840251226</v>
      </c>
      <c r="V86" s="39">
        <v>10292.382564583346</v>
      </c>
      <c r="W86" s="39">
        <v>0.20337059741515037</v>
      </c>
      <c r="X86" s="36">
        <v>47204.621706352089</v>
      </c>
      <c r="Y86" s="40">
        <v>0.19230145070049573</v>
      </c>
      <c r="Z86" s="38">
        <v>23858.043017877255</v>
      </c>
      <c r="AA86" s="39">
        <v>2.4226995939032787E-2</v>
      </c>
      <c r="AB86" s="36">
        <v>22221.154800877113</v>
      </c>
      <c r="AC86" s="39">
        <v>5.2910282921669979E-2</v>
      </c>
      <c r="AD86" s="36">
        <v>46079.197818754372</v>
      </c>
      <c r="AE86" s="40">
        <v>3.2802442157819203E-2</v>
      </c>
      <c r="AF86" s="116">
        <f t="shared" si="101"/>
        <v>60770.282159645998</v>
      </c>
      <c r="AG86" s="117">
        <f t="shared" si="102"/>
        <v>32513.537365460459</v>
      </c>
      <c r="AH86" s="118">
        <f t="shared" si="103"/>
        <v>93283.819525106461</v>
      </c>
      <c r="AI86" s="32"/>
      <c r="AJ86" s="35">
        <v>824.78103483396762</v>
      </c>
      <c r="AK86" s="39">
        <v>1.3513689886356031E-2</v>
      </c>
      <c r="AL86" s="36">
        <v>296.4872784690437</v>
      </c>
      <c r="AM86" s="39">
        <v>1.3082437385564298E-2</v>
      </c>
      <c r="AN86" s="36">
        <v>1121.2683133030114</v>
      </c>
      <c r="AO86" s="40">
        <v>1.3396916379552325E-2</v>
      </c>
      <c r="AP86" s="38">
        <v>298.30762164042329</v>
      </c>
      <c r="AQ86" s="39">
        <v>1.9466059032296212E-3</v>
      </c>
      <c r="AR86" s="36">
        <v>527.4050887946496</v>
      </c>
      <c r="AS86" s="39">
        <v>3.5749006222100563E-3</v>
      </c>
      <c r="AT86" s="36">
        <v>825.71271043507295</v>
      </c>
      <c r="AU86" s="40">
        <v>2.7452837185107572E-3</v>
      </c>
      <c r="AV86" s="116">
        <f t="shared" si="104"/>
        <v>1123.088656474391</v>
      </c>
      <c r="AW86" s="117">
        <f t="shared" si="105"/>
        <v>823.89236726369336</v>
      </c>
      <c r="AX86" s="118">
        <f t="shared" si="106"/>
        <v>1946.9810237380843</v>
      </c>
      <c r="AY86" s="32"/>
      <c r="AZ86" s="35">
        <v>0</v>
      </c>
      <c r="BA86" s="39">
        <v>0</v>
      </c>
      <c r="BB86" s="39">
        <v>0</v>
      </c>
      <c r="BC86" s="39">
        <v>0</v>
      </c>
      <c r="BD86" s="36">
        <v>0</v>
      </c>
      <c r="BE86" s="40">
        <v>0</v>
      </c>
      <c r="BF86" s="38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8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38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8">
        <v>0</v>
      </c>
      <c r="CG86" s="39">
        <v>0</v>
      </c>
      <c r="CH86" s="39">
        <v>0</v>
      </c>
      <c r="CI86" s="39">
        <v>0</v>
      </c>
      <c r="CJ86" s="36">
        <v>0</v>
      </c>
      <c r="CK86" s="40">
        <v>0</v>
      </c>
      <c r="CL86" s="38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50913.523558602712</v>
      </c>
      <c r="CW86" s="39">
        <f t="shared" si="96"/>
        <v>7.3708345301512587E-2</v>
      </c>
      <c r="CX86" s="39">
        <f t="shared" si="117"/>
        <v>10588.869843052389</v>
      </c>
      <c r="CY86" s="39">
        <f t="shared" si="118"/>
        <v>6.0092673149795918E-2</v>
      </c>
      <c r="CZ86" s="36">
        <f t="shared" si="119"/>
        <v>61502.393401655099</v>
      </c>
      <c r="DA86" s="40">
        <f t="shared" si="120"/>
        <v>7.0940944137224557E-2</v>
      </c>
      <c r="DB86" s="38">
        <f t="shared" si="121"/>
        <v>35873.948522517676</v>
      </c>
      <c r="DC86" s="39">
        <f t="shared" si="88"/>
        <v>1.2071097067762201E-2</v>
      </c>
      <c r="DD86" s="36">
        <f t="shared" si="122"/>
        <v>22748.559889671764</v>
      </c>
      <c r="DE86" s="39">
        <f t="shared" si="123"/>
        <v>1.3655991241406245E-2</v>
      </c>
      <c r="DF86" s="36">
        <f t="shared" si="124"/>
        <v>58622.50841218944</v>
      </c>
      <c r="DG86" s="40">
        <f t="shared" si="125"/>
        <v>1.2640377964375893E-2</v>
      </c>
      <c r="DH86" s="152"/>
      <c r="DI86" s="161" t="s">
        <v>85</v>
      </c>
      <c r="DJ86" s="38">
        <f t="shared" si="126"/>
        <v>61502.393401655099</v>
      </c>
      <c r="DK86" s="36">
        <f t="shared" si="127"/>
        <v>58622.50841218944</v>
      </c>
      <c r="DL86" s="37">
        <f t="shared" si="128"/>
        <v>120124.90181384454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>
        <v>77342.213480000006</v>
      </c>
      <c r="E87" s="39">
        <v>0.71562801621081462</v>
      </c>
      <c r="F87" s="39">
        <v>0</v>
      </c>
      <c r="G87" s="39">
        <v>0</v>
      </c>
      <c r="H87" s="36">
        <v>77342.213480000006</v>
      </c>
      <c r="I87" s="40">
        <v>0.57350427839447127</v>
      </c>
      <c r="J87" s="244">
        <v>79404.579748999997</v>
      </c>
      <c r="K87" s="39">
        <v>0.23570442988642906</v>
      </c>
      <c r="L87" s="36">
        <v>0</v>
      </c>
      <c r="M87" s="39">
        <v>0</v>
      </c>
      <c r="N87" s="36">
        <v>79404.579748999997</v>
      </c>
      <c r="O87" s="40">
        <v>0.12527128147811586</v>
      </c>
      <c r="P87" s="116">
        <f t="shared" si="98"/>
        <v>156746.793229</v>
      </c>
      <c r="Q87" s="117">
        <f t="shared" si="99"/>
        <v>0</v>
      </c>
      <c r="R87" s="118">
        <f t="shared" si="100"/>
        <v>156746.793229</v>
      </c>
      <c r="S87" s="32"/>
      <c r="T87" s="35">
        <v>1149.4068456240614</v>
      </c>
      <c r="U87" s="39">
        <v>5.898538181307182E-3</v>
      </c>
      <c r="V87" s="39">
        <v>331.73595215931795</v>
      </c>
      <c r="W87" s="39">
        <v>6.554880597508703E-3</v>
      </c>
      <c r="X87" s="36">
        <v>1481.1427977833794</v>
      </c>
      <c r="Y87" s="40">
        <v>6.0338563982180425E-3</v>
      </c>
      <c r="Z87" s="38">
        <v>1071.3178786512963</v>
      </c>
      <c r="AA87" s="39">
        <v>1.0878852836357857E-3</v>
      </c>
      <c r="AB87" s="36">
        <v>719.33349693703553</v>
      </c>
      <c r="AC87" s="39">
        <v>1.7127885197249274E-3</v>
      </c>
      <c r="AD87" s="36">
        <v>1790.6513755883318</v>
      </c>
      <c r="AE87" s="40">
        <v>1.2747126893048735E-3</v>
      </c>
      <c r="AF87" s="116">
        <f t="shared" si="101"/>
        <v>2220.7247242753574</v>
      </c>
      <c r="AG87" s="117">
        <f t="shared" si="102"/>
        <v>1051.0694490963535</v>
      </c>
      <c r="AH87" s="118">
        <f t="shared" si="103"/>
        <v>3271.7941733717107</v>
      </c>
      <c r="AI87" s="32"/>
      <c r="AJ87" s="35">
        <v>0</v>
      </c>
      <c r="AK87" s="39">
        <v>0</v>
      </c>
      <c r="AL87" s="36">
        <v>0</v>
      </c>
      <c r="AM87" s="39">
        <v>0</v>
      </c>
      <c r="AN87" s="36">
        <v>0</v>
      </c>
      <c r="AO87" s="40">
        <v>0</v>
      </c>
      <c r="AP87" s="38">
        <v>0</v>
      </c>
      <c r="AQ87" s="39">
        <v>0</v>
      </c>
      <c r="AR87" s="36">
        <v>0</v>
      </c>
      <c r="AS87" s="39">
        <v>0</v>
      </c>
      <c r="AT87" s="36">
        <v>0</v>
      </c>
      <c r="AU87" s="40">
        <v>0</v>
      </c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8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8">
        <v>0</v>
      </c>
      <c r="CG87" s="39">
        <v>0</v>
      </c>
      <c r="CH87" s="39">
        <v>0</v>
      </c>
      <c r="CI87" s="39">
        <v>0</v>
      </c>
      <c r="CJ87" s="36">
        <v>0</v>
      </c>
      <c r="CK87" s="40">
        <v>0</v>
      </c>
      <c r="CL87" s="38">
        <v>0</v>
      </c>
      <c r="CM87" s="39">
        <v>0</v>
      </c>
      <c r="CN87" s="36">
        <v>0</v>
      </c>
      <c r="CO87" s="39">
        <v>0</v>
      </c>
      <c r="CP87" s="36">
        <v>0</v>
      </c>
      <c r="CQ87" s="40">
        <v>0</v>
      </c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78491.62032562407</v>
      </c>
      <c r="CW87" s="39">
        <f t="shared" si="96"/>
        <v>0.1136336094982129</v>
      </c>
      <c r="CX87" s="39">
        <f t="shared" si="117"/>
        <v>331.73595215931795</v>
      </c>
      <c r="CY87" s="39">
        <f t="shared" si="118"/>
        <v>1.8826277440954658E-3</v>
      </c>
      <c r="CZ87" s="36">
        <f t="shared" si="119"/>
        <v>78823.356277783387</v>
      </c>
      <c r="DA87" s="40">
        <f t="shared" si="120"/>
        <v>9.0920092782280207E-2</v>
      </c>
      <c r="DB87" s="38">
        <f t="shared" si="121"/>
        <v>80475.897627651299</v>
      </c>
      <c r="DC87" s="39">
        <f t="shared" si="88"/>
        <v>2.7079047941124059E-2</v>
      </c>
      <c r="DD87" s="36">
        <f t="shared" si="122"/>
        <v>719.33349693703553</v>
      </c>
      <c r="DE87" s="39">
        <f t="shared" si="123"/>
        <v>4.3181687023107732E-4</v>
      </c>
      <c r="DF87" s="36">
        <f t="shared" si="124"/>
        <v>81195.231124588332</v>
      </c>
      <c r="DG87" s="40">
        <f t="shared" si="125"/>
        <v>1.7507582635379798E-2</v>
      </c>
      <c r="DH87" s="152"/>
      <c r="DI87" s="161" t="s">
        <v>86</v>
      </c>
      <c r="DJ87" s="38">
        <f t="shared" si="126"/>
        <v>78823.356277783387</v>
      </c>
      <c r="DK87" s="36">
        <f t="shared" si="127"/>
        <v>81195.231124588332</v>
      </c>
      <c r="DL87" s="37">
        <f t="shared" si="128"/>
        <v>160018.58740237172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>
        <v>7614.92</v>
      </c>
      <c r="E88" s="39">
        <v>7.0458936304082315E-2</v>
      </c>
      <c r="F88" s="39">
        <v>0</v>
      </c>
      <c r="G88" s="39">
        <v>0</v>
      </c>
      <c r="H88" s="36">
        <v>7614.92</v>
      </c>
      <c r="I88" s="40">
        <v>5.6465790195685865E-2</v>
      </c>
      <c r="J88" s="244">
        <v>5681.34</v>
      </c>
      <c r="K88" s="39">
        <v>1.6864480738062588E-2</v>
      </c>
      <c r="L88" s="36">
        <v>0</v>
      </c>
      <c r="M88" s="39">
        <v>0</v>
      </c>
      <c r="N88" s="36">
        <v>5681.34</v>
      </c>
      <c r="O88" s="40">
        <v>8.963069190248335E-3</v>
      </c>
      <c r="P88" s="116">
        <f t="shared" si="98"/>
        <v>13296.26</v>
      </c>
      <c r="Q88" s="117">
        <f t="shared" si="99"/>
        <v>0</v>
      </c>
      <c r="R88" s="118">
        <f t="shared" si="100"/>
        <v>13296.26</v>
      </c>
      <c r="S88" s="32"/>
      <c r="T88" s="35">
        <v>46652.524273798961</v>
      </c>
      <c r="U88" s="39">
        <v>0.23941191644282886</v>
      </c>
      <c r="V88" s="39">
        <v>12890.78971703881</v>
      </c>
      <c r="W88" s="39">
        <v>0.25471338530772808</v>
      </c>
      <c r="X88" s="36">
        <v>59543.313990837771</v>
      </c>
      <c r="Y88" s="40">
        <v>0.24256662263247039</v>
      </c>
      <c r="Z88" s="38">
        <v>31796.152129678176</v>
      </c>
      <c r="AA88" s="39">
        <v>3.2287864010697082E-2</v>
      </c>
      <c r="AB88" s="36">
        <v>27798.490963593387</v>
      </c>
      <c r="AC88" s="39">
        <v>6.6190350360241221E-2</v>
      </c>
      <c r="AD88" s="36">
        <v>59594.643093271559</v>
      </c>
      <c r="AE88" s="40">
        <v>4.2423694975594617E-2</v>
      </c>
      <c r="AF88" s="116">
        <f t="shared" si="101"/>
        <v>78448.676403477133</v>
      </c>
      <c r="AG88" s="117">
        <f t="shared" si="102"/>
        <v>40689.280680632197</v>
      </c>
      <c r="AH88" s="118">
        <f t="shared" si="103"/>
        <v>119137.95708410934</v>
      </c>
      <c r="AI88" s="32"/>
      <c r="AJ88" s="35">
        <v>60471.519081338214</v>
      </c>
      <c r="AK88" s="39">
        <v>0.990800371624174</v>
      </c>
      <c r="AL88" s="36">
        <v>21393.060191148441</v>
      </c>
      <c r="AM88" s="39">
        <v>0.94396417910905184</v>
      </c>
      <c r="AN88" s="36">
        <v>81864.579272486648</v>
      </c>
      <c r="AO88" s="40">
        <v>0.97811818094636116</v>
      </c>
      <c r="AP88" s="38">
        <v>5487.6288209264849</v>
      </c>
      <c r="AQ88" s="39">
        <v>3.5809513008101305E-2</v>
      </c>
      <c r="AR88" s="36">
        <v>9698.1394892229237</v>
      </c>
      <c r="AS88" s="39">
        <v>6.5736728050043547E-2</v>
      </c>
      <c r="AT88" s="36">
        <v>15185.768310149408</v>
      </c>
      <c r="AU88" s="40">
        <v>5.048879830487709E-2</v>
      </c>
      <c r="AV88" s="116">
        <f t="shared" si="104"/>
        <v>65959.147902264696</v>
      </c>
      <c r="AW88" s="117">
        <f t="shared" si="105"/>
        <v>31091.199680371363</v>
      </c>
      <c r="AX88" s="118">
        <f t="shared" si="106"/>
        <v>97050.347582636052</v>
      </c>
      <c r="AY88" s="32"/>
      <c r="AZ88" s="35">
        <v>62857.270816777636</v>
      </c>
      <c r="BA88" s="39">
        <v>0.57665104782189314</v>
      </c>
      <c r="BB88" s="39">
        <v>15276.279183222359</v>
      </c>
      <c r="BC88" s="39">
        <v>0.49550046004613557</v>
      </c>
      <c r="BD88" s="36">
        <v>78133.549999999988</v>
      </c>
      <c r="BE88" s="40">
        <v>0.55875931461590167</v>
      </c>
      <c r="BF88" s="38">
        <v>39351.881904898313</v>
      </c>
      <c r="BG88" s="39">
        <v>6.6268371383028546E-2</v>
      </c>
      <c r="BH88" s="36">
        <v>34795.038095101685</v>
      </c>
      <c r="BI88" s="39">
        <v>0.11682028294382656</v>
      </c>
      <c r="BJ88" s="36">
        <v>74146.92</v>
      </c>
      <c r="BK88" s="40">
        <v>8.3154460639895386E-2</v>
      </c>
      <c r="BL88" s="116">
        <f t="shared" si="107"/>
        <v>102209.15272167596</v>
      </c>
      <c r="BM88" s="117">
        <f t="shared" si="108"/>
        <v>50071.317278324044</v>
      </c>
      <c r="BN88" s="118">
        <f t="shared" si="109"/>
        <v>152280.47</v>
      </c>
      <c r="BO88" s="32"/>
      <c r="BP88" s="38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8">
        <v>96164.600394718611</v>
      </c>
      <c r="CG88" s="39">
        <v>0.77384845973797445</v>
      </c>
      <c r="CH88" s="39">
        <v>17840.739605281389</v>
      </c>
      <c r="CI88" s="39">
        <v>0.72142093025804244</v>
      </c>
      <c r="CJ88" s="36">
        <v>114005.34</v>
      </c>
      <c r="CK88" s="40">
        <v>0.76514678049369789</v>
      </c>
      <c r="CL88" s="38">
        <v>30796.042196912062</v>
      </c>
      <c r="CM88" s="39">
        <v>5.0256770354016427E-2</v>
      </c>
      <c r="CN88" s="36">
        <v>26825.977803087942</v>
      </c>
      <c r="CO88" s="39">
        <v>8.7149676926361427E-2</v>
      </c>
      <c r="CP88" s="36">
        <v>57622.020000000004</v>
      </c>
      <c r="CQ88" s="40">
        <v>6.259255759084674E-2</v>
      </c>
      <c r="CR88" s="116">
        <f t="shared" si="113"/>
        <v>126960.64259163068</v>
      </c>
      <c r="CS88" s="117">
        <f t="shared" si="114"/>
        <v>44666.717408369332</v>
      </c>
      <c r="CT88" s="118">
        <f t="shared" si="115"/>
        <v>171627.36000000002</v>
      </c>
      <c r="CU88" s="32"/>
      <c r="CV88" s="38">
        <f t="shared" si="116"/>
        <v>273760.83456663345</v>
      </c>
      <c r="CW88" s="39">
        <f t="shared" si="96"/>
        <v>0.3963280620529393</v>
      </c>
      <c r="CX88" s="39">
        <f t="shared" si="117"/>
        <v>67400.868696691003</v>
      </c>
      <c r="CY88" s="39">
        <f t="shared" si="118"/>
        <v>0.38250525623941456</v>
      </c>
      <c r="CZ88" s="36">
        <f t="shared" si="119"/>
        <v>341161.70326332445</v>
      </c>
      <c r="DA88" s="40">
        <f t="shared" si="120"/>
        <v>0.39351856073153352</v>
      </c>
      <c r="DB88" s="38">
        <f t="shared" si="121"/>
        <v>113113.04505241504</v>
      </c>
      <c r="DC88" s="39">
        <f t="shared" si="88"/>
        <v>3.8061005344890195E-2</v>
      </c>
      <c r="DD88" s="36">
        <f t="shared" si="122"/>
        <v>99117.64635100594</v>
      </c>
      <c r="DE88" s="39">
        <f t="shared" si="123"/>
        <v>5.950045704003766E-2</v>
      </c>
      <c r="DF88" s="36">
        <f t="shared" si="124"/>
        <v>212230.69140342099</v>
      </c>
      <c r="DG88" s="40">
        <f t="shared" si="125"/>
        <v>4.5761879312933858E-2</v>
      </c>
      <c r="DH88" s="152"/>
      <c r="DI88" s="161" t="s">
        <v>87</v>
      </c>
      <c r="DJ88" s="38">
        <f t="shared" si="126"/>
        <v>341161.70326332445</v>
      </c>
      <c r="DK88" s="36">
        <f t="shared" si="127"/>
        <v>212230.69140342099</v>
      </c>
      <c r="DL88" s="37">
        <f t="shared" si="128"/>
        <v>553392.39466674544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>
        <v>0</v>
      </c>
      <c r="E89" s="39">
        <v>0</v>
      </c>
      <c r="F89" s="39">
        <v>0</v>
      </c>
      <c r="G89" s="39">
        <v>0</v>
      </c>
      <c r="H89" s="36">
        <v>0</v>
      </c>
      <c r="I89" s="40">
        <v>0</v>
      </c>
      <c r="J89" s="244">
        <v>0</v>
      </c>
      <c r="K89" s="39">
        <v>0</v>
      </c>
      <c r="L89" s="36">
        <v>0</v>
      </c>
      <c r="M89" s="39">
        <v>0</v>
      </c>
      <c r="N89" s="36">
        <v>0</v>
      </c>
      <c r="O89" s="40">
        <v>0</v>
      </c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5">
        <v>103104.56000000001</v>
      </c>
      <c r="U89" s="39">
        <v>0.52911306918193812</v>
      </c>
      <c r="V89" s="39">
        <v>17144.809999999998</v>
      </c>
      <c r="W89" s="39">
        <v>0.33876998162382183</v>
      </c>
      <c r="X89" s="36">
        <v>120249.37000000001</v>
      </c>
      <c r="Y89" s="40">
        <v>0.48987000554034682</v>
      </c>
      <c r="Z89" s="38">
        <v>73429.140000000101</v>
      </c>
      <c r="AA89" s="39">
        <v>7.4564685596956143E-2</v>
      </c>
      <c r="AB89" s="36">
        <v>34848.590000000011</v>
      </c>
      <c r="AC89" s="39">
        <v>8.2977179757034919E-2</v>
      </c>
      <c r="AD89" s="36">
        <v>108277.73000000011</v>
      </c>
      <c r="AE89" s="40">
        <v>7.7079770122634089E-2</v>
      </c>
      <c r="AF89" s="116">
        <f t="shared" si="101"/>
        <v>176533.70000000013</v>
      </c>
      <c r="AG89" s="117">
        <f t="shared" si="102"/>
        <v>51993.400000000009</v>
      </c>
      <c r="AH89" s="118">
        <f t="shared" si="103"/>
        <v>228527.10000000015</v>
      </c>
      <c r="AI89" s="32"/>
      <c r="AJ89" s="35">
        <v>20056.140000000003</v>
      </c>
      <c r="AK89" s="39">
        <v>0.32861140694378455</v>
      </c>
      <c r="AL89" s="36">
        <v>7321.7099999999991</v>
      </c>
      <c r="AM89" s="39">
        <v>0.32306887878921586</v>
      </c>
      <c r="AN89" s="36">
        <v>27377.850000000002</v>
      </c>
      <c r="AO89" s="40">
        <v>0.32711061460523805</v>
      </c>
      <c r="AP89" s="38">
        <v>15962.400000000001</v>
      </c>
      <c r="AQ89" s="39">
        <v>0.10416261541975269</v>
      </c>
      <c r="AR89" s="36">
        <v>21711.119999999995</v>
      </c>
      <c r="AS89" s="39">
        <v>0.14716410221649831</v>
      </c>
      <c r="AT89" s="36">
        <v>37673.519999999997</v>
      </c>
      <c r="AU89" s="40">
        <v>0.1252548250353254</v>
      </c>
      <c r="AV89" s="116">
        <f t="shared" si="104"/>
        <v>36018.540000000008</v>
      </c>
      <c r="AW89" s="117">
        <f t="shared" si="105"/>
        <v>29032.829999999994</v>
      </c>
      <c r="AX89" s="118">
        <f t="shared" si="106"/>
        <v>65051.37</v>
      </c>
      <c r="AY89" s="32"/>
      <c r="AZ89" s="35">
        <v>85765.92311165735</v>
      </c>
      <c r="BA89" s="39">
        <v>0.78681445737456746</v>
      </c>
      <c r="BB89" s="39">
        <v>20843.796888342644</v>
      </c>
      <c r="BC89" s="39">
        <v>0.67608812482460734</v>
      </c>
      <c r="BD89" s="36">
        <v>106609.72</v>
      </c>
      <c r="BE89" s="40">
        <v>0.76240199093210526</v>
      </c>
      <c r="BF89" s="38">
        <v>48546.322873963785</v>
      </c>
      <c r="BG89" s="39">
        <v>8.1751763772491923E-2</v>
      </c>
      <c r="BH89" s="36">
        <v>42924.787126036215</v>
      </c>
      <c r="BI89" s="39">
        <v>0.14411496730256476</v>
      </c>
      <c r="BJ89" s="36">
        <v>91471.11</v>
      </c>
      <c r="BK89" s="40">
        <v>0.10258323361486278</v>
      </c>
      <c r="BL89" s="116">
        <f t="shared" si="107"/>
        <v>134312.24598562112</v>
      </c>
      <c r="BM89" s="117">
        <f t="shared" si="108"/>
        <v>63768.584014378859</v>
      </c>
      <c r="BN89" s="118">
        <f t="shared" si="109"/>
        <v>198080.83</v>
      </c>
      <c r="BO89" s="32"/>
      <c r="BP89" s="38">
        <v>1969.909999999978</v>
      </c>
      <c r="BQ89" s="39">
        <v>2.1068781484293714E-2</v>
      </c>
      <c r="BR89" s="39">
        <v>-181.42999999999847</v>
      </c>
      <c r="BS89" s="39">
        <v>-8.8098475284062571E-3</v>
      </c>
      <c r="BT89" s="36">
        <v>1788.4799999999796</v>
      </c>
      <c r="BU89" s="40">
        <v>1.5675633036207125E-2</v>
      </c>
      <c r="BV89" s="38">
        <v>6694.4600000000228</v>
      </c>
      <c r="BW89" s="39">
        <v>2.3053342057233455E-2</v>
      </c>
      <c r="BX89" s="36">
        <v>8217.2699999999713</v>
      </c>
      <c r="BY89" s="39">
        <v>4.199405142147504E-2</v>
      </c>
      <c r="BZ89" s="36">
        <v>14911.729999999994</v>
      </c>
      <c r="CA89" s="40">
        <v>3.0678342697611632E-2</v>
      </c>
      <c r="CB89" s="116">
        <f t="shared" si="110"/>
        <v>8664.3700000000008</v>
      </c>
      <c r="CC89" s="117">
        <f t="shared" si="111"/>
        <v>8035.8399999999729</v>
      </c>
      <c r="CD89" s="118">
        <f t="shared" si="112"/>
        <v>16700.209999999974</v>
      </c>
      <c r="CE89" s="32"/>
      <c r="CF89" s="38">
        <v>65239.572549625533</v>
      </c>
      <c r="CG89" s="39">
        <v>0.5249909272670803</v>
      </c>
      <c r="CH89" s="39">
        <v>12103.437450374469</v>
      </c>
      <c r="CI89" s="39">
        <v>0.48942326932367447</v>
      </c>
      <c r="CJ89" s="36">
        <v>77343.010000000009</v>
      </c>
      <c r="CK89" s="40">
        <v>0.5190875716452571</v>
      </c>
      <c r="CL89" s="38">
        <v>67969.019952915827</v>
      </c>
      <c r="CM89" s="39">
        <v>0.11092020867875567</v>
      </c>
      <c r="CN89" s="36">
        <v>59206.810047084189</v>
      </c>
      <c r="CO89" s="39">
        <v>0.1923454349108529</v>
      </c>
      <c r="CP89" s="36">
        <v>127175.83000000002</v>
      </c>
      <c r="CQ89" s="40">
        <v>0.13814615425559074</v>
      </c>
      <c r="CR89" s="116">
        <f t="shared" si="113"/>
        <v>133208.59250254137</v>
      </c>
      <c r="CS89" s="117">
        <f t="shared" si="114"/>
        <v>71310.247497458651</v>
      </c>
      <c r="CT89" s="118">
        <f t="shared" si="115"/>
        <v>204518.84000000003</v>
      </c>
      <c r="CU89" s="32"/>
      <c r="CV89" s="38">
        <f t="shared" si="116"/>
        <v>276136.1056612829</v>
      </c>
      <c r="CW89" s="39">
        <f t="shared" si="96"/>
        <v>0.39976678107672881</v>
      </c>
      <c r="CX89" s="39">
        <f t="shared" si="117"/>
        <v>57232.32433871711</v>
      </c>
      <c r="CY89" s="39">
        <f t="shared" si="118"/>
        <v>0.32479796343386041</v>
      </c>
      <c r="CZ89" s="36">
        <f t="shared" si="119"/>
        <v>333368.43</v>
      </c>
      <c r="DA89" s="40">
        <f t="shared" si="120"/>
        <v>0.38452928189795976</v>
      </c>
      <c r="DB89" s="38">
        <f t="shared" si="121"/>
        <v>212601.34282687976</v>
      </c>
      <c r="DC89" s="39">
        <f t="shared" si="88"/>
        <v>7.1537468042833299E-2</v>
      </c>
      <c r="DD89" s="36">
        <f t="shared" si="122"/>
        <v>166908.5771731204</v>
      </c>
      <c r="DE89" s="39">
        <f t="shared" si="123"/>
        <v>0.10019544441696956</v>
      </c>
      <c r="DF89" s="36">
        <f t="shared" si="124"/>
        <v>379509.92000000016</v>
      </c>
      <c r="DG89" s="40">
        <f t="shared" si="125"/>
        <v>8.1831176453592086E-2</v>
      </c>
      <c r="DH89" s="152"/>
      <c r="DI89" s="161" t="s">
        <v>88</v>
      </c>
      <c r="DJ89" s="38">
        <f t="shared" si="126"/>
        <v>333368.43</v>
      </c>
      <c r="DK89" s="36">
        <f t="shared" si="127"/>
        <v>379509.92000000016</v>
      </c>
      <c r="DL89" s="37">
        <f t="shared" si="128"/>
        <v>712878.35000000009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v>0</v>
      </c>
      <c r="I90" s="40">
        <v>0</v>
      </c>
      <c r="J90" s="244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5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38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>
        <v>0</v>
      </c>
      <c r="AK90" s="39">
        <v>0</v>
      </c>
      <c r="AL90" s="36">
        <v>0</v>
      </c>
      <c r="AM90" s="39">
        <v>0</v>
      </c>
      <c r="AN90" s="36">
        <v>0</v>
      </c>
      <c r="AO90" s="40">
        <v>0</v>
      </c>
      <c r="AP90" s="38">
        <v>0</v>
      </c>
      <c r="AQ90" s="39">
        <v>0</v>
      </c>
      <c r="AR90" s="36">
        <v>0</v>
      </c>
      <c r="AS90" s="39">
        <v>0</v>
      </c>
      <c r="AT90" s="36">
        <v>0</v>
      </c>
      <c r="AU90" s="40">
        <v>0</v>
      </c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>
        <v>0</v>
      </c>
      <c r="BA90" s="39">
        <v>0</v>
      </c>
      <c r="BB90" s="39">
        <v>0</v>
      </c>
      <c r="BC90" s="39">
        <v>0</v>
      </c>
      <c r="BD90" s="36">
        <v>0</v>
      </c>
      <c r="BE90" s="40">
        <v>0</v>
      </c>
      <c r="BF90" s="38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8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38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8">
        <v>0</v>
      </c>
      <c r="CG90" s="39">
        <v>0</v>
      </c>
      <c r="CH90" s="39">
        <v>0</v>
      </c>
      <c r="CI90" s="39">
        <v>0</v>
      </c>
      <c r="CJ90" s="36">
        <v>0</v>
      </c>
      <c r="CK90" s="40">
        <v>0</v>
      </c>
      <c r="CL90" s="38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>
        <f t="shared" si="96"/>
        <v>0</v>
      </c>
      <c r="CX90" s="39">
        <f t="shared" si="117"/>
        <v>0</v>
      </c>
      <c r="CY90" s="39">
        <f t="shared" si="118"/>
        <v>0</v>
      </c>
      <c r="CZ90" s="36">
        <f t="shared" si="119"/>
        <v>0</v>
      </c>
      <c r="DA90" s="40">
        <f t="shared" si="120"/>
        <v>0</v>
      </c>
      <c r="DB90" s="38">
        <f t="shared" si="121"/>
        <v>0</v>
      </c>
      <c r="DC90" s="39">
        <f t="shared" si="88"/>
        <v>0</v>
      </c>
      <c r="DD90" s="36">
        <f t="shared" si="122"/>
        <v>0</v>
      </c>
      <c r="DE90" s="39">
        <f t="shared" si="123"/>
        <v>0</v>
      </c>
      <c r="DF90" s="36">
        <f t="shared" si="124"/>
        <v>0</v>
      </c>
      <c r="DG90" s="40">
        <f t="shared" si="125"/>
        <v>0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>
        <v>150270.05220268865</v>
      </c>
      <c r="E91" s="39">
        <v>1.390410934922542</v>
      </c>
      <c r="F91" s="39">
        <v>46372.34779731134</v>
      </c>
      <c r="G91" s="39">
        <v>1.7314097672893753</v>
      </c>
      <c r="H91" s="36">
        <v>196642.4</v>
      </c>
      <c r="I91" s="40">
        <v>1.4581333096048466</v>
      </c>
      <c r="J91" s="244">
        <v>248186.01987773477</v>
      </c>
      <c r="K91" s="39">
        <v>0.73671499183018019</v>
      </c>
      <c r="L91" s="36">
        <v>538383.59012226528</v>
      </c>
      <c r="M91" s="39">
        <v>1.81286754323459</v>
      </c>
      <c r="N91" s="36">
        <v>786569.6100000001</v>
      </c>
      <c r="O91" s="40">
        <v>1.2409181350485361</v>
      </c>
      <c r="P91" s="116">
        <f t="shared" si="98"/>
        <v>398456.07208042342</v>
      </c>
      <c r="Q91" s="117">
        <f t="shared" si="99"/>
        <v>584755.93791957665</v>
      </c>
      <c r="R91" s="118">
        <f t="shared" si="100"/>
        <v>983212.01</v>
      </c>
      <c r="S91" s="32"/>
      <c r="T91" s="35">
        <v>760205.95000000019</v>
      </c>
      <c r="U91" s="39">
        <v>3.9012329174856188</v>
      </c>
      <c r="V91" s="39">
        <v>382843.79000000004</v>
      </c>
      <c r="W91" s="39">
        <v>7.5647372996897788</v>
      </c>
      <c r="X91" s="36">
        <v>1143049.7400000002</v>
      </c>
      <c r="Y91" s="40">
        <v>4.656538179507236</v>
      </c>
      <c r="Z91" s="38">
        <v>1115157.2499999995</v>
      </c>
      <c r="AA91" s="39">
        <v>1.1324026093376018</v>
      </c>
      <c r="AB91" s="36">
        <v>1037322.6100000002</v>
      </c>
      <c r="AC91" s="39">
        <v>2.4699451161727524</v>
      </c>
      <c r="AD91" s="36">
        <v>2152479.86</v>
      </c>
      <c r="AE91" s="40">
        <v>1.5322878749157323</v>
      </c>
      <c r="AF91" s="116">
        <f t="shared" si="101"/>
        <v>1875363.1999999997</v>
      </c>
      <c r="AG91" s="117">
        <f t="shared" si="102"/>
        <v>1420166.4000000004</v>
      </c>
      <c r="AH91" s="118">
        <f t="shared" si="103"/>
        <v>3295529.6</v>
      </c>
      <c r="AI91" s="32"/>
      <c r="AJ91" s="35">
        <v>138692.89000000001</v>
      </c>
      <c r="AK91" s="39">
        <v>2.2724245899759148</v>
      </c>
      <c r="AL91" s="36">
        <v>100664.98000000001</v>
      </c>
      <c r="AM91" s="39">
        <v>4.4418205886246307</v>
      </c>
      <c r="AN91" s="36">
        <v>239357.87000000002</v>
      </c>
      <c r="AO91" s="40">
        <v>2.8598483798508894</v>
      </c>
      <c r="AP91" s="38">
        <v>64896.46</v>
      </c>
      <c r="AQ91" s="39">
        <v>0.42348174491826812</v>
      </c>
      <c r="AR91" s="36">
        <v>175871.66999999998</v>
      </c>
      <c r="AS91" s="39">
        <v>1.1921078424727174</v>
      </c>
      <c r="AT91" s="36">
        <v>240768.12999999998</v>
      </c>
      <c r="AU91" s="40">
        <v>0.80049249438949377</v>
      </c>
      <c r="AV91" s="116">
        <f t="shared" si="104"/>
        <v>203589.35</v>
      </c>
      <c r="AW91" s="117">
        <f t="shared" si="105"/>
        <v>276536.65000000002</v>
      </c>
      <c r="AX91" s="118">
        <f t="shared" si="106"/>
        <v>480126</v>
      </c>
      <c r="AY91" s="32"/>
      <c r="AZ91" s="35">
        <v>486282.22726882325</v>
      </c>
      <c r="BA91" s="39">
        <v>4.4611411257277096</v>
      </c>
      <c r="BB91" s="39">
        <v>118181.76273117666</v>
      </c>
      <c r="BC91" s="39">
        <v>3.8333364492759214</v>
      </c>
      <c r="BD91" s="36">
        <v>604463.98999999987</v>
      </c>
      <c r="BE91" s="40">
        <v>4.3227254458858351</v>
      </c>
      <c r="BF91" s="38">
        <v>903803.8365201978</v>
      </c>
      <c r="BG91" s="39">
        <v>1.522001119048674</v>
      </c>
      <c r="BH91" s="36">
        <v>799145.74347980227</v>
      </c>
      <c r="BI91" s="39">
        <v>2.6830386450936956</v>
      </c>
      <c r="BJ91" s="36">
        <v>1702949.58</v>
      </c>
      <c r="BK91" s="40">
        <v>1.909827863677094</v>
      </c>
      <c r="BL91" s="116">
        <f t="shared" si="107"/>
        <v>1390086.063789021</v>
      </c>
      <c r="BM91" s="117">
        <f t="shared" si="108"/>
        <v>917327.50621097896</v>
      </c>
      <c r="BN91" s="118">
        <f t="shared" si="109"/>
        <v>2307413.5699999998</v>
      </c>
      <c r="BO91" s="32"/>
      <c r="BP91" s="38">
        <v>290396.55999999947</v>
      </c>
      <c r="BQ91" s="39">
        <v>3.1058787794521812</v>
      </c>
      <c r="BR91" s="39">
        <v>190758.66999999993</v>
      </c>
      <c r="BS91" s="39">
        <v>9.2628275225793892</v>
      </c>
      <c r="BT91" s="36">
        <v>481155.2299999994</v>
      </c>
      <c r="BU91" s="40">
        <v>4.2172195489644357</v>
      </c>
      <c r="BV91" s="38">
        <v>341857.18999999959</v>
      </c>
      <c r="BW91" s="39">
        <v>1.1772347188264045</v>
      </c>
      <c r="BX91" s="36">
        <v>599531.21000000148</v>
      </c>
      <c r="BY91" s="39">
        <v>3.0638818563244605</v>
      </c>
      <c r="BZ91" s="36">
        <v>941388.40000000107</v>
      </c>
      <c r="CA91" s="40">
        <v>1.9367461687380569</v>
      </c>
      <c r="CB91" s="116">
        <f t="shared" si="110"/>
        <v>632253.74999999907</v>
      </c>
      <c r="CC91" s="117">
        <f t="shared" si="111"/>
        <v>790289.8800000014</v>
      </c>
      <c r="CD91" s="118">
        <f t="shared" si="112"/>
        <v>1422543.6300000004</v>
      </c>
      <c r="CE91" s="32"/>
      <c r="CF91" s="38">
        <v>380927.13679911906</v>
      </c>
      <c r="CG91" s="39">
        <v>3.0653678887494693</v>
      </c>
      <c r="CH91" s="39">
        <v>70670.723200880937</v>
      </c>
      <c r="CI91" s="39">
        <v>2.8576920016530907</v>
      </c>
      <c r="CJ91" s="36">
        <v>451597.86</v>
      </c>
      <c r="CK91" s="40">
        <v>3.0308988040107918</v>
      </c>
      <c r="CL91" s="38">
        <v>451205.69176962052</v>
      </c>
      <c r="CM91" s="39">
        <v>0.73633295761507589</v>
      </c>
      <c r="CN91" s="36">
        <v>393038.61823037959</v>
      </c>
      <c r="CO91" s="39">
        <v>1.2768663587881668</v>
      </c>
      <c r="CP91" s="36">
        <v>844244.31</v>
      </c>
      <c r="CQ91" s="40">
        <v>0.9170697347024569</v>
      </c>
      <c r="CR91" s="116">
        <f t="shared" si="113"/>
        <v>832132.82856873958</v>
      </c>
      <c r="CS91" s="117">
        <f t="shared" si="114"/>
        <v>463709.34143126052</v>
      </c>
      <c r="CT91" s="118">
        <f t="shared" si="115"/>
        <v>1295842.1700000002</v>
      </c>
      <c r="CU91" s="32"/>
      <c r="CV91" s="38">
        <f t="shared" si="116"/>
        <v>2206774.8162706303</v>
      </c>
      <c r="CW91" s="39">
        <f t="shared" si="96"/>
        <v>3.1947841907491359</v>
      </c>
      <c r="CX91" s="39">
        <f t="shared" si="117"/>
        <v>909492.27372936893</v>
      </c>
      <c r="CY91" s="39">
        <f t="shared" si="118"/>
        <v>5.1614405264735002</v>
      </c>
      <c r="CZ91" s="36">
        <f t="shared" si="119"/>
        <v>3116267.0899999994</v>
      </c>
      <c r="DA91" s="40">
        <f t="shared" si="120"/>
        <v>3.5945093730679432</v>
      </c>
      <c r="DB91" s="38">
        <f t="shared" si="121"/>
        <v>3125106.4481675522</v>
      </c>
      <c r="DC91" s="39">
        <f t="shared" si="88"/>
        <v>1.0515559294857519</v>
      </c>
      <c r="DD91" s="36">
        <f t="shared" si="122"/>
        <v>3543293.4418324488</v>
      </c>
      <c r="DE91" s="39">
        <f t="shared" si="123"/>
        <v>2.1270438411077053</v>
      </c>
      <c r="DF91" s="36">
        <f t="shared" si="124"/>
        <v>6668399.8900000006</v>
      </c>
      <c r="DG91" s="40">
        <f t="shared" si="125"/>
        <v>1.4378623042625707</v>
      </c>
      <c r="DH91" s="152"/>
      <c r="DI91" s="161" t="s">
        <v>100</v>
      </c>
      <c r="DJ91" s="38">
        <f t="shared" si="126"/>
        <v>3116267.0899999994</v>
      </c>
      <c r="DK91" s="36">
        <f t="shared" si="127"/>
        <v>6668399.8900000006</v>
      </c>
      <c r="DL91" s="37">
        <f t="shared" si="128"/>
        <v>9784666.9800000004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>
        <v>699418.07000000007</v>
      </c>
      <c r="E92" s="39">
        <v>6.4715391946408092</v>
      </c>
      <c r="F92" s="39">
        <v>185122.93</v>
      </c>
      <c r="G92" s="39">
        <v>6.9119564649217784</v>
      </c>
      <c r="H92" s="36">
        <v>884541</v>
      </c>
      <c r="I92" s="40">
        <v>6.5590060730095878</v>
      </c>
      <c r="J92" s="244">
        <v>239552.23000000004</v>
      </c>
      <c r="K92" s="39">
        <v>0.71108646350947824</v>
      </c>
      <c r="L92" s="36">
        <v>201397.67</v>
      </c>
      <c r="M92" s="39">
        <v>0.67815458332070622</v>
      </c>
      <c r="N92" s="36">
        <v>440949.9</v>
      </c>
      <c r="O92" s="40">
        <v>0.69565709201228665</v>
      </c>
      <c r="P92" s="116">
        <f t="shared" si="98"/>
        <v>938970.3</v>
      </c>
      <c r="Q92" s="117">
        <f t="shared" si="99"/>
        <v>386520.6</v>
      </c>
      <c r="R92" s="118">
        <f t="shared" si="100"/>
        <v>1325490.8999999999</v>
      </c>
      <c r="S92" s="32"/>
      <c r="T92" s="35">
        <v>1221868.1100000003</v>
      </c>
      <c r="U92" s="39">
        <v>6.2703956625937218</v>
      </c>
      <c r="V92" s="39">
        <v>379220.7</v>
      </c>
      <c r="W92" s="39">
        <v>7.4931474638898221</v>
      </c>
      <c r="X92" s="36">
        <v>1601088.8100000003</v>
      </c>
      <c r="Y92" s="40">
        <v>6.5224905895580774</v>
      </c>
      <c r="Z92" s="38">
        <v>400820.38999999996</v>
      </c>
      <c r="AA92" s="39">
        <v>0.40701888053161595</v>
      </c>
      <c r="AB92" s="36">
        <v>426314.04000000004</v>
      </c>
      <c r="AC92" s="39">
        <v>1.015086599774274</v>
      </c>
      <c r="AD92" s="36">
        <v>827134.42999999993</v>
      </c>
      <c r="AE92" s="40">
        <v>0.58881296943439709</v>
      </c>
      <c r="AF92" s="116">
        <f t="shared" si="101"/>
        <v>1622688.5000000002</v>
      </c>
      <c r="AG92" s="117">
        <f t="shared" si="102"/>
        <v>805534.74</v>
      </c>
      <c r="AH92" s="118">
        <f t="shared" si="103"/>
        <v>2428223.2400000002</v>
      </c>
      <c r="AI92" s="32"/>
      <c r="AJ92" s="35">
        <v>487571.37249999598</v>
      </c>
      <c r="AK92" s="39">
        <v>7.9886515901233102</v>
      </c>
      <c r="AL92" s="36">
        <v>205961.27049999702</v>
      </c>
      <c r="AM92" s="39">
        <v>9.0879967568281792</v>
      </c>
      <c r="AN92" s="36">
        <v>693532.64299999294</v>
      </c>
      <c r="AO92" s="40">
        <v>8.2863296095391998</v>
      </c>
      <c r="AP92" s="38">
        <v>89077.94</v>
      </c>
      <c r="AQ92" s="39">
        <v>0.58127795360370649</v>
      </c>
      <c r="AR92" s="36">
        <v>222997.09</v>
      </c>
      <c r="AS92" s="39">
        <v>1.5115372466616959</v>
      </c>
      <c r="AT92" s="36">
        <v>312075.03000000003</v>
      </c>
      <c r="AU92" s="40">
        <v>1.0375697115784226</v>
      </c>
      <c r="AV92" s="116">
        <f t="shared" si="104"/>
        <v>576649.31249999604</v>
      </c>
      <c r="AW92" s="117">
        <f t="shared" si="105"/>
        <v>428958.36049999704</v>
      </c>
      <c r="AX92" s="118">
        <f t="shared" si="106"/>
        <v>1005607.6729999931</v>
      </c>
      <c r="AY92" s="32"/>
      <c r="AZ92" s="35">
        <v>1026363.0582983622</v>
      </c>
      <c r="BA92" s="39">
        <v>9.4158293117533507</v>
      </c>
      <c r="BB92" s="39">
        <v>178856.62618163816</v>
      </c>
      <c r="BC92" s="39">
        <v>5.8013826202282894</v>
      </c>
      <c r="BD92" s="36">
        <v>1205219.6844800003</v>
      </c>
      <c r="BE92" s="40">
        <v>8.6189316223522194</v>
      </c>
      <c r="BF92" s="38">
        <v>253084.78874613167</v>
      </c>
      <c r="BG92" s="39">
        <v>0.42619351248704446</v>
      </c>
      <c r="BH92" s="36">
        <v>407411.16435386828</v>
      </c>
      <c r="BI92" s="39">
        <v>1.3678354759724436</v>
      </c>
      <c r="BJ92" s="36">
        <v>660495.95309999993</v>
      </c>
      <c r="BK92" s="40">
        <v>0.74073454075859302</v>
      </c>
      <c r="BL92" s="116">
        <f t="shared" si="107"/>
        <v>1279447.8470444938</v>
      </c>
      <c r="BM92" s="117">
        <f t="shared" si="108"/>
        <v>586267.79053550644</v>
      </c>
      <c r="BN92" s="118">
        <f t="shared" si="109"/>
        <v>1865715.6375800003</v>
      </c>
      <c r="BO92" s="32"/>
      <c r="BP92" s="38">
        <v>0</v>
      </c>
      <c r="BQ92" s="39">
        <v>0</v>
      </c>
      <c r="BR92" s="39">
        <v>0</v>
      </c>
      <c r="BS92" s="39">
        <v>0</v>
      </c>
      <c r="BT92" s="36">
        <v>0</v>
      </c>
      <c r="BU92" s="40">
        <v>0</v>
      </c>
      <c r="BV92" s="38">
        <v>-1.4210854715202004E-14</v>
      </c>
      <c r="BW92" s="39">
        <v>-4.8937135284279776E-20</v>
      </c>
      <c r="BX92" s="36">
        <v>-2.8421709430404007E-14</v>
      </c>
      <c r="BY92" s="39">
        <v>-1.4524808449845412E-19</v>
      </c>
      <c r="BZ92" s="36">
        <v>-4.2632564145606011E-14</v>
      </c>
      <c r="CA92" s="40">
        <v>-8.7709233800290929E-20</v>
      </c>
      <c r="CB92" s="116">
        <f t="shared" si="110"/>
        <v>-1.4210854715202004E-14</v>
      </c>
      <c r="CC92" s="117">
        <f t="shared" si="111"/>
        <v>-2.8421709430404007E-14</v>
      </c>
      <c r="CD92" s="118">
        <f t="shared" si="112"/>
        <v>-4.2632564145606011E-14</v>
      </c>
      <c r="CE92" s="32"/>
      <c r="CF92" s="38">
        <v>1049583.62898</v>
      </c>
      <c r="CG92" s="39">
        <v>8.4461295665819041</v>
      </c>
      <c r="CH92" s="39">
        <v>183822.05244999999</v>
      </c>
      <c r="CI92" s="39">
        <v>7.4331602284674476</v>
      </c>
      <c r="CJ92" s="36">
        <v>1233405.6814300001</v>
      </c>
      <c r="CK92" s="40">
        <v>8.2780015935113234</v>
      </c>
      <c r="CL92" s="38">
        <v>385412.54976000002</v>
      </c>
      <c r="CM92" s="39">
        <v>0.62896361425256297</v>
      </c>
      <c r="CN92" s="36">
        <v>101830.06224000001</v>
      </c>
      <c r="CO92" s="39">
        <v>0.3308157894839433</v>
      </c>
      <c r="CP92" s="36">
        <v>487242.61200000002</v>
      </c>
      <c r="CQ92" s="40">
        <v>0.52927268520479831</v>
      </c>
      <c r="CR92" s="116">
        <f t="shared" si="113"/>
        <v>1434996.1787400001</v>
      </c>
      <c r="CS92" s="117">
        <f t="shared" si="114"/>
        <v>285652.11469000002</v>
      </c>
      <c r="CT92" s="118">
        <f t="shared" si="115"/>
        <v>1720648.2934300001</v>
      </c>
      <c r="CU92" s="32"/>
      <c r="CV92" s="38">
        <f t="shared" si="116"/>
        <v>4484804.2397783585</v>
      </c>
      <c r="CW92" s="39">
        <f t="shared" si="96"/>
        <v>6.4927248481394075</v>
      </c>
      <c r="CX92" s="39">
        <f t="shared" si="117"/>
        <v>1132983.5791316351</v>
      </c>
      <c r="CY92" s="39">
        <f t="shared" si="118"/>
        <v>6.4297713461380246</v>
      </c>
      <c r="CZ92" s="36">
        <f t="shared" si="119"/>
        <v>5617787.8189099934</v>
      </c>
      <c r="DA92" s="40">
        <f t="shared" si="120"/>
        <v>6.4799294758071886</v>
      </c>
      <c r="DB92" s="38">
        <f t="shared" si="121"/>
        <v>1367947.8985061317</v>
      </c>
      <c r="DC92" s="39">
        <f t="shared" si="88"/>
        <v>0.46029591239849271</v>
      </c>
      <c r="DD92" s="36">
        <f t="shared" si="122"/>
        <v>1359950.0265938684</v>
      </c>
      <c r="DE92" s="39">
        <f t="shared" si="123"/>
        <v>0.81637983863531594</v>
      </c>
      <c r="DF92" s="36">
        <f t="shared" si="124"/>
        <v>2727897.9251000001</v>
      </c>
      <c r="DG92" s="40">
        <f t="shared" si="125"/>
        <v>0.58819831759930208</v>
      </c>
      <c r="DH92" s="152"/>
      <c r="DI92" s="161" t="s">
        <v>101</v>
      </c>
      <c r="DJ92" s="38">
        <f t="shared" si="126"/>
        <v>5617787.8189099934</v>
      </c>
      <c r="DK92" s="36">
        <f t="shared" si="127"/>
        <v>2727897.9251000001</v>
      </c>
      <c r="DL92" s="37">
        <f t="shared" si="128"/>
        <v>8345685.744009994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>
        <v>-8333544.1028928058</v>
      </c>
      <c r="E93" s="39">
        <v>-77.108184082430938</v>
      </c>
      <c r="F93" s="39">
        <v>-1434112.2536768562</v>
      </c>
      <c r="G93" s="39">
        <v>-53.545616759767618</v>
      </c>
      <c r="H93" s="36">
        <v>-9767656.3565696627</v>
      </c>
      <c r="I93" s="40">
        <v>-72.428657757877957</v>
      </c>
      <c r="J93" s="244">
        <v>-2750409.0125348028</v>
      </c>
      <c r="K93" s="39">
        <v>-8.1643097955212891</v>
      </c>
      <c r="L93" s="36">
        <v>-7493588.923416649</v>
      </c>
      <c r="M93" s="39">
        <v>-25.232723268031236</v>
      </c>
      <c r="N93" s="36">
        <v>-10243997.935951453</v>
      </c>
      <c r="O93" s="40">
        <v>-16.161268694479471</v>
      </c>
      <c r="P93" s="116">
        <f t="shared" si="98"/>
        <v>-11083953.11542761</v>
      </c>
      <c r="Q93" s="117">
        <f t="shared" si="99"/>
        <v>-8927701.1770935059</v>
      </c>
      <c r="R93" s="118">
        <f t="shared" si="100"/>
        <v>-20011654.292521115</v>
      </c>
      <c r="S93" s="32"/>
      <c r="T93" s="35">
        <v>1797978.82</v>
      </c>
      <c r="U93" s="39">
        <v>9.2268866844911557</v>
      </c>
      <c r="V93" s="39">
        <v>434023.7300000001</v>
      </c>
      <c r="W93" s="39">
        <v>8.5760186923274535</v>
      </c>
      <c r="X93" s="36">
        <v>2232002.5500000003</v>
      </c>
      <c r="Y93" s="40">
        <v>9.0926971304262825</v>
      </c>
      <c r="Z93" s="38">
        <v>2125883.5899999971</v>
      </c>
      <c r="AA93" s="39">
        <v>2.1587593359268267</v>
      </c>
      <c r="AB93" s="36">
        <v>959315.02000000014</v>
      </c>
      <c r="AC93" s="39">
        <v>2.2842030296825073</v>
      </c>
      <c r="AD93" s="36">
        <v>3085198.6099999971</v>
      </c>
      <c r="AE93" s="40">
        <v>2.1962632541471803</v>
      </c>
      <c r="AF93" s="116">
        <f t="shared" si="101"/>
        <v>3923862.4099999974</v>
      </c>
      <c r="AG93" s="117">
        <f t="shared" si="102"/>
        <v>1393338.7500000002</v>
      </c>
      <c r="AH93" s="118">
        <f t="shared" si="103"/>
        <v>5317201.1599999974</v>
      </c>
      <c r="AI93" s="32"/>
      <c r="AJ93" s="35">
        <v>628117.23930175137</v>
      </c>
      <c r="AK93" s="39">
        <v>10.291436424585902</v>
      </c>
      <c r="AL93" s="36">
        <v>-76564.426220207446</v>
      </c>
      <c r="AM93" s="39">
        <v>-3.3783888373210718</v>
      </c>
      <c r="AN93" s="36">
        <v>551552.81308154389</v>
      </c>
      <c r="AO93" s="40">
        <v>6.5899542759695073</v>
      </c>
      <c r="AP93" s="38">
        <v>320991.33250881732</v>
      </c>
      <c r="AQ93" s="39">
        <v>2.0946284218657532</v>
      </c>
      <c r="AR93" s="36">
        <v>63978.404224533879</v>
      </c>
      <c r="AS93" s="39">
        <v>0.43366369026322699</v>
      </c>
      <c r="AT93" s="36">
        <v>384969.73673335119</v>
      </c>
      <c r="AU93" s="40">
        <v>1.2799259803286549</v>
      </c>
      <c r="AV93" s="116">
        <f t="shared" si="104"/>
        <v>949108.57181056868</v>
      </c>
      <c r="AW93" s="126">
        <f t="shared" si="105"/>
        <v>-12586.021995673567</v>
      </c>
      <c r="AX93" s="118">
        <f t="shared" si="106"/>
        <v>936522.54981489514</v>
      </c>
      <c r="AY93" s="32"/>
      <c r="AZ93" s="35">
        <v>1212448.5099933299</v>
      </c>
      <c r="BA93" s="39">
        <v>11.122972643144562</v>
      </c>
      <c r="BB93" s="39">
        <v>294662.84000666993</v>
      </c>
      <c r="BC93" s="39">
        <v>9.5576659100444346</v>
      </c>
      <c r="BD93" s="36">
        <v>1507111.3499999999</v>
      </c>
      <c r="BE93" s="40">
        <v>10.777860534633922</v>
      </c>
      <c r="BF93" s="38">
        <v>878811.23813567415</v>
      </c>
      <c r="BG93" s="39">
        <v>1.4799137089579677</v>
      </c>
      <c r="BH93" s="36">
        <v>777047.22186432581</v>
      </c>
      <c r="BI93" s="39">
        <v>2.608845435685379</v>
      </c>
      <c r="BJ93" s="36">
        <v>1655858.46</v>
      </c>
      <c r="BK93" s="40">
        <v>1.8570160046743382</v>
      </c>
      <c r="BL93" s="116">
        <f t="shared" si="107"/>
        <v>2091259.7481290041</v>
      </c>
      <c r="BM93" s="117">
        <f t="shared" si="108"/>
        <v>1071710.0618709957</v>
      </c>
      <c r="BN93" s="118">
        <f t="shared" si="109"/>
        <v>3162969.8099999996</v>
      </c>
      <c r="BO93" s="32"/>
      <c r="BP93" s="38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12035</v>
      </c>
      <c r="BW93" s="39">
        <v>4.144426460966287E-2</v>
      </c>
      <c r="BX93" s="36">
        <v>0</v>
      </c>
      <c r="BY93" s="39">
        <v>0</v>
      </c>
      <c r="BZ93" s="36">
        <v>12035</v>
      </c>
      <c r="CA93" s="40">
        <v>2.4759961075325007E-2</v>
      </c>
      <c r="CB93" s="116">
        <f t="shared" si="110"/>
        <v>12035</v>
      </c>
      <c r="CC93" s="117">
        <f t="shared" si="111"/>
        <v>0</v>
      </c>
      <c r="CD93" s="118">
        <f t="shared" si="112"/>
        <v>12035</v>
      </c>
      <c r="CE93" s="32"/>
      <c r="CF93" s="38">
        <v>1058600.8294540599</v>
      </c>
      <c r="CG93" s="39">
        <v>8.5186920965498754</v>
      </c>
      <c r="CH93" s="39">
        <v>196394.74054594018</v>
      </c>
      <c r="CI93" s="39">
        <v>7.9415584531314263</v>
      </c>
      <c r="CJ93" s="36">
        <v>1254995.57</v>
      </c>
      <c r="CK93" s="40">
        <v>8.4229021194915372</v>
      </c>
      <c r="CL93" s="38">
        <v>970201.32560042513</v>
      </c>
      <c r="CM93" s="39">
        <v>1.5832938825740406</v>
      </c>
      <c r="CN93" s="36">
        <v>845128.05439957499</v>
      </c>
      <c r="CO93" s="39">
        <v>2.7455713802107597</v>
      </c>
      <c r="CP93" s="36">
        <v>1815329.3800000001</v>
      </c>
      <c r="CQ93" s="40">
        <v>1.9719216501609298</v>
      </c>
      <c r="CR93" s="116">
        <f t="shared" si="113"/>
        <v>2028802.155054485</v>
      </c>
      <c r="CS93" s="117">
        <f t="shared" si="114"/>
        <v>1041522.7949455152</v>
      </c>
      <c r="CT93" s="118">
        <f t="shared" si="115"/>
        <v>3070324.95</v>
      </c>
      <c r="CU93" s="32"/>
      <c r="CV93" s="38">
        <f t="shared" si="116"/>
        <v>-3636398.7041436648</v>
      </c>
      <c r="CW93" s="39">
        <f t="shared" si="96"/>
        <v>-5.2644742026248039</v>
      </c>
      <c r="CX93" s="39">
        <f t="shared" si="117"/>
        <v>-585595.36934445333</v>
      </c>
      <c r="CY93" s="39">
        <f t="shared" si="118"/>
        <v>-3.3232999979822444</v>
      </c>
      <c r="CZ93" s="36">
        <f t="shared" si="119"/>
        <v>-4221994.0734881181</v>
      </c>
      <c r="DA93" s="40">
        <f t="shared" si="120"/>
        <v>-4.8699282930175123</v>
      </c>
      <c r="DB93" s="38">
        <f t="shared" si="121"/>
        <v>1557513.4737101109</v>
      </c>
      <c r="DC93" s="39">
        <f t="shared" si="88"/>
        <v>0.52408215710353512</v>
      </c>
      <c r="DD93" s="36">
        <f t="shared" si="122"/>
        <v>-4848120.2229282139</v>
      </c>
      <c r="DE93" s="39">
        <f t="shared" si="123"/>
        <v>-2.9103331209836623</v>
      </c>
      <c r="DF93" s="36">
        <f t="shared" si="124"/>
        <v>-3290606.749218103</v>
      </c>
      <c r="DG93" s="40">
        <f t="shared" si="125"/>
        <v>-0.70953144395974554</v>
      </c>
      <c r="DH93" s="152"/>
      <c r="DI93" s="161" t="s">
        <v>90</v>
      </c>
      <c r="DJ93" s="38">
        <f t="shared" si="126"/>
        <v>-4221994.0734881181</v>
      </c>
      <c r="DK93" s="36">
        <f t="shared" si="127"/>
        <v>-3290606.749218103</v>
      </c>
      <c r="DL93" s="37">
        <f t="shared" si="128"/>
        <v>-7512600.8227062207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>
        <v>36098.5</v>
      </c>
      <c r="E94" s="39">
        <v>0.33401032606684183</v>
      </c>
      <c r="F94" s="39">
        <v>13907</v>
      </c>
      <c r="G94" s="39">
        <v>0.51924728372475082</v>
      </c>
      <c r="H94" s="36">
        <v>50005.5</v>
      </c>
      <c r="I94" s="40">
        <v>0.37079838942895915</v>
      </c>
      <c r="J94" s="244">
        <v>203990.5</v>
      </c>
      <c r="K94" s="39">
        <v>0.60552507999833771</v>
      </c>
      <c r="L94" s="36">
        <v>131215</v>
      </c>
      <c r="M94" s="39">
        <v>0.44183258748935111</v>
      </c>
      <c r="N94" s="36">
        <v>335205.5</v>
      </c>
      <c r="O94" s="40">
        <v>0.52883124218085664</v>
      </c>
      <c r="P94" s="116">
        <f t="shared" si="98"/>
        <v>240089</v>
      </c>
      <c r="Q94" s="117">
        <f t="shared" si="99"/>
        <v>145122</v>
      </c>
      <c r="R94" s="118">
        <f t="shared" si="100"/>
        <v>385211</v>
      </c>
      <c r="S94" s="32"/>
      <c r="T94" s="35">
        <v>1567576.419999999</v>
      </c>
      <c r="U94" s="39">
        <v>8.0445052164854225</v>
      </c>
      <c r="V94" s="39">
        <v>0</v>
      </c>
      <c r="W94" s="39">
        <v>0</v>
      </c>
      <c r="X94" s="36">
        <v>1567576.419999999</v>
      </c>
      <c r="Y94" s="40">
        <v>6.385968338547773</v>
      </c>
      <c r="Z94" s="38">
        <v>9.3132257461547852E-10</v>
      </c>
      <c r="AA94" s="39">
        <v>9.4572502095967335E-16</v>
      </c>
      <c r="AB94" s="36">
        <v>0</v>
      </c>
      <c r="AC94" s="39">
        <v>0</v>
      </c>
      <c r="AD94" s="36">
        <v>9.3132257461547852E-10</v>
      </c>
      <c r="AE94" s="40">
        <v>6.6298148253921418E-16</v>
      </c>
      <c r="AF94" s="116">
        <f t="shared" si="101"/>
        <v>1567576.42</v>
      </c>
      <c r="AG94" s="117">
        <f t="shared" si="102"/>
        <v>0</v>
      </c>
      <c r="AH94" s="118">
        <f t="shared" si="103"/>
        <v>1567576.42</v>
      </c>
      <c r="AI94" s="32"/>
      <c r="AJ94" s="35">
        <v>4418033.4963988643</v>
      </c>
      <c r="AK94" s="39">
        <v>72.387618114771755</v>
      </c>
      <c r="AL94" s="36">
        <v>1596882.1918827745</v>
      </c>
      <c r="AM94" s="39">
        <v>70.462083214171756</v>
      </c>
      <c r="AN94" s="36">
        <v>6014915.6882816385</v>
      </c>
      <c r="AO94" s="40">
        <v>71.866226441904487</v>
      </c>
      <c r="AP94" s="38">
        <v>1759895.4909752479</v>
      </c>
      <c r="AQ94" s="39">
        <v>11.484195184020672</v>
      </c>
      <c r="AR94" s="36">
        <v>3112261.8466524794</v>
      </c>
      <c r="AS94" s="39">
        <v>21.095789647207209</v>
      </c>
      <c r="AT94" s="36">
        <v>4872157.3376277275</v>
      </c>
      <c r="AU94" s="40">
        <v>16.19867787425061</v>
      </c>
      <c r="AV94" s="116">
        <f t="shared" si="104"/>
        <v>6177928.987374112</v>
      </c>
      <c r="AW94" s="117">
        <f t="shared" si="105"/>
        <v>4709144.0385352541</v>
      </c>
      <c r="AX94" s="118">
        <f t="shared" si="106"/>
        <v>10887073.025909366</v>
      </c>
      <c r="AY94" s="32"/>
      <c r="AZ94" s="35">
        <v>1863475.1192066881</v>
      </c>
      <c r="BA94" s="39">
        <v>17.095474654202491</v>
      </c>
      <c r="BB94" s="39">
        <v>452882.63079331198</v>
      </c>
      <c r="BC94" s="39">
        <v>14.689673395825883</v>
      </c>
      <c r="BD94" s="36">
        <v>2316357.75</v>
      </c>
      <c r="BE94" s="40">
        <v>16.565053921077851</v>
      </c>
      <c r="BF94" s="38">
        <v>1142016.5579677203</v>
      </c>
      <c r="BG94" s="39">
        <v>1.9231501449376085</v>
      </c>
      <c r="BH94" s="36">
        <v>1009774.0620322798</v>
      </c>
      <c r="BI94" s="39">
        <v>3.3901986631983099</v>
      </c>
      <c r="BJ94" s="36">
        <v>2151790.62</v>
      </c>
      <c r="BK94" s="40">
        <v>2.4131951592336689</v>
      </c>
      <c r="BL94" s="116">
        <f t="shared" si="107"/>
        <v>3005491.6771744085</v>
      </c>
      <c r="BM94" s="117">
        <f t="shared" si="108"/>
        <v>1462656.6928255917</v>
      </c>
      <c r="BN94" s="118">
        <f t="shared" si="109"/>
        <v>4468148.37</v>
      </c>
      <c r="BO94" s="32"/>
      <c r="BP94" s="38">
        <v>493760.30999999994</v>
      </c>
      <c r="BQ94" s="39">
        <v>5.2809154108600085</v>
      </c>
      <c r="BR94" s="39">
        <v>675.08999999999946</v>
      </c>
      <c r="BS94" s="39">
        <v>3.2780907060308805E-2</v>
      </c>
      <c r="BT94" s="36">
        <v>494435.39999999997</v>
      </c>
      <c r="BU94" s="40">
        <v>4.3336173121926844</v>
      </c>
      <c r="BV94" s="38">
        <v>26319.169999999969</v>
      </c>
      <c r="BW94" s="39">
        <v>9.0633871689796378E-2</v>
      </c>
      <c r="BX94" s="36">
        <v>9955.5800000000108</v>
      </c>
      <c r="BY94" s="39">
        <v>5.0877619750916106E-2</v>
      </c>
      <c r="BZ94" s="36">
        <v>36274.749999999978</v>
      </c>
      <c r="CA94" s="40">
        <v>7.4629114916256359E-2</v>
      </c>
      <c r="CB94" s="116">
        <f t="shared" si="110"/>
        <v>520079.47999999992</v>
      </c>
      <c r="CC94" s="117">
        <f t="shared" si="111"/>
        <v>10630.670000000011</v>
      </c>
      <c r="CD94" s="118">
        <f t="shared" si="112"/>
        <v>530710.14999999991</v>
      </c>
      <c r="CE94" s="32"/>
      <c r="CF94" s="38">
        <v>1613455.0347661702</v>
      </c>
      <c r="CG94" s="39">
        <v>12.983672665257107</v>
      </c>
      <c r="CH94" s="39">
        <v>299332.92523383029</v>
      </c>
      <c r="CI94" s="39">
        <v>12.104040648355451</v>
      </c>
      <c r="CJ94" s="36">
        <v>1912787.9600000004</v>
      </c>
      <c r="CK94" s="40">
        <v>12.837675405038997</v>
      </c>
      <c r="CL94" s="38">
        <v>379888.87137093232</v>
      </c>
      <c r="CM94" s="39">
        <v>0.61994939630423662</v>
      </c>
      <c r="CN94" s="36">
        <v>330915.5886290677</v>
      </c>
      <c r="CO94" s="39">
        <v>1.0750469880579818</v>
      </c>
      <c r="CP94" s="36">
        <v>710804.46</v>
      </c>
      <c r="CQ94" s="40">
        <v>0.77211921932588801</v>
      </c>
      <c r="CR94" s="116">
        <f t="shared" si="113"/>
        <v>1993343.9061371025</v>
      </c>
      <c r="CS94" s="117">
        <f t="shared" si="114"/>
        <v>630248.51386289799</v>
      </c>
      <c r="CT94" s="118">
        <f t="shared" si="115"/>
        <v>2623592.4200000004</v>
      </c>
      <c r="CU94" s="32"/>
      <c r="CV94" s="38">
        <f t="shared" si="116"/>
        <v>9992398.8803717215</v>
      </c>
      <c r="CW94" s="39">
        <f t="shared" si="96"/>
        <v>14.466160178780996</v>
      </c>
      <c r="CX94" s="39">
        <f t="shared" si="117"/>
        <v>2363679.8379099169</v>
      </c>
      <c r="CY94" s="39">
        <f t="shared" si="118"/>
        <v>13.414069871061733</v>
      </c>
      <c r="CZ94" s="36">
        <f t="shared" si="119"/>
        <v>12356078.718281638</v>
      </c>
      <c r="DA94" s="40">
        <f t="shared" si="120"/>
        <v>14.252321602904933</v>
      </c>
      <c r="DB94" s="38">
        <f t="shared" si="121"/>
        <v>3512110.5903139012</v>
      </c>
      <c r="DC94" s="39">
        <f t="shared" si="88"/>
        <v>1.1817775738230718</v>
      </c>
      <c r="DD94" s="36">
        <f t="shared" si="122"/>
        <v>4594122.0773138274</v>
      </c>
      <c r="DE94" s="39">
        <f t="shared" si="123"/>
        <v>2.757857690949153</v>
      </c>
      <c r="DF94" s="36">
        <f t="shared" si="124"/>
        <v>8106232.6676277285</v>
      </c>
      <c r="DG94" s="40">
        <f t="shared" si="125"/>
        <v>1.7478925341359108</v>
      </c>
      <c r="DH94" s="152"/>
      <c r="DI94" s="161" t="s">
        <v>91</v>
      </c>
      <c r="DJ94" s="38">
        <f t="shared" si="126"/>
        <v>12356078.718281638</v>
      </c>
      <c r="DK94" s="36">
        <f t="shared" si="127"/>
        <v>8106232.6676277285</v>
      </c>
      <c r="DL94" s="37">
        <f t="shared" si="128"/>
        <v>20462311.385909367</v>
      </c>
      <c r="DM94"/>
    </row>
    <row r="95" spans="1:119" s="19" customFormat="1" ht="15.6" x14ac:dyDescent="0.3">
      <c r="A95" s="26">
        <v>80</v>
      </c>
      <c r="B95" s="26" t="s">
        <v>176</v>
      </c>
      <c r="C95" s="41"/>
      <c r="D95" s="42">
        <v>-6544243.1616575085</v>
      </c>
      <c r="E95" s="46">
        <v>-60.55223325860976</v>
      </c>
      <c r="F95" s="43">
        <v>-940174.80499615357</v>
      </c>
      <c r="G95" s="46">
        <v>-35.103416532731714</v>
      </c>
      <c r="H95" s="43">
        <v>-7484417.9666536618</v>
      </c>
      <c r="I95" s="47">
        <v>-55.498097766212574</v>
      </c>
      <c r="J95" s="245">
        <v>-1074961.2357263865</v>
      </c>
      <c r="K95" s="46">
        <v>-3.1909132447752819</v>
      </c>
      <c r="L95" s="43">
        <v>-4698629.5155450655</v>
      </c>
      <c r="M95" s="46">
        <v>-15.821420085410301</v>
      </c>
      <c r="N95" s="43">
        <v>-5773590.7512714518</v>
      </c>
      <c r="O95" s="47">
        <v>-9.1086070152154051</v>
      </c>
      <c r="P95" s="122">
        <f t="shared" si="98"/>
        <v>-7619204.3973838948</v>
      </c>
      <c r="Q95" s="128">
        <f t="shared" si="99"/>
        <v>-5638804.3205412189</v>
      </c>
      <c r="R95" s="129">
        <f t="shared" si="100"/>
        <v>-13258008.717925113</v>
      </c>
      <c r="S95" s="32"/>
      <c r="T95" s="42">
        <v>11842180.843905721</v>
      </c>
      <c r="U95" s="46">
        <v>60.771828638098157</v>
      </c>
      <c r="V95" s="43">
        <v>2840801.3461989164</v>
      </c>
      <c r="W95" s="46">
        <v>56.132335082671389</v>
      </c>
      <c r="X95" s="43">
        <v>14682982.190104637</v>
      </c>
      <c r="Y95" s="47">
        <v>59.815303538100629</v>
      </c>
      <c r="Z95" s="45">
        <v>19944115.585153189</v>
      </c>
      <c r="AA95" s="46">
        <v>20.252541540269959</v>
      </c>
      <c r="AB95" s="43">
        <v>9376033.6101214476</v>
      </c>
      <c r="AC95" s="46">
        <v>22.325058955758273</v>
      </c>
      <c r="AD95" s="43">
        <v>29320149.195274636</v>
      </c>
      <c r="AE95" s="47">
        <v>20.872162354466624</v>
      </c>
      <c r="AF95" s="122">
        <f t="shared" si="101"/>
        <v>31786296.429058909</v>
      </c>
      <c r="AG95" s="128">
        <f t="shared" si="102"/>
        <v>12216834.956320364</v>
      </c>
      <c r="AH95" s="129">
        <f t="shared" si="103"/>
        <v>44003131.38537927</v>
      </c>
      <c r="AI95" s="32"/>
      <c r="AJ95" s="42">
        <v>10448244.809882501</v>
      </c>
      <c r="AK95" s="46">
        <v>171.19009076864157</v>
      </c>
      <c r="AL95" s="43">
        <v>3527292.250231998</v>
      </c>
      <c r="AM95" s="46">
        <v>155.64101179155443</v>
      </c>
      <c r="AN95" s="43">
        <v>13975537.060114499</v>
      </c>
      <c r="AO95" s="47">
        <v>166.97974885435983</v>
      </c>
      <c r="AP95" s="45">
        <v>3730096.90706805</v>
      </c>
      <c r="AQ95" s="46">
        <v>24.340741342739079</v>
      </c>
      <c r="AR95" s="43">
        <v>6178114.5368493889</v>
      </c>
      <c r="AS95" s="46">
        <v>41.877004926790406</v>
      </c>
      <c r="AT95" s="43">
        <v>9908211.4439174384</v>
      </c>
      <c r="AU95" s="47">
        <v>32.942270613972035</v>
      </c>
      <c r="AV95" s="122">
        <f t="shared" si="104"/>
        <v>14178341.716950551</v>
      </c>
      <c r="AW95" s="128">
        <f t="shared" si="105"/>
        <v>9705406.7870813869</v>
      </c>
      <c r="AX95" s="129">
        <f t="shared" si="106"/>
        <v>23883748.504031938</v>
      </c>
      <c r="AY95" s="32"/>
      <c r="AZ95" s="42">
        <v>14114309.143152317</v>
      </c>
      <c r="BA95" s="46">
        <v>129.48432298954458</v>
      </c>
      <c r="BB95" s="43">
        <v>3359636.1243876782</v>
      </c>
      <c r="BC95" s="46">
        <v>108.97295246148811</v>
      </c>
      <c r="BD95" s="43">
        <v>17473945.26754</v>
      </c>
      <c r="BE95" s="47">
        <v>124.96206407268619</v>
      </c>
      <c r="BF95" s="45">
        <v>12691837.8446848</v>
      </c>
      <c r="BG95" s="46">
        <v>21.3729911534436</v>
      </c>
      <c r="BH95" s="43">
        <v>11405789.526103197</v>
      </c>
      <c r="BI95" s="46">
        <v>38.293608301141163</v>
      </c>
      <c r="BJ95" s="43">
        <v>24097627.370787997</v>
      </c>
      <c r="BK95" s="47">
        <v>27.025063302953868</v>
      </c>
      <c r="BL95" s="122">
        <f t="shared" si="107"/>
        <v>26806146.987837117</v>
      </c>
      <c r="BM95" s="128">
        <f t="shared" si="108"/>
        <v>14765425.650490874</v>
      </c>
      <c r="BN95" s="129">
        <f t="shared" si="109"/>
        <v>41571572.638327993</v>
      </c>
      <c r="BO95" s="32"/>
      <c r="BP95" s="45">
        <v>6382486.6466351952</v>
      </c>
      <c r="BQ95" s="46">
        <v>68.262619350316001</v>
      </c>
      <c r="BR95" s="43">
        <v>1064765.4375088916</v>
      </c>
      <c r="BS95" s="46">
        <v>51.702701636830703</v>
      </c>
      <c r="BT95" s="43">
        <v>7447252.0841440866</v>
      </c>
      <c r="BU95" s="47">
        <v>65.27352321478169</v>
      </c>
      <c r="BV95" s="45">
        <v>6764032.635118816</v>
      </c>
      <c r="BW95" s="46">
        <v>23.292925497154915</v>
      </c>
      <c r="BX95" s="43">
        <v>5234578.1007371014</v>
      </c>
      <c r="BY95" s="46">
        <v>26.751115873286597</v>
      </c>
      <c r="BZ95" s="43">
        <v>11998610.735855918</v>
      </c>
      <c r="CA95" s="47">
        <v>24.685096367076799</v>
      </c>
      <c r="CB95" s="122">
        <f t="shared" si="110"/>
        <v>13146519.281754011</v>
      </c>
      <c r="CC95" s="128">
        <f t="shared" si="111"/>
        <v>6299343.5382459927</v>
      </c>
      <c r="CD95" s="129">
        <f t="shared" si="112"/>
        <v>19445862.820000004</v>
      </c>
      <c r="CE95" s="32"/>
      <c r="CF95" s="45">
        <v>11730195.989848349</v>
      </c>
      <c r="CG95" s="46">
        <v>94.394341180741208</v>
      </c>
      <c r="CH95" s="43">
        <v>2165320.682643102</v>
      </c>
      <c r="CI95" s="46">
        <v>87.558458659243911</v>
      </c>
      <c r="CJ95" s="43">
        <v>13895516.672491452</v>
      </c>
      <c r="CK95" s="47">
        <v>93.259752966425395</v>
      </c>
      <c r="CL95" s="45">
        <v>12190744.367233334</v>
      </c>
      <c r="CM95" s="46">
        <v>19.894356430320695</v>
      </c>
      <c r="CN95" s="43">
        <v>10385280.101974435</v>
      </c>
      <c r="CO95" s="46">
        <v>33.738707021991893</v>
      </c>
      <c r="CP95" s="43">
        <v>22576024.469207771</v>
      </c>
      <c r="CQ95" s="47">
        <v>24.523456688280842</v>
      </c>
      <c r="CR95" s="122">
        <f t="shared" si="113"/>
        <v>23920940.357081681</v>
      </c>
      <c r="CS95" s="128">
        <f t="shared" si="114"/>
        <v>12550600.784617538</v>
      </c>
      <c r="CT95" s="129">
        <f t="shared" si="115"/>
        <v>36471541.141699217</v>
      </c>
      <c r="CU95" s="32"/>
      <c r="CV95" s="45">
        <f>SUM(CV75:CV94)</f>
        <v>47973174.271766581</v>
      </c>
      <c r="CW95" s="46">
        <f t="shared" si="96"/>
        <v>69.451553286485108</v>
      </c>
      <c r="CX95" s="46">
        <f>SUM(CX75:CX94)</f>
        <v>12017641.03597443</v>
      </c>
      <c r="CY95" s="46">
        <f t="shared" si="118"/>
        <v>68.201062578951309</v>
      </c>
      <c r="CZ95" s="43">
        <f t="shared" si="119"/>
        <v>59990815.307741009</v>
      </c>
      <c r="DA95" s="47">
        <f t="shared" si="120"/>
        <v>69.197389599125458</v>
      </c>
      <c r="DB95" s="45">
        <f>SUM(DB75:DB94)</f>
        <v>54245866.103531815</v>
      </c>
      <c r="DC95" s="46">
        <f t="shared" si="88"/>
        <v>18.252998128977879</v>
      </c>
      <c r="DD95" s="43">
        <f>SUM(DD75:DD94)</f>
        <v>37881166.360240504</v>
      </c>
      <c r="DE95" s="46">
        <f t="shared" si="123"/>
        <v>22.740115354052037</v>
      </c>
      <c r="DF95" s="43">
        <f>SUM(DF75:DF94)</f>
        <v>92127032.463772312</v>
      </c>
      <c r="DG95" s="47">
        <f t="shared" si="125"/>
        <v>19.864733574523573</v>
      </c>
      <c r="DH95" s="153"/>
      <c r="DI95" s="161" t="s">
        <v>176</v>
      </c>
      <c r="DJ95" s="45">
        <f t="shared" ref="DJ95:DK95" si="129">SUM(DJ75:DJ94)</f>
        <v>59990815.307741016</v>
      </c>
      <c r="DK95" s="43">
        <f t="shared" si="129"/>
        <v>92127032.463772312</v>
      </c>
      <c r="DL95" s="44">
        <f>SUM(DL75:DL94)</f>
        <v>152117847.77151334</v>
      </c>
      <c r="DM95"/>
      <c r="DO95" s="48"/>
    </row>
    <row r="96" spans="1:119" s="19" customFormat="1" ht="15.6" x14ac:dyDescent="0.3">
      <c r="A96" s="26">
        <v>81</v>
      </c>
      <c r="B96" s="25" t="s">
        <v>177</v>
      </c>
      <c r="C96" s="41"/>
      <c r="D96" s="42">
        <v>-2097544.5051502762</v>
      </c>
      <c r="E96" s="46">
        <v>-19.408050863746588</v>
      </c>
      <c r="F96" s="43">
        <v>137072.1241498848</v>
      </c>
      <c r="G96" s="46">
        <v>5.1178779132242394</v>
      </c>
      <c r="H96" s="43">
        <v>-1960472.3810003914</v>
      </c>
      <c r="I96" s="47">
        <v>-14.5372009357951</v>
      </c>
      <c r="J96" s="245">
        <v>-429562.99292820925</v>
      </c>
      <c r="K96" s="46">
        <v>-1.2751141139277529</v>
      </c>
      <c r="L96" s="43">
        <v>-4135847.2845336483</v>
      </c>
      <c r="M96" s="46">
        <v>-13.926396427133394</v>
      </c>
      <c r="N96" s="43">
        <v>-4565410.2774618575</v>
      </c>
      <c r="O96" s="47">
        <v>-7.2025416888905571</v>
      </c>
      <c r="P96" s="122">
        <f t="shared" si="98"/>
        <v>-2527107.4980784855</v>
      </c>
      <c r="Q96" s="128">
        <f t="shared" si="99"/>
        <v>-3998775.1603837637</v>
      </c>
      <c r="R96" s="129">
        <f t="shared" si="100"/>
        <v>-6525882.6584622487</v>
      </c>
      <c r="S96" s="32"/>
      <c r="T96" s="42">
        <v>24389807.810070641</v>
      </c>
      <c r="U96" s="46">
        <v>125.16387313174199</v>
      </c>
      <c r="V96" s="43">
        <v>5809926.3569435971</v>
      </c>
      <c r="W96" s="46">
        <v>114.80025997240801</v>
      </c>
      <c r="X96" s="43">
        <v>30199734.167014237</v>
      </c>
      <c r="Y96" s="47">
        <v>123.02720541248793</v>
      </c>
      <c r="Z96" s="45">
        <v>25418000.053944286</v>
      </c>
      <c r="AA96" s="46">
        <v>25.811076944735664</v>
      </c>
      <c r="AB96" s="43">
        <v>11538705.367672648</v>
      </c>
      <c r="AC96" s="46">
        <v>27.474547161214751</v>
      </c>
      <c r="AD96" s="43">
        <v>36956705.421616934</v>
      </c>
      <c r="AE96" s="47">
        <v>26.308404862090619</v>
      </c>
      <c r="AF96" s="122">
        <f t="shared" si="101"/>
        <v>49807807.864014924</v>
      </c>
      <c r="AG96" s="128">
        <f t="shared" si="102"/>
        <v>17348631.724616244</v>
      </c>
      <c r="AH96" s="129">
        <f t="shared" si="103"/>
        <v>67156439.588631168</v>
      </c>
      <c r="AI96" s="32"/>
      <c r="AJ96" s="42">
        <v>13818400.473741945</v>
      </c>
      <c r="AK96" s="46">
        <v>226.40867192734987</v>
      </c>
      <c r="AL96" s="43">
        <v>4735430.1503155241</v>
      </c>
      <c r="AM96" s="46">
        <v>208.94983675221835</v>
      </c>
      <c r="AN96" s="43">
        <v>18553830.624057468</v>
      </c>
      <c r="AO96" s="47">
        <v>221.68121085903113</v>
      </c>
      <c r="AP96" s="45">
        <v>4296094.4566643508</v>
      </c>
      <c r="AQ96" s="46">
        <v>28.034157438509254</v>
      </c>
      <c r="AR96" s="43">
        <v>7178133.4863961153</v>
      </c>
      <c r="AS96" s="46">
        <v>48.655415755413237</v>
      </c>
      <c r="AT96" s="43">
        <v>11474227.943060465</v>
      </c>
      <c r="AU96" s="47">
        <v>38.148875215893824</v>
      </c>
      <c r="AV96" s="122">
        <f t="shared" si="104"/>
        <v>18114494.930406295</v>
      </c>
      <c r="AW96" s="128">
        <f t="shared" si="105"/>
        <v>11913563.636711638</v>
      </c>
      <c r="AX96" s="129">
        <f t="shared" si="106"/>
        <v>30028058.567117933</v>
      </c>
      <c r="AY96" s="32"/>
      <c r="AZ96" s="42">
        <v>20239425.606317427</v>
      </c>
      <c r="BA96" s="46">
        <v>185.67598992988724</v>
      </c>
      <c r="BB96" s="43">
        <v>4848230.6482225666</v>
      </c>
      <c r="BC96" s="46">
        <v>157.2569136627495</v>
      </c>
      <c r="BD96" s="43">
        <v>25087656.25454</v>
      </c>
      <c r="BE96" s="47">
        <v>179.41027400017163</v>
      </c>
      <c r="BF96" s="45">
        <v>17127282.825298466</v>
      </c>
      <c r="BG96" s="46">
        <v>28.84225821250411</v>
      </c>
      <c r="BH96" s="43">
        <v>15327621.712989531</v>
      </c>
      <c r="BI96" s="46">
        <v>51.460702542511292</v>
      </c>
      <c r="BJ96" s="43">
        <v>32454904.538287997</v>
      </c>
      <c r="BK96" s="47">
        <v>36.397601977272039</v>
      </c>
      <c r="BL96" s="122">
        <f t="shared" si="107"/>
        <v>37366708.431615889</v>
      </c>
      <c r="BM96" s="128">
        <f t="shared" si="108"/>
        <v>20175852.361212097</v>
      </c>
      <c r="BN96" s="129">
        <f t="shared" si="109"/>
        <v>57542560.792827986</v>
      </c>
      <c r="BO96" s="32"/>
      <c r="BP96" s="45">
        <v>13488857.246635197</v>
      </c>
      <c r="BQ96" s="46">
        <v>144.26739587199003</v>
      </c>
      <c r="BR96" s="43">
        <v>2179924.6775088916</v>
      </c>
      <c r="BS96" s="46">
        <v>105.85241708793296</v>
      </c>
      <c r="BT96" s="43">
        <v>15668781.924144085</v>
      </c>
      <c r="BU96" s="47">
        <v>137.33342031626907</v>
      </c>
      <c r="BV96" s="45">
        <v>8978344.3751188144</v>
      </c>
      <c r="BW96" s="46">
        <v>30.918228503456781</v>
      </c>
      <c r="BX96" s="43">
        <v>7663118.7507371018</v>
      </c>
      <c r="BY96" s="46">
        <v>39.162082159564498</v>
      </c>
      <c r="BZ96" s="43">
        <v>16641463.125855915</v>
      </c>
      <c r="CA96" s="47">
        <v>34.236973762579879</v>
      </c>
      <c r="CB96" s="122">
        <f t="shared" si="110"/>
        <v>22467201.621754013</v>
      </c>
      <c r="CC96" s="128">
        <f t="shared" si="111"/>
        <v>9843043.4282459933</v>
      </c>
      <c r="CD96" s="129">
        <f t="shared" si="112"/>
        <v>32310245.050000004</v>
      </c>
      <c r="CE96" s="32"/>
      <c r="CF96" s="45">
        <v>21237524.693359114</v>
      </c>
      <c r="CG96" s="46">
        <v>170.90099376636877</v>
      </c>
      <c r="CH96" s="43">
        <v>3929148.2766323397</v>
      </c>
      <c r="CI96" s="46">
        <v>158.88185510037766</v>
      </c>
      <c r="CJ96" s="43">
        <v>25166672.969991453</v>
      </c>
      <c r="CK96" s="47">
        <v>168.90611263232697</v>
      </c>
      <c r="CL96" s="45">
        <v>15711536.246591227</v>
      </c>
      <c r="CM96" s="46">
        <v>25.640017766078891</v>
      </c>
      <c r="CN96" s="43">
        <v>13452189.940616544</v>
      </c>
      <c r="CO96" s="46">
        <v>43.702191058319265</v>
      </c>
      <c r="CP96" s="43">
        <v>29163726.187207773</v>
      </c>
      <c r="CQ96" s="47">
        <v>31.679420661345915</v>
      </c>
      <c r="CR96" s="122">
        <f t="shared" si="113"/>
        <v>36949060.939950339</v>
      </c>
      <c r="CS96" s="128">
        <f t="shared" si="114"/>
        <v>17381338.217248883</v>
      </c>
      <c r="CT96" s="129">
        <f t="shared" si="115"/>
        <v>54330399.157199219</v>
      </c>
      <c r="CU96" s="32"/>
      <c r="CV96" s="45">
        <f>+CV73+CV95</f>
        <v>91076471.32497406</v>
      </c>
      <c r="CW96" s="46">
        <f t="shared" si="96"/>
        <v>131.85290524113029</v>
      </c>
      <c r="CX96" s="46">
        <f>+CX73+CX95</f>
        <v>21639732.233772799</v>
      </c>
      <c r="CY96" s="46">
        <f t="shared" si="118"/>
        <v>122.80719051678858</v>
      </c>
      <c r="CZ96" s="43">
        <f t="shared" si="119"/>
        <v>112716203.55874686</v>
      </c>
      <c r="DA96" s="47">
        <f t="shared" si="120"/>
        <v>130.0143532268763</v>
      </c>
      <c r="DB96" s="45">
        <f>+DB73+DB95</f>
        <v>71101694.964688957</v>
      </c>
      <c r="DC96" s="46">
        <f t="shared" si="88"/>
        <v>23.92475590085796</v>
      </c>
      <c r="DD96" s="43">
        <f>+DD73+DD95</f>
        <v>51023921.973878294</v>
      </c>
      <c r="DE96" s="46">
        <f t="shared" si="123"/>
        <v>30.629729308439813</v>
      </c>
      <c r="DF96" s="43">
        <f>+DF73+DF95</f>
        <v>122125616.93856724</v>
      </c>
      <c r="DG96" s="47">
        <f t="shared" si="125"/>
        <v>26.333126968601203</v>
      </c>
      <c r="DH96" s="153"/>
      <c r="DI96" s="160" t="s">
        <v>177</v>
      </c>
      <c r="DJ96" s="45">
        <f>+DJ73+DJ95</f>
        <v>112716203.55874686</v>
      </c>
      <c r="DK96" s="43">
        <f t="shared" ref="DK96:DL96" si="130">+DK73+DK95</f>
        <v>122125616.93856724</v>
      </c>
      <c r="DL96" s="44">
        <f t="shared" si="130"/>
        <v>234841820.4973141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244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8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8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244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1" si="131">+D98+J98</f>
        <v>0</v>
      </c>
      <c r="Q98" s="117">
        <f t="shared" ref="Q98:Q101" si="132">+F98+L98</f>
        <v>0</v>
      </c>
      <c r="R98" s="118">
        <f t="shared" ref="R98:R101" si="133">+P98+Q98</f>
        <v>0</v>
      </c>
      <c r="S98" s="32"/>
      <c r="T98" s="35">
        <v>32325.889999999996</v>
      </c>
      <c r="U98" s="39">
        <v>0.16589034347208037</v>
      </c>
      <c r="V98" s="39">
        <v>6270.65</v>
      </c>
      <c r="W98" s="39">
        <v>0.12390385109367898</v>
      </c>
      <c r="X98" s="36">
        <v>38596.539999999994</v>
      </c>
      <c r="Y98" s="40">
        <v>0.15723398187980703</v>
      </c>
      <c r="Z98" s="38">
        <v>-256952.49</v>
      </c>
      <c r="AA98" s="39">
        <v>-0.26092613409615029</v>
      </c>
      <c r="AB98" s="36">
        <v>15737.499999999996</v>
      </c>
      <c r="AC98" s="39">
        <v>3.7472200924810337E-2</v>
      </c>
      <c r="AD98" s="36">
        <v>-241214.99</v>
      </c>
      <c r="AE98" s="40">
        <v>-0.17171394320266467</v>
      </c>
      <c r="AF98" s="116">
        <f t="shared" ref="AF98:AF102" si="134">+T98+Z98</f>
        <v>-224626.6</v>
      </c>
      <c r="AG98" s="117">
        <f t="shared" ref="AG98:AG102" si="135">+V98+AB98</f>
        <v>22008.149999999994</v>
      </c>
      <c r="AH98" s="118">
        <f t="shared" ref="AH98:AH102" si="136">+AF98+AG98</f>
        <v>-202618.45</v>
      </c>
      <c r="AI98" s="32"/>
      <c r="AJ98" s="35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38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>
        <v>0</v>
      </c>
      <c r="BA98" s="39">
        <v>0</v>
      </c>
      <c r="BB98" s="39">
        <v>0</v>
      </c>
      <c r="BC98" s="39">
        <v>0</v>
      </c>
      <c r="BD98" s="36">
        <v>0</v>
      </c>
      <c r="BE98" s="40">
        <v>0</v>
      </c>
      <c r="BF98" s="38">
        <v>0</v>
      </c>
      <c r="BG98" s="39">
        <v>0</v>
      </c>
      <c r="BH98" s="36">
        <v>0</v>
      </c>
      <c r="BI98" s="39">
        <v>0</v>
      </c>
      <c r="BJ98" s="36">
        <v>0</v>
      </c>
      <c r="BK98" s="40">
        <v>0</v>
      </c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8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38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8">
        <v>0</v>
      </c>
      <c r="CG98" s="39">
        <v>0</v>
      </c>
      <c r="CH98" s="39">
        <v>0</v>
      </c>
      <c r="CI98" s="39">
        <v>0</v>
      </c>
      <c r="CJ98" s="36">
        <v>0</v>
      </c>
      <c r="CK98" s="40">
        <v>0</v>
      </c>
      <c r="CL98" s="38">
        <v>0</v>
      </c>
      <c r="CM98" s="39">
        <v>0</v>
      </c>
      <c r="CN98" s="36">
        <v>0</v>
      </c>
      <c r="CO98" s="39"/>
      <c r="CP98" s="36">
        <v>0</v>
      </c>
      <c r="CQ98" s="40">
        <v>0</v>
      </c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32325.889999999996</v>
      </c>
      <c r="CW98" s="39">
        <f t="shared" si="96"/>
        <v>4.6798722535009399E-2</v>
      </c>
      <c r="CX98" s="39">
        <f>+F98+V98+AL98+BB98+BR98+CH98</f>
        <v>6270.65</v>
      </c>
      <c r="CY98" s="39">
        <f t="shared" ref="CY98:CY102" si="149">+CX98/$CX$111</f>
        <v>3.55864342910975E-2</v>
      </c>
      <c r="CZ98" s="36">
        <f t="shared" ref="CZ98:CZ100" si="150">+CV98+CX98</f>
        <v>38596.539999999994</v>
      </c>
      <c r="DA98" s="40">
        <f t="shared" ref="DA98:DA102" si="151">+CZ98/$CZ$111</f>
        <v>4.451981193883859E-2</v>
      </c>
      <c r="DB98" s="38">
        <f t="shared" ref="DB98:DB100" si="152">+J98+Z98+AP98+BF98+BV98+CL98</f>
        <v>-256952.49</v>
      </c>
      <c r="DC98" s="39">
        <f t="shared" si="88"/>
        <v>-8.6461027468060711E-2</v>
      </c>
      <c r="DD98" s="36">
        <f t="shared" ref="DD98:DD100" si="153">+L98+AB98+AR98+BH98+BX98+CN98</f>
        <v>15737.499999999996</v>
      </c>
      <c r="DE98" s="39">
        <f t="shared" ref="DE98:DE102" si="154">+DD98/$DD$111</f>
        <v>9.4472425157429013E-3</v>
      </c>
      <c r="DF98" s="36">
        <f t="shared" ref="DF98:DF100" si="155">+DB98+DD98</f>
        <v>-241214.99</v>
      </c>
      <c r="DG98" s="40">
        <f t="shared" ref="DG98:DG102" si="156">+DF98/$DF$111</f>
        <v>-5.2011569051848346E-2</v>
      </c>
      <c r="DH98" s="152"/>
      <c r="DI98" s="163" t="s">
        <v>54</v>
      </c>
      <c r="DJ98" s="38">
        <f t="shared" ref="DJ98:DJ100" si="157">+CZ98</f>
        <v>38596.539999999994</v>
      </c>
      <c r="DK98" s="36">
        <f t="shared" ref="DK98:DK100" si="158">+DF98</f>
        <v>-241214.99</v>
      </c>
      <c r="DL98" s="37">
        <f t="shared" ref="DL98:DL100" si="159">+DJ98+DK98</f>
        <v>-202618.45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244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5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>
        <v>0</v>
      </c>
      <c r="BA99" s="39">
        <v>0</v>
      </c>
      <c r="BB99" s="39">
        <v>0</v>
      </c>
      <c r="BC99" s="39">
        <v>0</v>
      </c>
      <c r="BD99" s="36">
        <v>0</v>
      </c>
      <c r="BE99" s="40">
        <v>0</v>
      </c>
      <c r="BF99" s="38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8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8">
        <v>0</v>
      </c>
      <c r="CG99" s="39">
        <v>0</v>
      </c>
      <c r="CH99" s="39">
        <v>0</v>
      </c>
      <c r="CI99" s="39">
        <v>0</v>
      </c>
      <c r="CJ99" s="36">
        <v>0</v>
      </c>
      <c r="CK99" s="40">
        <v>0</v>
      </c>
      <c r="CL99" s="38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>
        <f t="shared" si="96"/>
        <v>0</v>
      </c>
      <c r="CX99" s="39">
        <f>+F99+V99+AL99+BB99+BR99+CH99</f>
        <v>0</v>
      </c>
      <c r="CY99" s="39">
        <f t="shared" si="149"/>
        <v>0</v>
      </c>
      <c r="CZ99" s="36">
        <f t="shared" si="150"/>
        <v>0</v>
      </c>
      <c r="DA99" s="40">
        <f t="shared" si="151"/>
        <v>0</v>
      </c>
      <c r="DB99" s="38">
        <f t="shared" si="152"/>
        <v>0</v>
      </c>
      <c r="DC99" s="39">
        <f t="shared" si="88"/>
        <v>0</v>
      </c>
      <c r="DD99" s="36">
        <f t="shared" si="153"/>
        <v>0</v>
      </c>
      <c r="DE99" s="39">
        <f t="shared" si="154"/>
        <v>0</v>
      </c>
      <c r="DF99" s="36">
        <f t="shared" si="155"/>
        <v>0</v>
      </c>
      <c r="DG99" s="40">
        <f t="shared" si="156"/>
        <v>0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244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8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8">
        <v>0</v>
      </c>
      <c r="CG100" s="39">
        <v>0</v>
      </c>
      <c r="CH100" s="39">
        <v>0</v>
      </c>
      <c r="CI100" s="39">
        <v>0</v>
      </c>
      <c r="CJ100" s="36">
        <v>0</v>
      </c>
      <c r="CK100" s="40">
        <v>0</v>
      </c>
      <c r="CL100" s="38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>
        <f t="shared" si="96"/>
        <v>0</v>
      </c>
      <c r="CX100" s="39">
        <f>+F100+V100+AL100+BB100+BR100+CH100</f>
        <v>0</v>
      </c>
      <c r="CY100" s="39">
        <f t="shared" si="149"/>
        <v>0</v>
      </c>
      <c r="CZ100" s="36">
        <f t="shared" si="150"/>
        <v>0</v>
      </c>
      <c r="DA100" s="40">
        <f t="shared" si="151"/>
        <v>0</v>
      </c>
      <c r="DB100" s="38">
        <f t="shared" si="152"/>
        <v>0</v>
      </c>
      <c r="DC100" s="39">
        <f t="shared" si="88"/>
        <v>0</v>
      </c>
      <c r="DD100" s="36">
        <f t="shared" si="153"/>
        <v>0</v>
      </c>
      <c r="DE100" s="39">
        <f t="shared" si="154"/>
        <v>0</v>
      </c>
      <c r="DF100" s="36">
        <f t="shared" si="155"/>
        <v>0</v>
      </c>
      <c r="DG100" s="40">
        <f t="shared" si="156"/>
        <v>0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</row>
    <row r="101" spans="1:119" s="19" customFormat="1" ht="16.2" thickBot="1" x14ac:dyDescent="0.35">
      <c r="A101" s="26">
        <v>85</v>
      </c>
      <c r="B101" s="26" t="s">
        <v>178</v>
      </c>
      <c r="C101" s="41"/>
      <c r="D101" s="42">
        <v>187354980.49484971</v>
      </c>
      <c r="E101" s="46">
        <v>1733.548433462098</v>
      </c>
      <c r="F101" s="43">
        <v>33180537.124149889</v>
      </c>
      <c r="G101" s="46">
        <v>1238.8655910148186</v>
      </c>
      <c r="H101" s="43">
        <v>220535517.6189996</v>
      </c>
      <c r="I101" s="47">
        <v>1635.3044114148822</v>
      </c>
      <c r="J101" s="245">
        <v>98948041.007071823</v>
      </c>
      <c r="K101" s="201">
        <v>293.71720960773155</v>
      </c>
      <c r="L101" s="43">
        <v>167576496.71546635</v>
      </c>
      <c r="M101" s="46">
        <v>564.27052658762523</v>
      </c>
      <c r="N101" s="245">
        <v>266524537.72253817</v>
      </c>
      <c r="O101" s="47">
        <v>420.47789298054016</v>
      </c>
      <c r="P101" s="122">
        <f t="shared" si="131"/>
        <v>286303021.50192153</v>
      </c>
      <c r="Q101" s="128">
        <f t="shared" si="132"/>
        <v>200757033.83961624</v>
      </c>
      <c r="R101" s="129">
        <f t="shared" si="133"/>
        <v>487060055.34153777</v>
      </c>
      <c r="S101" s="32"/>
      <c r="T101" s="42">
        <v>374789775.94007033</v>
      </c>
      <c r="U101" s="46">
        <v>1923.3501277311257</v>
      </c>
      <c r="V101" s="43">
        <v>91092035.286943614</v>
      </c>
      <c r="W101" s="46">
        <v>1799.9177080547652</v>
      </c>
      <c r="X101" s="43">
        <v>465881811.22701401</v>
      </c>
      <c r="Y101" s="47">
        <v>1897.9020467793232</v>
      </c>
      <c r="Z101" s="45">
        <v>261758688.05394435</v>
      </c>
      <c r="AA101" s="46">
        <v>265.80665764319252</v>
      </c>
      <c r="AB101" s="43">
        <v>161403527.90767264</v>
      </c>
      <c r="AC101" s="46">
        <v>384.31424481204408</v>
      </c>
      <c r="AD101" s="43">
        <v>423162215.96161699</v>
      </c>
      <c r="AE101" s="47">
        <v>301.23688713187693</v>
      </c>
      <c r="AF101" s="122">
        <f t="shared" si="134"/>
        <v>636548463.99401474</v>
      </c>
      <c r="AG101" s="128">
        <f t="shared" si="135"/>
        <v>252495563.19461626</v>
      </c>
      <c r="AH101" s="129">
        <f t="shared" si="136"/>
        <v>889044027.18863106</v>
      </c>
      <c r="AI101" s="32"/>
      <c r="AJ101" s="42">
        <v>126911316.47124209</v>
      </c>
      <c r="AK101" s="46">
        <v>2079.3884697006879</v>
      </c>
      <c r="AL101" s="43">
        <v>53161485.059815571</v>
      </c>
      <c r="AM101" s="46">
        <v>2345.7390927862848</v>
      </c>
      <c r="AN101" s="43">
        <v>180072801.53105766</v>
      </c>
      <c r="AO101" s="47">
        <v>2151.510245783044</v>
      </c>
      <c r="AP101" s="45">
        <v>50013593.906664319</v>
      </c>
      <c r="AQ101" s="46">
        <v>326.3636262629405</v>
      </c>
      <c r="AR101" s="43">
        <v>81338145.146396115</v>
      </c>
      <c r="AS101" s="46">
        <v>551.33291633156728</v>
      </c>
      <c r="AT101" s="43">
        <v>131351739.05306044</v>
      </c>
      <c r="AU101" s="47">
        <v>436.71096019636087</v>
      </c>
      <c r="AV101" s="122">
        <f t="shared" si="137"/>
        <v>176924910.37790641</v>
      </c>
      <c r="AW101" s="128">
        <f t="shared" si="138"/>
        <v>134499630.20621169</v>
      </c>
      <c r="AX101" s="129">
        <f t="shared" si="139"/>
        <v>311424540.58411813</v>
      </c>
      <c r="AY101" s="32"/>
      <c r="AZ101" s="42">
        <v>210895835.11613321</v>
      </c>
      <c r="BA101" s="46">
        <v>1934.7531752608456</v>
      </c>
      <c r="BB101" s="43">
        <v>49208255.893926658</v>
      </c>
      <c r="BC101" s="46">
        <v>1596.1159874773487</v>
      </c>
      <c r="BD101" s="36">
        <v>260104091.01005986</v>
      </c>
      <c r="BE101" s="47">
        <v>1860.0919018983927</v>
      </c>
      <c r="BF101" s="45">
        <v>163043608.82461056</v>
      </c>
      <c r="BG101" s="46">
        <v>274.5646179598242</v>
      </c>
      <c r="BH101" s="43">
        <v>143436598.86057729</v>
      </c>
      <c r="BI101" s="46">
        <v>481.57165448689875</v>
      </c>
      <c r="BJ101" s="43">
        <v>306480207.68518782</v>
      </c>
      <c r="BK101" s="47">
        <v>343.71213756235477</v>
      </c>
      <c r="BL101" s="122">
        <f t="shared" si="140"/>
        <v>373939443.9407438</v>
      </c>
      <c r="BM101" s="128">
        <f t="shared" si="141"/>
        <v>192644854.75450394</v>
      </c>
      <c r="BN101" s="129">
        <f t="shared" si="142"/>
        <v>566584298.69524777</v>
      </c>
      <c r="BO101" s="32"/>
      <c r="BP101" s="45">
        <v>156475963.75663576</v>
      </c>
      <c r="BQ101" s="46">
        <v>1673.5576183342682</v>
      </c>
      <c r="BR101" s="43">
        <v>31176966.967508793</v>
      </c>
      <c r="BS101" s="46">
        <v>1513.8859360740407</v>
      </c>
      <c r="BT101" s="43">
        <v>187652930.72414449</v>
      </c>
      <c r="BU101" s="47">
        <v>1644.7365808957998</v>
      </c>
      <c r="BV101" s="45">
        <v>72802787.315118715</v>
      </c>
      <c r="BW101" s="46">
        <v>250.70693658569067</v>
      </c>
      <c r="BX101" s="45">
        <v>88017345.240736648</v>
      </c>
      <c r="BY101" s="46">
        <v>449.80935542111052</v>
      </c>
      <c r="BZ101" s="45">
        <v>160820132.55585536</v>
      </c>
      <c r="CA101" s="47">
        <v>330.86001015468105</v>
      </c>
      <c r="CB101" s="122">
        <f t="shared" si="143"/>
        <v>229278751.07175446</v>
      </c>
      <c r="CC101" s="128">
        <f t="shared" si="144"/>
        <v>119194312.20824544</v>
      </c>
      <c r="CD101" s="129">
        <f t="shared" si="145"/>
        <v>348473063.27999991</v>
      </c>
      <c r="CE101" s="32"/>
      <c r="CF101" s="45">
        <v>225042293.40195069</v>
      </c>
      <c r="CG101" s="46">
        <v>1810.9432307750239</v>
      </c>
      <c r="CH101" s="43">
        <v>48551360.151615858</v>
      </c>
      <c r="CI101" s="46">
        <v>1963.2575880151985</v>
      </c>
      <c r="CJ101" s="43">
        <v>273593653.55356658</v>
      </c>
      <c r="CK101" s="47">
        <v>1836.2236644355398</v>
      </c>
      <c r="CL101" s="45">
        <v>149319384.94833753</v>
      </c>
      <c r="CM101" s="46">
        <v>243.67774244393124</v>
      </c>
      <c r="CN101" s="43">
        <v>126895489.14936727</v>
      </c>
      <c r="CO101" s="46">
        <v>412.24595666022537</v>
      </c>
      <c r="CP101" s="43">
        <v>276214874.09770477</v>
      </c>
      <c r="CQ101" s="47">
        <v>300.04146703654374</v>
      </c>
      <c r="CR101" s="122">
        <f t="shared" si="146"/>
        <v>374361678.35028821</v>
      </c>
      <c r="CS101" s="128">
        <f t="shared" si="147"/>
        <v>175446849.30098313</v>
      </c>
      <c r="CT101" s="129">
        <f t="shared" si="148"/>
        <v>549808527.65127134</v>
      </c>
      <c r="CU101" s="32"/>
      <c r="CV101" s="54">
        <f>+CV63+CV96+CV98+CV99+CV100</f>
        <v>1281470165.180882</v>
      </c>
      <c r="CW101" s="55">
        <f t="shared" si="96"/>
        <v>1855.2054312253356</v>
      </c>
      <c r="CX101" s="56">
        <f>+CX63+CX96+CX98+CX99+CX100</f>
        <v>306370640.48396033</v>
      </c>
      <c r="CY101" s="55">
        <f t="shared" si="149"/>
        <v>1738.6775958319968</v>
      </c>
      <c r="CZ101" s="56">
        <f>+CZ63+CZ96+CZ98+CZ99+CZ100</f>
        <v>1587840805.6648421</v>
      </c>
      <c r="DA101" s="47">
        <f t="shared" si="151"/>
        <v>1831.5210134642311</v>
      </c>
      <c r="DB101" s="45">
        <f>+DB63+DB96+DB98+DB99+DB100</f>
        <v>795886104.05574727</v>
      </c>
      <c r="DC101" s="46">
        <f t="shared" si="88"/>
        <v>267.80487826450639</v>
      </c>
      <c r="DD101" s="43">
        <f>+DD63+DD96+DD98+DD99+DD100</f>
        <v>768667603.02021623</v>
      </c>
      <c r="DE101" s="46">
        <f t="shared" si="154"/>
        <v>461.43220077691973</v>
      </c>
      <c r="DF101" s="43">
        <f>+DF63+DF96+DF98+DF99+DF100</f>
        <v>1564553707.0759637</v>
      </c>
      <c r="DG101" s="47">
        <f t="shared" si="156"/>
        <v>337.3542132307233</v>
      </c>
      <c r="DH101" s="153"/>
      <c r="DI101" s="161" t="s">
        <v>178</v>
      </c>
      <c r="DJ101" s="45">
        <f>+DJ63+DJ96+DJ98+DJ99+DJ100</f>
        <v>1587840805.6648424</v>
      </c>
      <c r="DK101" s="43">
        <f t="shared" ref="DK101:DL101" si="160">+DK63+DK96+DK98+DK99+DK100</f>
        <v>1564553707.0759637</v>
      </c>
      <c r="DL101" s="44">
        <f t="shared" si="160"/>
        <v>3152394512.7408061</v>
      </c>
      <c r="DM101"/>
      <c r="DN101" s="48"/>
      <c r="DO101" s="48"/>
    </row>
    <row r="102" spans="1:119" s="19" customFormat="1" ht="16.2" thickBot="1" x14ac:dyDescent="0.35">
      <c r="A102" s="26">
        <v>86</v>
      </c>
      <c r="B102" s="26" t="s">
        <v>179</v>
      </c>
      <c r="C102" s="34"/>
      <c r="D102" s="57">
        <v>20272852.505150288</v>
      </c>
      <c r="E102" s="63">
        <v>187.57959681289358</v>
      </c>
      <c r="F102" s="61">
        <v>12118895.875850111</v>
      </c>
      <c r="G102" s="63">
        <v>452.48463114102645</v>
      </c>
      <c r="H102" s="61">
        <v>32391748.3810004</v>
      </c>
      <c r="I102" s="60">
        <v>240.18974173766972</v>
      </c>
      <c r="J102" s="246">
        <v>17555685.992928177</v>
      </c>
      <c r="K102" s="63">
        <v>52.112270744439229</v>
      </c>
      <c r="L102" s="61">
        <v>-4525273.7154663503</v>
      </c>
      <c r="M102" s="58">
        <v>-15.237689248958176</v>
      </c>
      <c r="N102" s="246">
        <v>13030412.277461827</v>
      </c>
      <c r="O102" s="60">
        <v>20.55720777498825</v>
      </c>
      <c r="P102" s="96">
        <f>+D102+J102</f>
        <v>37828538.498078465</v>
      </c>
      <c r="Q102" s="97">
        <f>+F102+L102</f>
        <v>7593622.1603837609</v>
      </c>
      <c r="R102" s="98">
        <f>+P102+Q102</f>
        <v>45422160.658462226</v>
      </c>
      <c r="S102" s="32"/>
      <c r="T102" s="57">
        <v>26206896.33692956</v>
      </c>
      <c r="U102" s="58">
        <v>134.48882721157716</v>
      </c>
      <c r="V102" s="61">
        <v>-3854178.3619436473</v>
      </c>
      <c r="W102" s="58">
        <v>-76.155987313395784</v>
      </c>
      <c r="X102" s="61">
        <v>22352717.974985838</v>
      </c>
      <c r="Y102" s="60">
        <v>91.060153398293238</v>
      </c>
      <c r="Z102" s="59">
        <v>142260.40605611022</v>
      </c>
      <c r="AA102" s="58">
        <v>0.14446039338700087</v>
      </c>
      <c r="AB102" s="61">
        <v>-18319388.972672701</v>
      </c>
      <c r="AC102" s="58">
        <v>-43.619877642811531</v>
      </c>
      <c r="AD102" s="61">
        <v>-18177128.566616591</v>
      </c>
      <c r="AE102" s="60">
        <v>-12.939769714459018</v>
      </c>
      <c r="AF102" s="96">
        <f t="shared" si="134"/>
        <v>26349156.74298567</v>
      </c>
      <c r="AG102" s="97">
        <f t="shared" si="135"/>
        <v>-22173567.334616348</v>
      </c>
      <c r="AH102" s="98">
        <f t="shared" si="136"/>
        <v>4175589.4083693214</v>
      </c>
      <c r="AI102" s="32"/>
      <c r="AJ102" s="57">
        <v>6478802.2387578934</v>
      </c>
      <c r="AK102" s="58">
        <v>106.15244603342279</v>
      </c>
      <c r="AL102" s="61">
        <v>-2331695.9598155767</v>
      </c>
      <c r="AM102" s="58">
        <v>-102.88558265964686</v>
      </c>
      <c r="AN102" s="61">
        <v>4147106.2789423168</v>
      </c>
      <c r="AO102" s="60">
        <v>49.549635334332784</v>
      </c>
      <c r="AP102" s="59">
        <v>3816118.2333356901</v>
      </c>
      <c r="AQ102" s="58">
        <v>24.902073368368889</v>
      </c>
      <c r="AR102" s="61">
        <v>-1062117.606396094</v>
      </c>
      <c r="AS102" s="58">
        <v>-7.1993330603680201</v>
      </c>
      <c r="AT102" s="61">
        <v>2754000.6269395961</v>
      </c>
      <c r="AU102" s="60">
        <v>9.1563481903070265</v>
      </c>
      <c r="AV102" s="96">
        <f t="shared" si="137"/>
        <v>10294920.472093584</v>
      </c>
      <c r="AW102" s="97">
        <f t="shared" si="138"/>
        <v>-3393813.5662116706</v>
      </c>
      <c r="AX102" s="98">
        <f>+AV102+AW102</f>
        <v>6901106.9058819134</v>
      </c>
      <c r="AY102" s="32"/>
      <c r="AZ102" s="57">
        <v>11566349.303915799</v>
      </c>
      <c r="BA102" s="58">
        <v>106.10940244317455</v>
      </c>
      <c r="BB102" s="59">
        <v>4857000.0860240459</v>
      </c>
      <c r="BC102" s="58">
        <v>157.54135861252178</v>
      </c>
      <c r="BD102" s="59">
        <v>16423349.389939874</v>
      </c>
      <c r="BE102" s="60">
        <v>117.44889933735625</v>
      </c>
      <c r="BF102" s="59">
        <v>6565337.3483404517</v>
      </c>
      <c r="BG102" s="58">
        <v>11.055995103515931</v>
      </c>
      <c r="BH102" s="61">
        <v>6532080.0864717066</v>
      </c>
      <c r="BI102" s="58">
        <v>21.930697182388869</v>
      </c>
      <c r="BJ102" s="61">
        <v>13097417.434812158</v>
      </c>
      <c r="BK102" s="60">
        <v>14.68852222812987</v>
      </c>
      <c r="BL102" s="96">
        <f t="shared" si="140"/>
        <v>18131686.65225625</v>
      </c>
      <c r="BM102" s="97">
        <f t="shared" si="141"/>
        <v>11389080.172495753</v>
      </c>
      <c r="BN102" s="98">
        <f>+BL102+BM102</f>
        <v>29520766.824752003</v>
      </c>
      <c r="BO102" s="32"/>
      <c r="BP102" s="59">
        <v>41965385.603364855</v>
      </c>
      <c r="BQ102" s="58">
        <v>448.8324538590237</v>
      </c>
      <c r="BR102" s="61">
        <v>-1394937.1675087996</v>
      </c>
      <c r="BS102" s="58">
        <v>-67.735125158240237</v>
      </c>
      <c r="BT102" s="61">
        <v>40570448.435856104</v>
      </c>
      <c r="BU102" s="60">
        <v>355.59103920359797</v>
      </c>
      <c r="BV102" s="59">
        <v>28666679.874881476</v>
      </c>
      <c r="BW102" s="58">
        <v>98.717861754473219</v>
      </c>
      <c r="BX102" s="59">
        <v>-13968557.730736986</v>
      </c>
      <c r="BY102" s="58">
        <v>-71.385792559866445</v>
      </c>
      <c r="BZ102" s="59">
        <v>14698122.14414449</v>
      </c>
      <c r="CA102" s="60">
        <v>30.238880944693818</v>
      </c>
      <c r="CB102" s="96">
        <f>+BP102+BV102</f>
        <v>70632065.478246331</v>
      </c>
      <c r="CC102" s="97">
        <f t="shared" si="144"/>
        <v>-15363494.898245785</v>
      </c>
      <c r="CD102" s="98">
        <f>+CB102+CC102</f>
        <v>55268570.58000055</v>
      </c>
      <c r="CE102" s="32"/>
      <c r="CF102" s="59">
        <v>45771654.197706074</v>
      </c>
      <c r="CG102" s="58">
        <v>368.33017508695781</v>
      </c>
      <c r="CH102" s="61">
        <v>1690840.2087273821</v>
      </c>
      <c r="CI102" s="58">
        <v>68.372026232405261</v>
      </c>
      <c r="CJ102" s="61">
        <v>47462494.406433403</v>
      </c>
      <c r="CK102" s="60">
        <v>318.54450668085076</v>
      </c>
      <c r="CL102" s="59">
        <v>10220678.307257414</v>
      </c>
      <c r="CM102" s="58">
        <v>16.679360265379103</v>
      </c>
      <c r="CN102" s="61">
        <v>12077505.115037799</v>
      </c>
      <c r="CO102" s="58">
        <v>39.236246170712278</v>
      </c>
      <c r="CP102" s="61">
        <v>22298183.422295213</v>
      </c>
      <c r="CQ102" s="60">
        <v>24.221648773008599</v>
      </c>
      <c r="CR102" s="96">
        <f t="shared" si="146"/>
        <v>55992332.504963487</v>
      </c>
      <c r="CS102" s="97">
        <f t="shared" si="147"/>
        <v>13768345.323765181</v>
      </c>
      <c r="CT102" s="98">
        <f>+CR102+CS102</f>
        <v>69760677.828728676</v>
      </c>
      <c r="CU102" s="32"/>
      <c r="CV102" s="62">
        <f>+CV16-CV101</f>
        <v>152261940.18582416</v>
      </c>
      <c r="CW102" s="58">
        <f t="shared" si="96"/>
        <v>220.43211467336499</v>
      </c>
      <c r="CX102" s="62">
        <f>+CX16-CX101</f>
        <v>11085924.681333482</v>
      </c>
      <c r="CY102" s="63">
        <f t="shared" si="149"/>
        <v>62.913498637036035</v>
      </c>
      <c r="CZ102" s="62">
        <f>+CZ16-CZ101</f>
        <v>163347864.86715794</v>
      </c>
      <c r="DA102" s="64">
        <f t="shared" si="151"/>
        <v>188.41627318139635</v>
      </c>
      <c r="DB102" s="62">
        <f>+DB16-DB101</f>
        <v>66966760.162799239</v>
      </c>
      <c r="DC102" s="58">
        <f t="shared" si="88"/>
        <v>22.533406428102015</v>
      </c>
      <c r="DD102" s="62">
        <f>+DD16-DD101</f>
        <v>-19265752.823762655</v>
      </c>
      <c r="DE102" s="63">
        <f t="shared" si="154"/>
        <v>-11.56525745349925</v>
      </c>
      <c r="DF102" s="62">
        <f>+DF16-DF101</f>
        <v>47701007.339036226</v>
      </c>
      <c r="DG102" s="64">
        <f t="shared" si="156"/>
        <v>10.285448002452117</v>
      </c>
      <c r="DH102" s="153"/>
      <c r="DI102" s="161" t="s">
        <v>179</v>
      </c>
      <c r="DJ102" s="62">
        <f>+DJ16-DJ101</f>
        <v>163347864.8671577</v>
      </c>
      <c r="DK102" s="62">
        <f t="shared" ref="DK102" si="161">+DK16-DK101</f>
        <v>47701007.339036226</v>
      </c>
      <c r="DL102" s="62">
        <f>+DL16-DL101</f>
        <v>211048872.2061944</v>
      </c>
      <c r="DM102"/>
      <c r="DN102" s="48"/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244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8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8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243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31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31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>
        <v>1123950.71</v>
      </c>
      <c r="E105" s="36"/>
      <c r="F105" s="36">
        <v>607855.46000000101</v>
      </c>
      <c r="G105" s="36"/>
      <c r="H105" s="36">
        <v>1731806.1700000009</v>
      </c>
      <c r="I105" s="37"/>
      <c r="J105" s="244">
        <v>2369896.2600000096</v>
      </c>
      <c r="K105" s="36">
        <v>7.0347963381837246</v>
      </c>
      <c r="L105" s="36">
        <v>2644525.08</v>
      </c>
      <c r="M105" s="36">
        <v>8.904754477589325</v>
      </c>
      <c r="N105" s="36">
        <v>5014421.3400000092</v>
      </c>
      <c r="O105" s="37">
        <v>7.9109163365469861</v>
      </c>
      <c r="P105" s="116">
        <f t="shared" ref="P105:P107" si="162">+D105+J105</f>
        <v>3493846.9700000095</v>
      </c>
      <c r="Q105" s="117">
        <f t="shared" ref="Q105:Q107" si="163">+F105+L105</f>
        <v>3252380.540000001</v>
      </c>
      <c r="R105" s="118">
        <f t="shared" ref="R105:R107" si="164">+P105+Q105</f>
        <v>6746227.510000011</v>
      </c>
      <c r="S105" s="32"/>
      <c r="T105" s="35">
        <v>2379386.1399999997</v>
      </c>
      <c r="U105" s="36"/>
      <c r="V105" s="36">
        <v>1488057.82</v>
      </c>
      <c r="W105" s="36"/>
      <c r="X105" s="36">
        <v>3867443.96</v>
      </c>
      <c r="Y105" s="37"/>
      <c r="Z105" s="38">
        <v>5696070.2600000203</v>
      </c>
      <c r="AA105" s="36">
        <v>5.7841571898441568</v>
      </c>
      <c r="AB105" s="36">
        <v>3340862.1</v>
      </c>
      <c r="AC105" s="36">
        <v>7.9548502540609274</v>
      </c>
      <c r="AD105" s="36">
        <v>9036932.3600000199</v>
      </c>
      <c r="AE105" s="37">
        <v>6.4331295911226984</v>
      </c>
      <c r="AF105" s="116">
        <f t="shared" ref="AF105:AF107" si="165">+T105+Z105</f>
        <v>8075456.4000000199</v>
      </c>
      <c r="AG105" s="117">
        <f t="shared" ref="AG105:AG107" si="166">+V105+AB105</f>
        <v>4828919.92</v>
      </c>
      <c r="AH105" s="118">
        <f t="shared" ref="AH105:AH107" si="167">+AF105+AG105</f>
        <v>12904376.320000019</v>
      </c>
      <c r="AI105" s="32"/>
      <c r="AJ105" s="35">
        <v>11342445.529999999</v>
      </c>
      <c r="AK105" s="36"/>
      <c r="AL105" s="36">
        <v>10111538.449999999</v>
      </c>
      <c r="AM105" s="36"/>
      <c r="AN105" s="36">
        <v>21453983.979999997</v>
      </c>
      <c r="AO105" s="37"/>
      <c r="AP105" s="38">
        <v>11530670.460000001</v>
      </c>
      <c r="AQ105" s="36">
        <v>75.243371463995572</v>
      </c>
      <c r="AR105" s="36">
        <v>20611990.140000001</v>
      </c>
      <c r="AS105" s="36">
        <v>139.71388964956282</v>
      </c>
      <c r="AT105" s="36">
        <v>32142660.600000001</v>
      </c>
      <c r="AU105" s="37">
        <v>106.86613116116699</v>
      </c>
      <c r="AV105" s="116">
        <f t="shared" ref="AV105:AV107" si="168">+AJ105+AP105</f>
        <v>22873115.990000002</v>
      </c>
      <c r="AW105" s="117">
        <f t="shared" ref="AW105:AW107" si="169">+AL105+AR105</f>
        <v>30723528.59</v>
      </c>
      <c r="AX105" s="118">
        <f t="shared" ref="AX105:AX107" si="170">+AV105+AW105</f>
        <v>53596644.579999998</v>
      </c>
      <c r="AY105" s="32"/>
      <c r="AZ105" s="35">
        <v>436782.86</v>
      </c>
      <c r="BA105" s="36"/>
      <c r="BB105" s="36">
        <v>150712.53</v>
      </c>
      <c r="BC105" s="36"/>
      <c r="BD105" s="36">
        <v>587495.39</v>
      </c>
      <c r="BE105" s="37"/>
      <c r="BF105" s="38">
        <v>293508.07</v>
      </c>
      <c r="BG105" s="36">
        <v>0.49426611498991291</v>
      </c>
      <c r="BH105" s="36">
        <v>472958.41</v>
      </c>
      <c r="BI105" s="36">
        <v>1.5879027097441338</v>
      </c>
      <c r="BJ105" s="36">
        <v>766466.48</v>
      </c>
      <c r="BK105" s="37"/>
      <c r="BL105" s="116">
        <f t="shared" ref="BL105:BL107" si="171">+AZ105+BF105</f>
        <v>730290.92999999993</v>
      </c>
      <c r="BM105" s="117">
        <f t="shared" ref="BM105:BM107" si="172">+BB105+BH105</f>
        <v>623670.93999999994</v>
      </c>
      <c r="BN105" s="118">
        <f t="shared" ref="BN105:BN107" si="173">+BL105+BM105</f>
        <v>1353961.8699999999</v>
      </c>
      <c r="BO105" s="32"/>
      <c r="BP105" s="38">
        <v>4861182.1300000008</v>
      </c>
      <c r="BQ105" s="36"/>
      <c r="BR105" s="36">
        <v>0</v>
      </c>
      <c r="BS105" s="36"/>
      <c r="BT105" s="36">
        <v>4861182.1300000008</v>
      </c>
      <c r="BU105" s="37"/>
      <c r="BV105" s="38">
        <v>9.3132257461547852E-10</v>
      </c>
      <c r="BW105" s="36">
        <v>3.2071440979905594E-15</v>
      </c>
      <c r="BX105" s="36">
        <v>0</v>
      </c>
      <c r="BY105" s="36">
        <v>0</v>
      </c>
      <c r="BZ105" s="36">
        <v>9.3132257461547852E-10</v>
      </c>
      <c r="CA105" s="37">
        <v>1.916037448778622E-15</v>
      </c>
      <c r="CB105" s="116">
        <f t="shared" ref="CB105:CB107" si="174">+BP105+BV105</f>
        <v>4861182.1300000018</v>
      </c>
      <c r="CC105" s="117">
        <f t="shared" ref="CC105:CC107" si="175">+BR105+BX105</f>
        <v>0</v>
      </c>
      <c r="CD105" s="118">
        <f t="shared" ref="CD105:CD107" si="176">+CB105+CC105</f>
        <v>4861182.1300000018</v>
      </c>
      <c r="CE105" s="32"/>
      <c r="CF105" s="38">
        <v>1977069.6400000001</v>
      </c>
      <c r="CG105" s="36"/>
      <c r="CH105" s="36">
        <v>651157.2699999999</v>
      </c>
      <c r="CI105" s="36"/>
      <c r="CJ105" s="36">
        <v>2628226.91</v>
      </c>
      <c r="CK105" s="37"/>
      <c r="CL105" s="38">
        <v>3683676.8899999899</v>
      </c>
      <c r="CM105" s="36"/>
      <c r="CN105" s="36">
        <v>2463287.0900000101</v>
      </c>
      <c r="CO105" s="36"/>
      <c r="CP105" s="36">
        <v>0</v>
      </c>
      <c r="CQ105" s="37"/>
      <c r="CR105" s="116">
        <f t="shared" ref="CR105:CR107" si="177">+CF105+CL105</f>
        <v>5660746.52999999</v>
      </c>
      <c r="CS105" s="117">
        <f t="shared" ref="CS105:CS107" si="178">+CH105+CN105</f>
        <v>3114444.3600000101</v>
      </c>
      <c r="CT105" s="118">
        <f t="shared" ref="CT105:CT107" si="179">+CR105+CS105</f>
        <v>8775190.8900000006</v>
      </c>
      <c r="CU105" s="32"/>
      <c r="CV105" s="38">
        <f>+D105+T105+AJ105+AZ105+BP105+CF105</f>
        <v>22120817.009999998</v>
      </c>
      <c r="CW105" s="39"/>
      <c r="CX105" s="39">
        <f>+F105+V105+AL105+BB105+BR105+CH105</f>
        <v>13009321.529999999</v>
      </c>
      <c r="CY105" s="39"/>
      <c r="CZ105" s="36">
        <f>+CV105+CX105</f>
        <v>35130138.539999999</v>
      </c>
      <c r="DA105" s="40"/>
      <c r="DB105" s="38">
        <f t="shared" ref="DB105:DB107" si="180">+J105+Z105+AP105+BF105+BV105+CL105</f>
        <v>23573821.94000002</v>
      </c>
      <c r="DC105" s="39"/>
      <c r="DD105" s="36">
        <f t="shared" ref="DD105:DD107" si="181">+L105+AB105+AR105+BH105+BX105+CN105</f>
        <v>29533622.820000011</v>
      </c>
      <c r="DE105" s="39"/>
      <c r="DF105" s="36">
        <f t="shared" ref="DF105:DF107" si="182">+DB105+DD105</f>
        <v>53107444.760000035</v>
      </c>
      <c r="DG105" s="40"/>
      <c r="DH105" s="152"/>
      <c r="DI105" s="163" t="s">
        <v>49</v>
      </c>
      <c r="DJ105" s="38">
        <f t="shared" ref="DJ105:DJ107" si="183">+CZ105</f>
        <v>35130138.539999999</v>
      </c>
      <c r="DK105" s="36">
        <f t="shared" ref="DK105:DK107" si="184">+DF105</f>
        <v>53107444.760000035</v>
      </c>
      <c r="DL105" s="37">
        <f t="shared" ref="DL105:DL107" si="185">+DJ105+DK105</f>
        <v>88237583.300000042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244">
        <v>0</v>
      </c>
      <c r="K106" s="36">
        <v>0</v>
      </c>
      <c r="L106" s="36">
        <v>0</v>
      </c>
      <c r="M106" s="36">
        <v>0</v>
      </c>
      <c r="N106" s="36">
        <v>0</v>
      </c>
      <c r="O106" s="37">
        <v>0</v>
      </c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>
        <v>0</v>
      </c>
      <c r="AB106" s="36">
        <v>0</v>
      </c>
      <c r="AC106" s="36">
        <v>0</v>
      </c>
      <c r="AD106" s="36">
        <v>0</v>
      </c>
      <c r="AE106" s="37">
        <v>0</v>
      </c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>
        <v>0</v>
      </c>
      <c r="AR106" s="36">
        <v>0</v>
      </c>
      <c r="AS106" s="36">
        <v>0</v>
      </c>
      <c r="AT106" s="36">
        <v>0</v>
      </c>
      <c r="AU106" s="37">
        <v>0</v>
      </c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>
        <v>0</v>
      </c>
      <c r="BH106" s="36">
        <v>0</v>
      </c>
      <c r="BI106" s="36">
        <v>0</v>
      </c>
      <c r="BJ106" s="36">
        <v>0</v>
      </c>
      <c r="BK106" s="37">
        <v>0</v>
      </c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8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>
        <v>0</v>
      </c>
      <c r="BX106" s="36">
        <v>0</v>
      </c>
      <c r="BY106" s="36">
        <v>0</v>
      </c>
      <c r="BZ106" s="36">
        <v>0</v>
      </c>
      <c r="CA106" s="37">
        <v>0</v>
      </c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8">
        <v>0</v>
      </c>
      <c r="CG106" s="36"/>
      <c r="CH106" s="36">
        <v>0</v>
      </c>
      <c r="CI106" s="36"/>
      <c r="CJ106" s="36">
        <v>0</v>
      </c>
      <c r="CK106" s="37"/>
      <c r="CL106" s="38">
        <v>0</v>
      </c>
      <c r="CM106" s="36"/>
      <c r="CN106" s="36">
        <v>0</v>
      </c>
      <c r="CO106" s="36"/>
      <c r="CP106" s="36">
        <v>0</v>
      </c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>
        <v>22578525.390000001</v>
      </c>
      <c r="E107" s="36"/>
      <c r="F107" s="36">
        <v>8843877.3899999987</v>
      </c>
      <c r="G107" s="36"/>
      <c r="H107" s="36">
        <v>31422402.780000001</v>
      </c>
      <c r="I107" s="37"/>
      <c r="J107" s="244">
        <v>16075206.799999993</v>
      </c>
      <c r="K107" s="36">
        <v>47.717618632043248</v>
      </c>
      <c r="L107" s="36">
        <v>35014807.380000003</v>
      </c>
      <c r="M107" s="36">
        <v>117.90331094117766</v>
      </c>
      <c r="N107" s="36">
        <v>51090014.179999992</v>
      </c>
      <c r="O107" s="37">
        <v>80.60128984114813</v>
      </c>
      <c r="P107" s="116">
        <f t="shared" si="162"/>
        <v>38653732.189999998</v>
      </c>
      <c r="Q107" s="117">
        <f t="shared" si="163"/>
        <v>43858684.770000003</v>
      </c>
      <c r="R107" s="118">
        <f t="shared" si="164"/>
        <v>82512416.960000008</v>
      </c>
      <c r="S107" s="32"/>
      <c r="T107" s="35">
        <v>4929823.2746618399</v>
      </c>
      <c r="U107" s="36"/>
      <c r="V107" s="36">
        <v>1239065.9252415553</v>
      </c>
      <c r="W107" s="36"/>
      <c r="X107" s="36">
        <v>6168889.199903395</v>
      </c>
      <c r="Y107" s="37"/>
      <c r="Z107" s="38">
        <v>1405888.1837720969</v>
      </c>
      <c r="AA107" s="36">
        <v>1.4276295542538284</v>
      </c>
      <c r="AB107" s="36">
        <v>1282081.4346031391</v>
      </c>
      <c r="AC107" s="36">
        <v>3.0527347494467305</v>
      </c>
      <c r="AD107" s="36">
        <v>2687969.6183752362</v>
      </c>
      <c r="AE107" s="37">
        <v>1.9134874759656253</v>
      </c>
      <c r="AF107" s="116">
        <f t="shared" si="165"/>
        <v>6335711.4584339373</v>
      </c>
      <c r="AG107" s="117">
        <f t="shared" si="166"/>
        <v>2521147.3598446944</v>
      </c>
      <c r="AH107" s="118">
        <f t="shared" si="167"/>
        <v>8856858.8182786312</v>
      </c>
      <c r="AI107" s="32"/>
      <c r="AJ107" s="35">
        <v>55573.08</v>
      </c>
      <c r="AK107" s="36"/>
      <c r="AL107" s="36">
        <v>41364.35</v>
      </c>
      <c r="AM107" s="36"/>
      <c r="AN107" s="36">
        <v>96937.43</v>
      </c>
      <c r="AO107" s="37"/>
      <c r="AP107" s="38">
        <v>122819.96</v>
      </c>
      <c r="AQ107" s="36">
        <v>0.80146145061829099</v>
      </c>
      <c r="AR107" s="36">
        <v>136948.78000000003</v>
      </c>
      <c r="AS107" s="36">
        <v>0.92827750288077016</v>
      </c>
      <c r="AT107" s="36">
        <v>259768.74000000005</v>
      </c>
      <c r="AU107" s="37">
        <v>0.86366466627878002</v>
      </c>
      <c r="AV107" s="116">
        <f t="shared" si="168"/>
        <v>178393.04</v>
      </c>
      <c r="AW107" s="117">
        <f t="shared" si="169"/>
        <v>178313.13000000003</v>
      </c>
      <c r="AX107" s="118">
        <f t="shared" si="170"/>
        <v>356706.17000000004</v>
      </c>
      <c r="AY107" s="32"/>
      <c r="AZ107" s="35">
        <v>806297.90407335851</v>
      </c>
      <c r="BA107" s="36"/>
      <c r="BB107" s="36">
        <v>186679.30592664145</v>
      </c>
      <c r="BC107" s="36"/>
      <c r="BD107" s="36">
        <v>992977.21</v>
      </c>
      <c r="BE107" s="37"/>
      <c r="BF107" s="38">
        <v>655195.34430376533</v>
      </c>
      <c r="BG107" s="36">
        <v>1.1033456674240691</v>
      </c>
      <c r="BH107" s="36">
        <v>567479.45569623448</v>
      </c>
      <c r="BI107" s="36">
        <v>1.9052460985399897</v>
      </c>
      <c r="BJ107" s="36">
        <v>1222674.7999999998</v>
      </c>
      <c r="BK107" s="37">
        <v>1.3712081841294548</v>
      </c>
      <c r="BL107" s="116">
        <f t="shared" si="171"/>
        <v>1461493.2483771238</v>
      </c>
      <c r="BM107" s="117">
        <f t="shared" si="172"/>
        <v>754158.76162287593</v>
      </c>
      <c r="BN107" s="118">
        <f t="shared" si="173"/>
        <v>2215652.0099999998</v>
      </c>
      <c r="BO107" s="32"/>
      <c r="BP107" s="38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>
        <v>0</v>
      </c>
      <c r="BX107" s="36">
        <v>0</v>
      </c>
      <c r="BY107" s="36">
        <v>0</v>
      </c>
      <c r="BZ107" s="36">
        <v>0</v>
      </c>
      <c r="CA107" s="37">
        <v>0</v>
      </c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8">
        <v>0</v>
      </c>
      <c r="CG107" s="36"/>
      <c r="CH107" s="36">
        <v>0</v>
      </c>
      <c r="CI107" s="36"/>
      <c r="CJ107" s="36">
        <v>0</v>
      </c>
      <c r="CK107" s="37"/>
      <c r="CL107" s="38">
        <v>0</v>
      </c>
      <c r="CM107" s="36"/>
      <c r="CN107" s="36">
        <v>0</v>
      </c>
      <c r="CO107" s="36"/>
      <c r="CP107" s="36">
        <v>0</v>
      </c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28370219.648735195</v>
      </c>
      <c r="CW107" s="36"/>
      <c r="CX107" s="39">
        <f>+F107+V107+AL107+BB107+BR107+CH107</f>
        <v>10310986.971168196</v>
      </c>
      <c r="CY107" s="39"/>
      <c r="CZ107" s="36">
        <f t="shared" si="186"/>
        <v>38681206.619903393</v>
      </c>
      <c r="DA107" s="40"/>
      <c r="DB107" s="38">
        <f t="shared" si="180"/>
        <v>18259110.288075857</v>
      </c>
      <c r="DC107" s="39"/>
      <c r="DD107" s="36">
        <f t="shared" si="181"/>
        <v>37001317.050299376</v>
      </c>
      <c r="DE107" s="39"/>
      <c r="DF107" s="36">
        <f t="shared" si="182"/>
        <v>55260427.338375233</v>
      </c>
      <c r="DG107" s="40"/>
      <c r="DH107" s="152"/>
      <c r="DI107" s="163" t="s">
        <v>48</v>
      </c>
      <c r="DJ107" s="38">
        <f t="shared" si="183"/>
        <v>38681206.619903393</v>
      </c>
      <c r="DK107" s="36">
        <f t="shared" si="184"/>
        <v>55260427.338375233</v>
      </c>
      <c r="DL107" s="37">
        <f t="shared" si="185"/>
        <v>93941633.958278626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243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31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>
        <v>36344</v>
      </c>
      <c r="E110" s="36"/>
      <c r="F110" s="72">
        <v>8911</v>
      </c>
      <c r="G110" s="36"/>
      <c r="H110" s="72">
        <v>45255</v>
      </c>
      <c r="I110" s="37"/>
      <c r="J110" s="72">
        <v>113226</v>
      </c>
      <c r="K110" s="72"/>
      <c r="L110" s="72">
        <v>100013</v>
      </c>
      <c r="M110" s="72"/>
      <c r="N110" s="72">
        <v>213239</v>
      </c>
      <c r="O110" s="37"/>
      <c r="P110" s="133">
        <f>+D110+J110</f>
        <v>149570</v>
      </c>
      <c r="Q110" s="134">
        <f>+F110+L110</f>
        <v>108924</v>
      </c>
      <c r="R110" s="135">
        <f>+P110+Q110</f>
        <v>258494</v>
      </c>
      <c r="S110" s="32"/>
      <c r="T110" s="71">
        <v>66085</v>
      </c>
      <c r="U110" s="36"/>
      <c r="V110" s="72">
        <v>17540</v>
      </c>
      <c r="W110" s="36"/>
      <c r="X110" s="72">
        <v>83625</v>
      </c>
      <c r="Y110" s="37"/>
      <c r="Z110" s="72">
        <v>335354</v>
      </c>
      <c r="AA110" s="72"/>
      <c r="AB110" s="72">
        <v>142088</v>
      </c>
      <c r="AC110" s="72"/>
      <c r="AD110" s="72">
        <v>477442</v>
      </c>
      <c r="AE110" s="37"/>
      <c r="AF110" s="133">
        <f t="shared" ref="AF110:AF111" si="187">+T110+Z110</f>
        <v>401439</v>
      </c>
      <c r="AG110" s="134">
        <f t="shared" ref="AG110:AG111" si="188">+V110+AB110</f>
        <v>159628</v>
      </c>
      <c r="AH110" s="135">
        <f t="shared" ref="AH110:AH111" si="189">+AF110+AG110</f>
        <v>561067</v>
      </c>
      <c r="AI110" s="32"/>
      <c r="AJ110" s="71">
        <v>20344.333333333332</v>
      </c>
      <c r="AK110" s="36"/>
      <c r="AL110" s="72">
        <v>7554.333333333333</v>
      </c>
      <c r="AM110" s="36"/>
      <c r="AN110" s="72">
        <v>27898.666666666664</v>
      </c>
      <c r="AO110" s="37"/>
      <c r="AP110" s="72">
        <v>51081.666666666672</v>
      </c>
      <c r="AQ110" s="72"/>
      <c r="AR110" s="72">
        <v>49176.666666666664</v>
      </c>
      <c r="AS110" s="72"/>
      <c r="AT110" s="72">
        <v>100258.33333333334</v>
      </c>
      <c r="AU110" s="37"/>
      <c r="AV110" s="133">
        <f t="shared" ref="AV110:AV111" si="190">+AJ110+AP110</f>
        <v>71426</v>
      </c>
      <c r="AW110" s="134">
        <f t="shared" ref="AW110:AW111" si="191">+AL110+AR110</f>
        <v>56731</v>
      </c>
      <c r="AX110" s="135">
        <f t="shared" ref="AX110:AX111" si="192">+AV110+AW110</f>
        <v>128157</v>
      </c>
      <c r="AY110" s="32"/>
      <c r="AZ110" s="71">
        <v>36074</v>
      </c>
      <c r="BA110" s="36"/>
      <c r="BB110" s="72">
        <v>10353</v>
      </c>
      <c r="BC110" s="36"/>
      <c r="BD110" s="72">
        <v>46427</v>
      </c>
      <c r="BE110" s="37"/>
      <c r="BF110" s="72">
        <v>195914</v>
      </c>
      <c r="BG110" s="72"/>
      <c r="BH110" s="72">
        <v>99347</v>
      </c>
      <c r="BI110" s="72"/>
      <c r="BJ110" s="72">
        <v>295261</v>
      </c>
      <c r="BK110" s="37"/>
      <c r="BL110" s="133">
        <f t="shared" ref="BL110:BL111" si="193">+AZ110+BF110</f>
        <v>231988</v>
      </c>
      <c r="BM110" s="134">
        <f t="shared" ref="BM110:BM111" si="194">+BB110+BH110</f>
        <v>109700</v>
      </c>
      <c r="BN110" s="135">
        <f t="shared" ref="BN110:BN111" si="195">+BL110+BM110</f>
        <v>341688</v>
      </c>
      <c r="BO110" s="32"/>
      <c r="BP110" s="73">
        <v>32114</v>
      </c>
      <c r="BQ110" s="36"/>
      <c r="BR110" s="72">
        <v>7046</v>
      </c>
      <c r="BS110" s="36"/>
      <c r="BT110" s="72">
        <v>39160</v>
      </c>
      <c r="BU110" s="37"/>
      <c r="BV110" s="72">
        <v>99434</v>
      </c>
      <c r="BW110" s="72"/>
      <c r="BX110" s="72">
        <v>67341</v>
      </c>
      <c r="BY110" s="72"/>
      <c r="BZ110" s="72">
        <v>166775</v>
      </c>
      <c r="CA110" s="37"/>
      <c r="CB110" s="133">
        <f t="shared" ref="CB110:CB111" si="196">+BP110+BV110</f>
        <v>131548</v>
      </c>
      <c r="CC110" s="134">
        <f t="shared" ref="CC110:CC111" si="197">+BR110+BX110</f>
        <v>74387</v>
      </c>
      <c r="CD110" s="135">
        <f t="shared" ref="CD110:CD111" si="198">+CB110+CC110</f>
        <v>205935</v>
      </c>
      <c r="CE110" s="32"/>
      <c r="CF110" s="73">
        <v>41455</v>
      </c>
      <c r="CG110" s="36"/>
      <c r="CH110" s="72">
        <v>8375</v>
      </c>
      <c r="CI110" s="36"/>
      <c r="CJ110" s="72">
        <v>49830</v>
      </c>
      <c r="CK110" s="37"/>
      <c r="CL110" s="72">
        <v>203281</v>
      </c>
      <c r="CM110" s="72"/>
      <c r="CN110" s="72">
        <v>104118</v>
      </c>
      <c r="CO110" s="72"/>
      <c r="CP110" s="72">
        <v>307399</v>
      </c>
      <c r="CQ110" s="37"/>
      <c r="CR110" s="133">
        <f t="shared" ref="CR110:CR111" si="199">+CF110+CL110</f>
        <v>244736</v>
      </c>
      <c r="CS110" s="134">
        <f t="shared" ref="CS110:CS111" si="200">+CH110+CN110</f>
        <v>112493</v>
      </c>
      <c r="CT110" s="135">
        <f t="shared" ref="CT110:CT111" si="201">+CR110+CS110</f>
        <v>357229</v>
      </c>
      <c r="CU110" s="32"/>
      <c r="CV110" s="73">
        <f>+D110+T110+AJ110+AZ110+BP110+CF110</f>
        <v>232416.33333333331</v>
      </c>
      <c r="CW110" s="72"/>
      <c r="CX110" s="72">
        <f>+F110+V110+AL110+BB110+BR110+CH110</f>
        <v>59779.333333333336</v>
      </c>
      <c r="CY110" s="72"/>
      <c r="CZ110" s="72">
        <f t="shared" ref="CZ110:CZ111" si="202">+CV110+CX110</f>
        <v>292195.66666666663</v>
      </c>
      <c r="DA110" s="74"/>
      <c r="DB110" s="73">
        <f t="shared" ref="DB110:DB111" si="203">+J110+Z110+AP110+BF110+BV110+CL110</f>
        <v>998290.66666666674</v>
      </c>
      <c r="DC110" s="72"/>
      <c r="DD110" s="72">
        <f t="shared" ref="DD110:DD111" si="204">+L110+AB110+AR110+BH110+BX110+CN110</f>
        <v>562083.66666666674</v>
      </c>
      <c r="DE110" s="72"/>
      <c r="DF110" s="72">
        <f t="shared" ref="DF110:DF111" si="205">+DB110+DD110</f>
        <v>1560374.3333333335</v>
      </c>
      <c r="DG110" s="74"/>
      <c r="DH110" s="155"/>
      <c r="DI110" s="161" t="s">
        <v>10</v>
      </c>
      <c r="DJ110" s="73">
        <f t="shared" ref="DJ110:DJ111" si="206">+CZ110</f>
        <v>292195.66666666663</v>
      </c>
      <c r="DK110" s="72">
        <f t="shared" ref="DK110:DK111" si="207">+DF110</f>
        <v>1560374.3333333335</v>
      </c>
      <c r="DL110" s="75">
        <f t="shared" ref="DL110:DL111" si="208">+DJ110+DK110</f>
        <v>1852570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>
        <v>108076</v>
      </c>
      <c r="E111" s="36"/>
      <c r="F111" s="72">
        <v>26783</v>
      </c>
      <c r="G111" s="36"/>
      <c r="H111" s="72">
        <v>134859</v>
      </c>
      <c r="I111" s="37"/>
      <c r="J111" s="244">
        <v>336882</v>
      </c>
      <c r="K111" s="72"/>
      <c r="L111" s="72">
        <v>296979</v>
      </c>
      <c r="M111" s="72"/>
      <c r="N111" s="72">
        <v>633861</v>
      </c>
      <c r="O111" s="37"/>
      <c r="P111" s="133">
        <f t="shared" ref="P111" si="209">+D111+J111</f>
        <v>444958</v>
      </c>
      <c r="Q111" s="134">
        <f t="shared" ref="Q111" si="210">+F111+L111</f>
        <v>323762</v>
      </c>
      <c r="R111" s="135">
        <f t="shared" ref="R111" si="211">+P111+Q111</f>
        <v>768720</v>
      </c>
      <c r="S111" s="32"/>
      <c r="T111" s="71">
        <v>194863</v>
      </c>
      <c r="U111" s="36"/>
      <c r="V111" s="72">
        <v>50609</v>
      </c>
      <c r="W111" s="36"/>
      <c r="X111" s="72">
        <v>245472</v>
      </c>
      <c r="Y111" s="37"/>
      <c r="Z111" s="72">
        <v>984771</v>
      </c>
      <c r="AA111" s="72"/>
      <c r="AB111" s="72">
        <v>419978</v>
      </c>
      <c r="AC111" s="72"/>
      <c r="AD111" s="72">
        <v>1404749</v>
      </c>
      <c r="AE111" s="37"/>
      <c r="AF111" s="133">
        <f t="shared" si="187"/>
        <v>1179634</v>
      </c>
      <c r="AG111" s="134">
        <f t="shared" si="188"/>
        <v>470587</v>
      </c>
      <c r="AH111" s="135">
        <f t="shared" si="189"/>
        <v>1650221</v>
      </c>
      <c r="AI111" s="32"/>
      <c r="AJ111" s="71">
        <v>61033</v>
      </c>
      <c r="AK111" s="36"/>
      <c r="AL111" s="72">
        <v>22663</v>
      </c>
      <c r="AM111" s="36"/>
      <c r="AN111" s="72">
        <v>83696</v>
      </c>
      <c r="AO111" s="37"/>
      <c r="AP111" s="72">
        <v>153245</v>
      </c>
      <c r="AQ111" s="72"/>
      <c r="AR111" s="72">
        <v>147530</v>
      </c>
      <c r="AS111" s="72"/>
      <c r="AT111" s="72">
        <v>300775</v>
      </c>
      <c r="AU111" s="37"/>
      <c r="AV111" s="133">
        <f t="shared" si="190"/>
        <v>214278</v>
      </c>
      <c r="AW111" s="134">
        <f t="shared" si="191"/>
        <v>170193</v>
      </c>
      <c r="AX111" s="135">
        <f t="shared" si="192"/>
        <v>384471</v>
      </c>
      <c r="AY111" s="32"/>
      <c r="AZ111" s="71">
        <v>109004</v>
      </c>
      <c r="BA111" s="36"/>
      <c r="BB111" s="72">
        <v>30830</v>
      </c>
      <c r="BC111" s="36"/>
      <c r="BD111" s="72">
        <v>139834</v>
      </c>
      <c r="BE111" s="37"/>
      <c r="BF111" s="72">
        <v>593826</v>
      </c>
      <c r="BG111" s="72"/>
      <c r="BH111" s="72">
        <v>297851</v>
      </c>
      <c r="BI111" s="72"/>
      <c r="BJ111" s="72">
        <v>891677</v>
      </c>
      <c r="BK111" s="37"/>
      <c r="BL111" s="133">
        <f t="shared" si="193"/>
        <v>702830</v>
      </c>
      <c r="BM111" s="134">
        <f t="shared" si="194"/>
        <v>328681</v>
      </c>
      <c r="BN111" s="135">
        <f t="shared" si="195"/>
        <v>1031511</v>
      </c>
      <c r="BO111" s="32"/>
      <c r="BP111" s="73">
        <v>93499</v>
      </c>
      <c r="BQ111" s="36"/>
      <c r="BR111" s="72">
        <v>20594</v>
      </c>
      <c r="BS111" s="36"/>
      <c r="BT111" s="72">
        <v>114093</v>
      </c>
      <c r="BU111" s="37"/>
      <c r="BV111" s="72">
        <v>290390</v>
      </c>
      <c r="BW111" s="72"/>
      <c r="BX111" s="72">
        <v>195677</v>
      </c>
      <c r="BY111" s="72"/>
      <c r="BZ111" s="72">
        <v>486067</v>
      </c>
      <c r="CA111" s="37"/>
      <c r="CB111" s="133">
        <f t="shared" si="196"/>
        <v>383889</v>
      </c>
      <c r="CC111" s="134">
        <f t="shared" si="197"/>
        <v>216271</v>
      </c>
      <c r="CD111" s="135">
        <f t="shared" si="198"/>
        <v>600160</v>
      </c>
      <c r="CE111" s="32"/>
      <c r="CF111" s="73">
        <v>124268</v>
      </c>
      <c r="CG111" s="36"/>
      <c r="CH111" s="72">
        <v>24730</v>
      </c>
      <c r="CI111" s="36"/>
      <c r="CJ111" s="72">
        <v>148998</v>
      </c>
      <c r="CK111" s="37"/>
      <c r="CL111" s="72">
        <v>612774</v>
      </c>
      <c r="CM111" s="72"/>
      <c r="CN111" s="72">
        <v>307815</v>
      </c>
      <c r="CO111" s="72"/>
      <c r="CP111" s="72">
        <v>920589</v>
      </c>
      <c r="CQ111" s="37"/>
      <c r="CR111" s="133">
        <f t="shared" si="199"/>
        <v>737042</v>
      </c>
      <c r="CS111" s="134">
        <f t="shared" si="200"/>
        <v>332545</v>
      </c>
      <c r="CT111" s="135">
        <f t="shared" si="201"/>
        <v>1069587</v>
      </c>
      <c r="CU111" s="32"/>
      <c r="CV111" s="73">
        <f>+D111+T111+AJ111+AZ111+BP111+CF111</f>
        <v>690743</v>
      </c>
      <c r="CW111" s="72"/>
      <c r="CX111" s="72">
        <f>+F111+V111+AL111+BB111+BR111+CH111</f>
        <v>176209</v>
      </c>
      <c r="CY111" s="72"/>
      <c r="CZ111" s="72">
        <f t="shared" si="202"/>
        <v>866952</v>
      </c>
      <c r="DA111" s="74"/>
      <c r="DB111" s="73">
        <f t="shared" si="203"/>
        <v>2971888</v>
      </c>
      <c r="DC111" s="72"/>
      <c r="DD111" s="72">
        <f t="shared" si="204"/>
        <v>1665830</v>
      </c>
      <c r="DE111" s="72"/>
      <c r="DF111" s="72">
        <f t="shared" si="205"/>
        <v>4637718</v>
      </c>
      <c r="DG111" s="74"/>
      <c r="DH111" s="155"/>
      <c r="DI111" s="161" t="s">
        <v>11</v>
      </c>
      <c r="DJ111" s="73">
        <f t="shared" si="206"/>
        <v>866952</v>
      </c>
      <c r="DK111" s="72">
        <f t="shared" si="207"/>
        <v>4637718</v>
      </c>
      <c r="DL111" s="75">
        <f t="shared" si="208"/>
        <v>5504670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>
        <f>+D10/D111</f>
        <v>1929.2523039342684</v>
      </c>
      <c r="E112" s="77"/>
      <c r="F112" s="78">
        <f>+F10/F111</f>
        <v>2402.4021954224695</v>
      </c>
      <c r="G112" s="78"/>
      <c r="H112" s="78">
        <f>+H10/H111</f>
        <v>2023.2198815058691</v>
      </c>
      <c r="I112" s="79"/>
      <c r="J112" s="247">
        <f>+J10/J111</f>
        <v>270.95917561638794</v>
      </c>
      <c r="K112" s="78"/>
      <c r="L112" s="78">
        <f>+L10/L111</f>
        <v>666.76136696534104</v>
      </c>
      <c r="M112" s="78"/>
      <c r="N112" s="78">
        <f>+N10/N111</f>
        <v>456.40194459037548</v>
      </c>
      <c r="O112" s="81"/>
      <c r="P112" s="352">
        <f>+P10/P111</f>
        <v>673.74255772454933</v>
      </c>
      <c r="Q112" s="137">
        <f t="shared" ref="Q112" si="212">+Q10/Q111</f>
        <v>810.34112094686839</v>
      </c>
      <c r="R112" s="199">
        <f>+R10/R111</f>
        <v>731.27380970964725</v>
      </c>
      <c r="S112" s="32"/>
      <c r="T112" s="80">
        <f>+T10/T111</f>
        <v>1752.8058053093705</v>
      </c>
      <c r="U112" s="78"/>
      <c r="V112" s="78">
        <f>+V10/V111</f>
        <v>1957.2794076152456</v>
      </c>
      <c r="W112" s="78"/>
      <c r="X112" s="78">
        <f>+X10/X111</f>
        <v>1794.9621593501492</v>
      </c>
      <c r="Y112" s="81"/>
      <c r="Z112" s="80">
        <f>+Z10/Z111</f>
        <v>209.75364488799983</v>
      </c>
      <c r="AA112" s="78"/>
      <c r="AB112" s="78">
        <f>+AB10/AB111</f>
        <v>511.74130340160661</v>
      </c>
      <c r="AC112" s="78"/>
      <c r="AD112" s="78">
        <f>+AD10/AD111</f>
        <v>300.03893631531355</v>
      </c>
      <c r="AE112" s="81"/>
      <c r="AF112" s="136">
        <f>+AF10/AF111</f>
        <v>464.64946268927508</v>
      </c>
      <c r="AG112" s="136">
        <f t="shared" ref="AG112:AH112" si="213">+AG10/AG111</f>
        <v>667.20084205471017</v>
      </c>
      <c r="AH112" s="199">
        <f t="shared" si="213"/>
        <v>522.41023894981356</v>
      </c>
      <c r="AI112" s="32"/>
      <c r="AJ112" s="76">
        <f>+AJ10/AJ111</f>
        <v>1872.0504980911962</v>
      </c>
      <c r="AK112" s="77"/>
      <c r="AL112" s="78">
        <f>+AL10/AL111</f>
        <v>1964.8261073114766</v>
      </c>
      <c r="AM112" s="78"/>
      <c r="AN112" s="78">
        <f>+AN10/AN111</f>
        <v>1897.1720526667939</v>
      </c>
      <c r="AO112" s="79"/>
      <c r="AP112" s="80">
        <f>+AP10/AP111</f>
        <v>256.63120734771132</v>
      </c>
      <c r="AQ112" s="78"/>
      <c r="AR112" s="78">
        <f>+AR10/AR111</f>
        <v>537.1398095980478</v>
      </c>
      <c r="AS112" s="78"/>
      <c r="AT112" s="78">
        <f>+AT10/AT111</f>
        <v>394.22054851633288</v>
      </c>
      <c r="AU112" s="81"/>
      <c r="AV112" s="136">
        <f>+AV10/AV111</f>
        <v>716.75257105255798</v>
      </c>
      <c r="AW112" s="137">
        <f t="shared" ref="AW112:AX112" si="214">+AW10/AW111</f>
        <v>727.2513568713166</v>
      </c>
      <c r="AX112" s="138">
        <f t="shared" si="214"/>
        <v>721.40004733777062</v>
      </c>
      <c r="AY112" s="32"/>
      <c r="AZ112" s="76">
        <f>+AZ10/AZ111</f>
        <v>2128.6801324726525</v>
      </c>
      <c r="BA112" s="77"/>
      <c r="BB112" s="78">
        <f>+BB10/BB111</f>
        <v>1836.8050593561695</v>
      </c>
      <c r="BC112" s="78"/>
      <c r="BD112" s="78">
        <f>+BD10/BD111</f>
        <v>2064.3287693979987</v>
      </c>
      <c r="BE112" s="79"/>
      <c r="BF112" s="80">
        <f>+BF10/BF111</f>
        <v>312.42144913316531</v>
      </c>
      <c r="BG112" s="78"/>
      <c r="BH112" s="78">
        <f>+BH10/BH111</f>
        <v>518.72177010333689</v>
      </c>
      <c r="BI112" s="78"/>
      <c r="BJ112" s="78">
        <f>+BJ10/BJ111</f>
        <v>381.33290126357412</v>
      </c>
      <c r="BK112" s="81"/>
      <c r="BL112" s="136">
        <f>+BL10/BL111</f>
        <v>594.11042302263706</v>
      </c>
      <c r="BM112" s="137">
        <f t="shared" ref="BM112:BN112" si="215">+BM10/BM111</f>
        <v>642.35686859599332</v>
      </c>
      <c r="BN112" s="138">
        <f t="shared" si="215"/>
        <v>609.48368610707951</v>
      </c>
      <c r="BO112" s="32"/>
      <c r="BP112" s="80">
        <f>+BP10/BP111</f>
        <v>1479.8127796019271</v>
      </c>
      <c r="BQ112" s="77"/>
      <c r="BR112" s="78">
        <f>+BR10/BR111</f>
        <v>2007.9817281732533</v>
      </c>
      <c r="BS112" s="78"/>
      <c r="BT112" s="78">
        <f>+BT10/BT111</f>
        <v>1575.1482631712774</v>
      </c>
      <c r="BU112" s="79"/>
      <c r="BV112" s="80">
        <f>+BV10/BV111</f>
        <v>168.85741258307851</v>
      </c>
      <c r="BW112" s="78"/>
      <c r="BX112" s="78">
        <f>+BX10/BX111</f>
        <v>528.07602017610463</v>
      </c>
      <c r="BY112" s="78"/>
      <c r="BZ112" s="78">
        <f>+BZ10/BZ111</f>
        <v>313.46879224469018</v>
      </c>
      <c r="CA112" s="81"/>
      <c r="CB112" s="136">
        <f>+CB10/CB111</f>
        <v>488.15027031251418</v>
      </c>
      <c r="CC112" s="137">
        <f t="shared" ref="CC112:CD112" si="216">+CC10/CC111</f>
        <v>668.99726320218429</v>
      </c>
      <c r="CD112" s="138">
        <f t="shared" si="216"/>
        <v>553.31949185217343</v>
      </c>
      <c r="CE112" s="32"/>
      <c r="CF112" s="80">
        <f>+CF10/CF111</f>
        <v>2041.7514386620592</v>
      </c>
      <c r="CG112" s="77"/>
      <c r="CH112" s="78">
        <f>+CH10/CH111</f>
        <v>2008.7499288452582</v>
      </c>
      <c r="CI112" s="78"/>
      <c r="CJ112" s="78">
        <f>+CJ10/CJ111</f>
        <v>2036.2740004563818</v>
      </c>
      <c r="CK112" s="79"/>
      <c r="CL112" s="80">
        <f>+CL10/CL111</f>
        <v>266.98865909061897</v>
      </c>
      <c r="CM112" s="78"/>
      <c r="CN112" s="78">
        <f>+CN10/CN111</f>
        <v>441.06375749851395</v>
      </c>
      <c r="CO112" s="78"/>
      <c r="CP112" s="78">
        <f>+CP10/CP111</f>
        <v>325.19370652918951</v>
      </c>
      <c r="CQ112" s="81"/>
      <c r="CR112" s="136">
        <f>+CR10/CR111</f>
        <v>566.22021047002977</v>
      </c>
      <c r="CS112" s="137">
        <f t="shared" ref="CS112:CT112" si="217">+CS10/CS111</f>
        <v>557.64611181869611</v>
      </c>
      <c r="CT112" s="138">
        <f t="shared" si="217"/>
        <v>563.55443981648989</v>
      </c>
      <c r="CU112" s="32"/>
      <c r="CV112" s="80">
        <f>+CV10/CV111</f>
        <v>1865.2954278359771</v>
      </c>
      <c r="CW112" s="78"/>
      <c r="CX112" s="78">
        <f>+CX10/CX111</f>
        <v>2017.9775552911249</v>
      </c>
      <c r="CY112" s="77"/>
      <c r="CZ112" s="78">
        <f>+CZ10/CZ111</f>
        <v>1896.3282474116213</v>
      </c>
      <c r="DA112" s="81"/>
      <c r="DB112" s="80">
        <f>+DB10/DB111</f>
        <v>247.42864370344594</v>
      </c>
      <c r="DC112" s="77"/>
      <c r="DD112" s="78">
        <f>+DD10/DD111</f>
        <v>531.73410197406315</v>
      </c>
      <c r="DE112" s="78"/>
      <c r="DF112" s="78">
        <f>+DF10/DF111</f>
        <v>349.54881607074861</v>
      </c>
      <c r="DG112" s="81"/>
      <c r="DH112" s="156"/>
      <c r="DI112" s="161" t="s">
        <v>12</v>
      </c>
      <c r="DJ112" s="80">
        <f>+DJ10/DJ111</f>
        <v>1896.3282474116213</v>
      </c>
      <c r="DK112" s="78">
        <f t="shared" ref="DK112:DL112" si="218">+DK10/DK111</f>
        <v>349.54881607074861</v>
      </c>
      <c r="DL112" s="79">
        <f t="shared" si="218"/>
        <v>593.15715618193281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244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8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8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>
        <f>+D102</f>
        <v>20272852.505150288</v>
      </c>
      <c r="E114" s="36"/>
      <c r="F114" s="72">
        <f>+F102</f>
        <v>12118895.875850111</v>
      </c>
      <c r="G114" s="36"/>
      <c r="H114" s="72">
        <f>+H102</f>
        <v>32391748.3810004</v>
      </c>
      <c r="I114" s="37"/>
      <c r="J114" s="244">
        <f>+J102</f>
        <v>17555685.992928177</v>
      </c>
      <c r="K114" s="36"/>
      <c r="L114" s="72">
        <f>+L102</f>
        <v>-4525273.7154663503</v>
      </c>
      <c r="M114" s="36"/>
      <c r="N114" s="72">
        <f>+N102</f>
        <v>13030412.277461827</v>
      </c>
      <c r="O114" s="37"/>
      <c r="P114" s="116">
        <f>+P16-P101</f>
        <v>37828538.498078465</v>
      </c>
      <c r="Q114" s="140">
        <f>+Q16-Q101</f>
        <v>7593622.1603837609</v>
      </c>
      <c r="R114" s="141">
        <f>+R16-R101</f>
        <v>45422160.658462226</v>
      </c>
      <c r="S114" s="32"/>
      <c r="T114" s="71">
        <f>+T102</f>
        <v>26206896.33692956</v>
      </c>
      <c r="U114" s="36"/>
      <c r="V114" s="72">
        <f>+V102</f>
        <v>-3854178.3619436473</v>
      </c>
      <c r="W114" s="36"/>
      <c r="X114" s="72">
        <f>+X102</f>
        <v>22352717.974985838</v>
      </c>
      <c r="Y114" s="37"/>
      <c r="Z114" s="72">
        <f>+Z102</f>
        <v>142260.40605611022</v>
      </c>
      <c r="AA114" s="36"/>
      <c r="AB114" s="72">
        <f>+AB102</f>
        <v>-18319388.972672701</v>
      </c>
      <c r="AC114" s="36"/>
      <c r="AD114" s="72">
        <f>+AD102</f>
        <v>-18177128.566616591</v>
      </c>
      <c r="AE114" s="37"/>
      <c r="AF114" s="116">
        <f>+AF16-AF101</f>
        <v>26349156.742985606</v>
      </c>
      <c r="AG114" s="140">
        <f>+AG16-AG101</f>
        <v>-22173567.334616363</v>
      </c>
      <c r="AH114" s="141">
        <f>+AH16-AH101</f>
        <v>4175589.4083691835</v>
      </c>
      <c r="AI114" s="32"/>
      <c r="AJ114" s="71">
        <f>+AJ102</f>
        <v>6478802.2387578934</v>
      </c>
      <c r="AK114" s="36"/>
      <c r="AL114" s="72">
        <f>+AL102</f>
        <v>-2331695.9598155767</v>
      </c>
      <c r="AM114" s="36"/>
      <c r="AN114" s="72">
        <f>+AN102</f>
        <v>4147106.2789423168</v>
      </c>
      <c r="AO114" s="37"/>
      <c r="AP114" s="72">
        <f>+AP102</f>
        <v>3816118.2333356901</v>
      </c>
      <c r="AQ114" s="36"/>
      <c r="AR114" s="72">
        <f>+AR102</f>
        <v>-1062117.606396094</v>
      </c>
      <c r="AS114" s="36"/>
      <c r="AT114" s="72">
        <f>+AT102</f>
        <v>2754000.6269395961</v>
      </c>
      <c r="AU114" s="37"/>
      <c r="AV114" s="116">
        <f>+AV16-AV101</f>
        <v>10294920.472093582</v>
      </c>
      <c r="AW114" s="140">
        <f>+AW16-AW101</f>
        <v>-3393813.5662116706</v>
      </c>
      <c r="AX114" s="118">
        <f>+AX16-AX101</f>
        <v>6901106.9058818817</v>
      </c>
      <c r="AY114" s="32"/>
      <c r="AZ114" s="71">
        <f>+AZ102</f>
        <v>11566349.303915799</v>
      </c>
      <c r="BA114" s="36"/>
      <c r="BB114" s="72">
        <f>+BB102</f>
        <v>4857000.0860240459</v>
      </c>
      <c r="BC114" s="36"/>
      <c r="BD114" s="72">
        <f>+BD102</f>
        <v>16423349.389939874</v>
      </c>
      <c r="BE114" s="37"/>
      <c r="BF114" s="72">
        <f>+BF102</f>
        <v>6565337.3483404517</v>
      </c>
      <c r="BG114" s="36"/>
      <c r="BH114" s="72">
        <f>+BH102</f>
        <v>6532080.0864717066</v>
      </c>
      <c r="BI114" s="36"/>
      <c r="BJ114" s="72">
        <f>+BJ102</f>
        <v>13097417.434812158</v>
      </c>
      <c r="BK114" s="37"/>
      <c r="BL114" s="116">
        <f>+BL16-BL101</f>
        <v>18131686.65225625</v>
      </c>
      <c r="BM114" s="140">
        <f>+BM16-BM101</f>
        <v>11389080.172495753</v>
      </c>
      <c r="BN114" s="141">
        <f>+BN16-BN101</f>
        <v>29520766.824751973</v>
      </c>
      <c r="BO114" s="32"/>
      <c r="BP114" s="73">
        <f>+BP102</f>
        <v>41965385.603364855</v>
      </c>
      <c r="BQ114" s="36"/>
      <c r="BR114" s="72">
        <f>+BR102</f>
        <v>-1394937.1675087996</v>
      </c>
      <c r="BS114" s="36"/>
      <c r="BT114" s="72">
        <f>+BT102</f>
        <v>40570448.435856104</v>
      </c>
      <c r="BU114" s="37"/>
      <c r="BV114" s="72">
        <f>+BV102</f>
        <v>28666679.874881476</v>
      </c>
      <c r="BW114" s="36"/>
      <c r="BX114" s="72">
        <f>+BX102</f>
        <v>-13968557.730736986</v>
      </c>
      <c r="BY114" s="36"/>
      <c r="BZ114" s="72">
        <f>+BZ102</f>
        <v>14698122.14414449</v>
      </c>
      <c r="CA114" s="37"/>
      <c r="CB114" s="116">
        <f>+CB16-CB101</f>
        <v>70632065.478246331</v>
      </c>
      <c r="CC114" s="140">
        <f>+CC16-CC101</f>
        <v>-15363494.898245782</v>
      </c>
      <c r="CD114" s="141">
        <f>+CD16-CD101</f>
        <v>55268570.58000052</v>
      </c>
      <c r="CE114" s="32"/>
      <c r="CF114" s="73">
        <f>+CF102</f>
        <v>45771654.197706074</v>
      </c>
      <c r="CG114" s="36"/>
      <c r="CH114" s="72">
        <f>+CH102</f>
        <v>1690840.2087273821</v>
      </c>
      <c r="CI114" s="36"/>
      <c r="CJ114" s="72">
        <f>+CJ102</f>
        <v>47462494.406433403</v>
      </c>
      <c r="CK114" s="37"/>
      <c r="CL114" s="72">
        <f>+CL102</f>
        <v>10220678.307257414</v>
      </c>
      <c r="CM114" s="36"/>
      <c r="CN114" s="72">
        <f>+CN102</f>
        <v>12077505.115037799</v>
      </c>
      <c r="CO114" s="36"/>
      <c r="CP114" s="72">
        <f>+CP102</f>
        <v>22298183.422295213</v>
      </c>
      <c r="CQ114" s="37"/>
      <c r="CR114" s="116">
        <f>+CR16-CR101</f>
        <v>55992332.504963458</v>
      </c>
      <c r="CS114" s="140">
        <f>+CS16-CS101</f>
        <v>13768345.323765188</v>
      </c>
      <c r="CT114" s="141">
        <f>+CT16-CT101</f>
        <v>69760677.828728676</v>
      </c>
      <c r="CU114" s="32"/>
      <c r="CV114" s="73">
        <f>+CV102</f>
        <v>152261940.18582416</v>
      </c>
      <c r="CW114" s="72"/>
      <c r="CX114" s="72">
        <f>+CX102</f>
        <v>11085924.681333482</v>
      </c>
      <c r="CY114" s="72"/>
      <c r="CZ114" s="72">
        <f>+CZ102</f>
        <v>163347864.86715794</v>
      </c>
      <c r="DA114" s="74"/>
      <c r="DB114" s="73">
        <f>+DB102</f>
        <v>66966760.162799239</v>
      </c>
      <c r="DC114" s="72"/>
      <c r="DD114" s="72">
        <f>+DD102</f>
        <v>-19265752.823762655</v>
      </c>
      <c r="DE114" s="72"/>
      <c r="DF114" s="72">
        <f>+DF102</f>
        <v>47701007.339036226</v>
      </c>
      <c r="DG114" s="74"/>
      <c r="DH114" s="155"/>
      <c r="DI114" s="162" t="s">
        <v>95</v>
      </c>
      <c r="DJ114" s="73">
        <f>+DJ102</f>
        <v>163347864.8671577</v>
      </c>
      <c r="DK114" s="72">
        <f>+DK102</f>
        <v>47701007.339036226</v>
      </c>
      <c r="DL114" s="74">
        <f>+DL102</f>
        <v>211048872.2061944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248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73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>
        <f>+D102/D16</f>
        <v>9.7640341433175237E-2</v>
      </c>
      <c r="E116" s="83"/>
      <c r="F116" s="84">
        <f>+F102/F16</f>
        <v>0.26752864380995922</v>
      </c>
      <c r="G116" s="83"/>
      <c r="H116" s="84">
        <f>+H102/H16</f>
        <v>0.12806744363021896</v>
      </c>
      <c r="I116" s="85"/>
      <c r="J116" s="249">
        <f>+J102/J16</f>
        <v>0.15068776291532868</v>
      </c>
      <c r="K116" s="83"/>
      <c r="L116" s="84">
        <f>+L102/L16</f>
        <v>-2.7753693791467915E-2</v>
      </c>
      <c r="M116" s="83"/>
      <c r="N116" s="84">
        <f>+N102/N16</f>
        <v>4.6611273660015058E-2</v>
      </c>
      <c r="O116" s="85"/>
      <c r="P116" s="142">
        <f>+P102/P16</f>
        <v>0.11670735949957624</v>
      </c>
      <c r="Q116" s="143">
        <f>+Q102/Q16</f>
        <v>3.6446355899084668E-2</v>
      </c>
      <c r="R116" s="144">
        <f>+R102/R16</f>
        <v>8.5302681091723495E-2</v>
      </c>
      <c r="S116" s="32"/>
      <c r="T116" s="82">
        <f>+T102/T16</f>
        <v>6.5354398549288706E-2</v>
      </c>
      <c r="U116" s="83"/>
      <c r="V116" s="84">
        <f>+V102/V16</f>
        <v>-4.4180112829424009E-2</v>
      </c>
      <c r="W116" s="83"/>
      <c r="X116" s="84">
        <f>+X102/X16</f>
        <v>4.5782747098040109E-2</v>
      </c>
      <c r="Y116" s="85"/>
      <c r="Z116" s="84">
        <f>+Z102/Z16</f>
        <v>5.4318400484081226E-4</v>
      </c>
      <c r="AA116" s="83"/>
      <c r="AB116" s="84">
        <f>+AB102/AB16</f>
        <v>-0.12803228302610681</v>
      </c>
      <c r="AC116" s="83"/>
      <c r="AD116" s="84">
        <f>+AD102/AD16</f>
        <v>-4.488345159457096E-2</v>
      </c>
      <c r="AE116" s="85"/>
      <c r="AF116" s="142">
        <f>+AF102/AF16</f>
        <v>3.9748455747496941E-2</v>
      </c>
      <c r="AG116" s="143">
        <f>+AG102/AG16</f>
        <v>-9.6272035381694251E-2</v>
      </c>
      <c r="AH116" s="144">
        <f>+AH102/AH16</f>
        <v>4.674762321362283E-3</v>
      </c>
      <c r="AI116" s="32"/>
      <c r="AJ116" s="82">
        <f>+AJ102/AJ16</f>
        <v>4.8570331156562584E-2</v>
      </c>
      <c r="AK116" s="83"/>
      <c r="AL116" s="84">
        <f>+AL102/AL16</f>
        <v>-4.5872627077564974E-2</v>
      </c>
      <c r="AM116" s="83"/>
      <c r="AN116" s="84">
        <f>+AN102/AN16</f>
        <v>2.2511716177925481E-2</v>
      </c>
      <c r="AO116" s="85"/>
      <c r="AP116" s="84">
        <f>+AP102/AP16</f>
        <v>7.0892413903510226E-2</v>
      </c>
      <c r="AQ116" s="83"/>
      <c r="AR116" s="84">
        <f>+AR102/AR16</f>
        <v>-1.3230819199005095E-2</v>
      </c>
      <c r="AS116" s="83"/>
      <c r="AT116" s="84">
        <f>+AT102/AT16</f>
        <v>2.0536038453768852E-2</v>
      </c>
      <c r="AU116" s="85"/>
      <c r="AV116" s="142">
        <f>+AV102/AV16</f>
        <v>5.4988408147542051E-2</v>
      </c>
      <c r="AW116" s="143">
        <f>+AW102/AW16</f>
        <v>-2.5886064044974094E-2</v>
      </c>
      <c r="AX116" s="144">
        <f>+AX102/AX16</f>
        <v>2.1679393288907729E-2</v>
      </c>
      <c r="AY116" s="32"/>
      <c r="AZ116" s="82">
        <f>+AZ102/AZ16</f>
        <v>5.1992428888841757E-2</v>
      </c>
      <c r="BA116" s="83"/>
      <c r="BB116" s="84">
        <f>+BB102/BB16</f>
        <v>8.9835884395427487E-2</v>
      </c>
      <c r="BC116" s="83"/>
      <c r="BD116" s="84">
        <f>+BD102/BD16</f>
        <v>5.939139119858533E-2</v>
      </c>
      <c r="BE116" s="85"/>
      <c r="BF116" s="84">
        <f>+BF102/BF16</f>
        <v>3.8708673666575037E-2</v>
      </c>
      <c r="BG116" s="83"/>
      <c r="BH116" s="84">
        <f>+BH102/BH16</f>
        <v>4.35562954367162E-2</v>
      </c>
      <c r="BI116" s="83"/>
      <c r="BJ116" s="84">
        <f>+BJ102/BJ16</f>
        <v>4.0983524518946331E-2</v>
      </c>
      <c r="BK116" s="85"/>
      <c r="BL116" s="142">
        <f>+BL102/BL16</f>
        <v>4.6245911105039596E-2</v>
      </c>
      <c r="BM116" s="143">
        <f>+BM102/BM16</f>
        <v>5.5819538924103955E-2</v>
      </c>
      <c r="BN116" s="144">
        <f>+BN102/BN16</f>
        <v>4.9522757869873459E-2</v>
      </c>
      <c r="BO116" s="32"/>
      <c r="BP116" s="86">
        <f>+BP102/BP16</f>
        <v>0.21147500628628424</v>
      </c>
      <c r="BQ116" s="83"/>
      <c r="BR116" s="84">
        <f>+BR102/BR16</f>
        <v>-4.683821676616548E-2</v>
      </c>
      <c r="BS116" s="83"/>
      <c r="BT116" s="84">
        <f>+BT102/BT16</f>
        <v>0.17776639967903277</v>
      </c>
      <c r="BU116" s="85"/>
      <c r="BV116" s="84">
        <f>+BV102/BV16</f>
        <v>0.28251532868703755</v>
      </c>
      <c r="BW116" s="83"/>
      <c r="BX116" s="84">
        <f>+BX102/BX16</f>
        <v>-0.18863992511492036</v>
      </c>
      <c r="BY116" s="83"/>
      <c r="BZ116" s="84">
        <f>+BZ102/BZ16</f>
        <v>8.3741273346563769E-2</v>
      </c>
      <c r="CA116" s="85"/>
      <c r="CB116" s="142">
        <f>+CB102/CB16</f>
        <v>0.23551023031031837</v>
      </c>
      <c r="CC116" s="143">
        <f>+CC102/CC16</f>
        <v>-0.14796661816092793</v>
      </c>
      <c r="CD116" s="144">
        <f>+CD102/CD16</f>
        <v>0.13689093703713801</v>
      </c>
      <c r="CE116" s="32"/>
      <c r="CF116" s="86">
        <f>+CF102/CF16</f>
        <v>0.16901512866453294</v>
      </c>
      <c r="CG116" s="83"/>
      <c r="CH116" s="84">
        <f>+CH102/CH16</f>
        <v>3.3653784997481562E-2</v>
      </c>
      <c r="CI116" s="83"/>
      <c r="CJ116" s="84">
        <f>+CJ102/CJ16</f>
        <v>0.14783237981272579</v>
      </c>
      <c r="CK116" s="85"/>
      <c r="CL116" s="84">
        <f>+CL102/CL16</f>
        <v>6.4063396357585331E-2</v>
      </c>
      <c r="CM116" s="83"/>
      <c r="CN116" s="84">
        <f>+CN102/CN16</f>
        <v>8.6905410500543498E-2</v>
      </c>
      <c r="CO116" s="83"/>
      <c r="CP116" s="84">
        <f>+CP102/CP16</f>
        <v>7.4697514432182796E-2</v>
      </c>
      <c r="CQ116" s="85"/>
      <c r="CR116" s="142">
        <f>+CR102/CR16</f>
        <v>0.1301076116234835</v>
      </c>
      <c r="CS116" s="143">
        <f>+CS102/CS16</f>
        <v>7.2765537414004045E-2</v>
      </c>
      <c r="CT116" s="144">
        <f>+CT102/CT16</f>
        <v>0.11259545699125387</v>
      </c>
      <c r="CU116" s="32"/>
      <c r="CV116" s="86">
        <f>+CV102/CV16</f>
        <v>0.10619971444866269</v>
      </c>
      <c r="CW116" s="84"/>
      <c r="CX116" s="84">
        <f>+CX102/CX16</f>
        <v>3.4921075503860644E-2</v>
      </c>
      <c r="CY116" s="84"/>
      <c r="CZ116" s="168">
        <f>+CZ102/CZ16</f>
        <v>9.3278278700566222E-2</v>
      </c>
      <c r="DA116" s="85"/>
      <c r="DB116" s="87">
        <f>+DB102/DB16</f>
        <v>7.7610868480396736E-2</v>
      </c>
      <c r="DC116" s="83"/>
      <c r="DD116" s="83">
        <f>+DD102/DD16</f>
        <v>-2.5708173550295067E-2</v>
      </c>
      <c r="DE116" s="83"/>
      <c r="DF116" s="172">
        <f>+DF102/DF16</f>
        <v>2.9586520611505449E-2</v>
      </c>
      <c r="DG116" s="85"/>
      <c r="DH116" s="157"/>
      <c r="DI116" s="162" t="s">
        <v>97</v>
      </c>
      <c r="DJ116" s="179">
        <f>+DJ102/DJ16</f>
        <v>9.3278278700566084E-2</v>
      </c>
      <c r="DK116" s="172">
        <f>+DK102/DK16</f>
        <v>2.9586520611505449E-2</v>
      </c>
      <c r="DL116" s="180">
        <f>+DL102/DL16</f>
        <v>6.2747859277411333E-2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250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87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>
        <f>+D63/D16</f>
        <v>0.91246208305800702</v>
      </c>
      <c r="E118" s="83"/>
      <c r="F118" s="84">
        <f>+F63/F16</f>
        <v>0.72944544361074015</v>
      </c>
      <c r="G118" s="83"/>
      <c r="H118" s="84">
        <f>+H63/H16</f>
        <v>0.87968368740442582</v>
      </c>
      <c r="I118" s="85"/>
      <c r="J118" s="249">
        <f>+J63/J16</f>
        <v>0.85299935511934333</v>
      </c>
      <c r="K118" s="83"/>
      <c r="L118" s="84">
        <f>+L63/L16</f>
        <v>1.0531190189232742</v>
      </c>
      <c r="M118" s="83"/>
      <c r="N118" s="84">
        <f>+N63/N16</f>
        <v>0.96971972057729616</v>
      </c>
      <c r="O118" s="85"/>
      <c r="P118" s="142">
        <f>+P63/P16</f>
        <v>0.8910891892168723</v>
      </c>
      <c r="Q118" s="143">
        <f>+Q63/Q16</f>
        <v>0.98274616903534007</v>
      </c>
      <c r="R118" s="144">
        <f>+R63/R16</f>
        <v>0.9269529069117306</v>
      </c>
      <c r="S118" s="32"/>
      <c r="T118" s="82">
        <f>+T63/T16</f>
        <v>0.87374201947983565</v>
      </c>
      <c r="U118" s="83"/>
      <c r="V118" s="84">
        <f>+V63/V16</f>
        <v>0.97750955016367791</v>
      </c>
      <c r="W118" s="83"/>
      <c r="X118" s="84">
        <f>+X63/X16</f>
        <v>0.89228322550648331</v>
      </c>
      <c r="Y118" s="85"/>
      <c r="Z118" s="84">
        <f>+Z63/Z16</f>
        <v>0.90338596282760353</v>
      </c>
      <c r="AA118" s="83"/>
      <c r="AB118" s="84">
        <f>+AB63/AB16</f>
        <v>1.047279496912465</v>
      </c>
      <c r="AC118" s="83"/>
      <c r="AD118" s="84">
        <f>+AD63/AD16</f>
        <v>0.95422458149201184</v>
      </c>
      <c r="AE118" s="85"/>
      <c r="AF118" s="142">
        <f>+AF63/AF16</f>
        <v>0.88545389871428404</v>
      </c>
      <c r="AG118" s="143">
        <f>+AG63/AG16</f>
        <v>1.0208530993406271</v>
      </c>
      <c r="AH118" s="144">
        <f>+AH63/AH16</f>
        <v>0.92036738868544976</v>
      </c>
      <c r="AI118" s="32"/>
      <c r="AJ118" s="82">
        <f>+AJ63/AJ16</f>
        <v>0.84783578492326361</v>
      </c>
      <c r="AK118" s="83"/>
      <c r="AL118" s="84">
        <f>+AL63/AL16</f>
        <v>0.95271012858678283</v>
      </c>
      <c r="AM118" s="83"/>
      <c r="AN118" s="84">
        <f>+AN63/AN16</f>
        <v>0.87677261826440067</v>
      </c>
      <c r="AO118" s="85"/>
      <c r="AP118" s="84">
        <f>+AP63/AP16</f>
        <v>0.84929860540770052</v>
      </c>
      <c r="AQ118" s="83"/>
      <c r="AR118" s="84">
        <f>+AR63/AR16</f>
        <v>0.92381267400217915</v>
      </c>
      <c r="AS118" s="83"/>
      <c r="AT118" s="84">
        <f>+AT63/AT16</f>
        <v>0.89390291121057808</v>
      </c>
      <c r="AU118" s="85"/>
      <c r="AV118" s="142">
        <f>+AV63/AV16</f>
        <v>0.84825637715023128</v>
      </c>
      <c r="AW118" s="143">
        <f>+AW63/AW16</f>
        <v>0.93501623124857891</v>
      </c>
      <c r="AX118" s="144">
        <f>+AX63/AX16</f>
        <v>0.88398934938423401</v>
      </c>
      <c r="AY118" s="32"/>
      <c r="AZ118" s="82">
        <f>+AZ63/AZ16</f>
        <v>0.8570283979133364</v>
      </c>
      <c r="BA118" s="83"/>
      <c r="BB118" s="84">
        <f>+BB63/BB16</f>
        <v>0.82049043219464912</v>
      </c>
      <c r="BC118" s="83"/>
      <c r="BD118" s="84">
        <f>+BD63/BD16</f>
        <v>0.84988467840864657</v>
      </c>
      <c r="BE118" s="85"/>
      <c r="BF118" s="84">
        <f>+BF63/BF16</f>
        <v>0.86031031553324178</v>
      </c>
      <c r="BG118" s="83"/>
      <c r="BH118" s="84">
        <f>+BH63/BH16</f>
        <v>0.85423821858709925</v>
      </c>
      <c r="BI118" s="83"/>
      <c r="BJ118" s="84">
        <f>+BJ63/BJ16</f>
        <v>0.85746085334980671</v>
      </c>
      <c r="BK118" s="85"/>
      <c r="BL118" s="142">
        <f>+BL63/BL16</f>
        <v>0.85844814689637583</v>
      </c>
      <c r="BM118" s="143">
        <f>+BM63/BM16</f>
        <v>0.84529567326630584</v>
      </c>
      <c r="BN118" s="144">
        <f>+BN63/BN16</f>
        <v>0.85394633823211652</v>
      </c>
      <c r="BO118" s="32"/>
      <c r="BP118" s="86">
        <f>+BP63/BP16</f>
        <v>0.72055096869252677</v>
      </c>
      <c r="BQ118" s="83"/>
      <c r="BR118" s="84">
        <f>+BR63/BR16</f>
        <v>0.9736422428131446</v>
      </c>
      <c r="BS118" s="83"/>
      <c r="BT118" s="84">
        <f>+BT63/BT16</f>
        <v>0.75357813661775397</v>
      </c>
      <c r="BU118" s="85"/>
      <c r="BV118" s="84">
        <f>+BV63/BV16</f>
        <v>0.62900145933051477</v>
      </c>
      <c r="BW118" s="83"/>
      <c r="BX118" s="84">
        <f>+BX63/BX16</f>
        <v>1.0851524946191509</v>
      </c>
      <c r="BY118" s="83"/>
      <c r="BZ118" s="84">
        <f>+BZ63/BZ16</f>
        <v>0.82144543697994954</v>
      </c>
      <c r="CA118" s="85"/>
      <c r="CB118" s="142">
        <f>+CB63/CB16</f>
        <v>0.68957682763509487</v>
      </c>
      <c r="CC118" s="143">
        <f>+CC63/CC16</f>
        <v>1.0531677551330239</v>
      </c>
      <c r="CD118" s="144">
        <f>+CD63/CD16</f>
        <v>0.78308202997868448</v>
      </c>
      <c r="CE118" s="32"/>
      <c r="CF118" s="86">
        <f>+CF63/CF16</f>
        <v>0.75256378231255427</v>
      </c>
      <c r="CG118" s="83"/>
      <c r="CH118" s="84">
        <f>+CH63/CH16</f>
        <v>0.88814207090747477</v>
      </c>
      <c r="CI118" s="83"/>
      <c r="CJ118" s="84">
        <f>+CJ63/CJ16</f>
        <v>0.77378048095975516</v>
      </c>
      <c r="CK118" s="85"/>
      <c r="CL118" s="84">
        <f>+CL63/CL16</f>
        <v>0.83745641047977193</v>
      </c>
      <c r="CM118" s="83"/>
      <c r="CN118" s="84">
        <f>+CN63/CN16</f>
        <v>0.81629743828443058</v>
      </c>
      <c r="CO118" s="83"/>
      <c r="CP118" s="84">
        <f>+CP63/CP16</f>
        <v>0.82760583393892206</v>
      </c>
      <c r="CQ118" s="85"/>
      <c r="CR118" s="142">
        <f>+CR63/CR16</f>
        <v>0.7840350244204547</v>
      </c>
      <c r="CS118" s="143">
        <f>+CS63/CS16</f>
        <v>0.83537430171614835</v>
      </c>
      <c r="CT118" s="144">
        <f>+CT63/CT16</f>
        <v>0.79971393689621706</v>
      </c>
      <c r="CU118" s="32"/>
      <c r="CV118" s="86">
        <f>+CV63/CV16</f>
        <v>0.83025368791713616</v>
      </c>
      <c r="CW118" s="84"/>
      <c r="CX118" s="84">
        <f>+CX63/CX16</f>
        <v>0.89689320947555973</v>
      </c>
      <c r="CY118" s="84"/>
      <c r="CZ118" s="84">
        <f>+CZ63/CZ16</f>
        <v>0.84233414159650399</v>
      </c>
      <c r="DA118" s="85"/>
      <c r="DB118" s="87">
        <f>+DB63/DB16</f>
        <v>0.84028389039155715</v>
      </c>
      <c r="DC118" s="83"/>
      <c r="DD118" s="83">
        <f>+DD63/DD16</f>
        <v>0.95760097650975085</v>
      </c>
      <c r="DE118" s="83"/>
      <c r="DF118" s="83">
        <f>+DF63/DF16</f>
        <v>0.89481475366680086</v>
      </c>
      <c r="DG118" s="85"/>
      <c r="DH118" s="157"/>
      <c r="DI118" s="162" t="s">
        <v>93</v>
      </c>
      <c r="DJ118" s="179">
        <f>+DJ63/DJ16</f>
        <v>0.8423341415965041</v>
      </c>
      <c r="DK118" s="172">
        <f>+DK63/DK16</f>
        <v>0.89481475366680086</v>
      </c>
      <c r="DL118" s="180">
        <f>+DL63/DL16</f>
        <v>0.86749053774825724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250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87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>
        <f>+D95/D16</f>
        <v>-3.1519103518541799E-2</v>
      </c>
      <c r="E120" s="83"/>
      <c r="F120" s="84">
        <f>+F95/F16</f>
        <v>-2.075467048331827E-2</v>
      </c>
      <c r="G120" s="83"/>
      <c r="H120" s="84">
        <f>+H95/H16</f>
        <v>-2.9591186766924772E-2</v>
      </c>
      <c r="I120" s="85"/>
      <c r="J120" s="249">
        <f>+J95/J16</f>
        <v>-9.2268398909365924E-3</v>
      </c>
      <c r="K120" s="83"/>
      <c r="L120" s="84">
        <f>+L95/L16</f>
        <v>-2.8816892195559093E-2</v>
      </c>
      <c r="M120" s="83"/>
      <c r="N120" s="84">
        <f>+N95/N16</f>
        <v>-2.0652793847046713E-2</v>
      </c>
      <c r="O120" s="85"/>
      <c r="P120" s="142">
        <f>+P95/P16</f>
        <v>-2.3506518147704884E-2</v>
      </c>
      <c r="Q120" s="143">
        <f>+Q95/Q16</f>
        <v>-2.7064010398610019E-2</v>
      </c>
      <c r="R120" s="144">
        <f>+R95/R16</f>
        <v>-2.4898500493629842E-2</v>
      </c>
      <c r="S120" s="32"/>
      <c r="T120" s="82">
        <f>+T95/T16</f>
        <v>2.9531868124145919E-2</v>
      </c>
      <c r="U120" s="83"/>
      <c r="V120" s="84">
        <f>+V95/V16</f>
        <v>3.2563859846318863E-2</v>
      </c>
      <c r="W120" s="83"/>
      <c r="X120" s="84">
        <f>+X95/X16</f>
        <v>3.0073625095921409E-2</v>
      </c>
      <c r="Y120" s="85"/>
      <c r="Z120" s="84">
        <f>+Z95/Z16</f>
        <v>7.6151368303269851E-2</v>
      </c>
      <c r="AA120" s="83"/>
      <c r="AB120" s="84">
        <f>+AB95/AB16</f>
        <v>6.5528112898528737E-2</v>
      </c>
      <c r="AC120" s="83"/>
      <c r="AD120" s="84">
        <f>+AD95/AD16</f>
        <v>7.2398095899954357E-2</v>
      </c>
      <c r="AE120" s="85"/>
      <c r="AF120" s="142">
        <f>+AF95/AF16</f>
        <v>4.7950536304111856E-2</v>
      </c>
      <c r="AG120" s="143">
        <f>+AG95/AG16</f>
        <v>5.3042415296480447E-2</v>
      </c>
      <c r="AH120" s="144">
        <f>+AH95/AH16</f>
        <v>4.9263507616439252E-2</v>
      </c>
      <c r="AI120" s="32"/>
      <c r="AJ120" s="82">
        <f>+AJ95/AJ16</f>
        <v>7.8328476733705896E-2</v>
      </c>
      <c r="AK120" s="83"/>
      <c r="AL120" s="84">
        <f>+AL95/AL16</f>
        <v>6.9394194087498154E-2</v>
      </c>
      <c r="AM120" s="83"/>
      <c r="AN120" s="84">
        <f>+AN95/AN16</f>
        <v>7.5863337606967729E-2</v>
      </c>
      <c r="AO120" s="85"/>
      <c r="AP120" s="84">
        <f>+AP95/AP16</f>
        <v>6.9294387036044985E-2</v>
      </c>
      <c r="AQ120" s="83"/>
      <c r="AR120" s="84">
        <f>+AR95/AR16</f>
        <v>7.6960890145827798E-2</v>
      </c>
      <c r="AS120" s="83"/>
      <c r="AT120" s="84">
        <f>+AT95/AT16</f>
        <v>7.3883574763915244E-2</v>
      </c>
      <c r="AU120" s="85"/>
      <c r="AV120" s="142">
        <f>+AV95/AV16</f>
        <v>7.573098241024584E-2</v>
      </c>
      <c r="AW120" s="143">
        <f>+AW95/AW16</f>
        <v>7.4027278390944362E-2</v>
      </c>
      <c r="AX120" s="144">
        <f>+AX95/AX16</f>
        <v>7.5029293719671861E-2</v>
      </c>
      <c r="AY120" s="32"/>
      <c r="AZ120" s="82">
        <f>+AZ95/AZ16</f>
        <v>6.3445880386133122E-2</v>
      </c>
      <c r="BA120" s="83"/>
      <c r="BB120" s="84">
        <f>+BB95/BB16</f>
        <v>6.2140390598234646E-2</v>
      </c>
      <c r="BC120" s="83"/>
      <c r="BD120" s="84">
        <f>+BD95/BD16</f>
        <v>6.3190637581079706E-2</v>
      </c>
      <c r="BE120" s="85"/>
      <c r="BF120" s="84">
        <f>+BF95/BF16</f>
        <v>7.4830002373476659E-2</v>
      </c>
      <c r="BG120" s="83"/>
      <c r="BH120" s="84">
        <f>+BH95/BH16</f>
        <v>7.6054477549477903E-2</v>
      </c>
      <c r="BI120" s="83"/>
      <c r="BJ120" s="84">
        <f>+BJ95/BJ16</f>
        <v>7.540461370454031E-2</v>
      </c>
      <c r="BK120" s="85"/>
      <c r="BL120" s="142">
        <f>+BL95/BL16</f>
        <v>6.8370621798379633E-2</v>
      </c>
      <c r="BM120" s="143">
        <f>+BM95/BM16</f>
        <v>7.2367499336684973E-2</v>
      </c>
      <c r="BN120" s="144">
        <f>+BN95/BN16</f>
        <v>6.9738666961442278E-2</v>
      </c>
      <c r="BO120" s="32"/>
      <c r="BP120" s="86">
        <f>+BP95/BP16</f>
        <v>3.2163088324180175E-2</v>
      </c>
      <c r="BQ120" s="83"/>
      <c r="BR120" s="84">
        <f>+BR95/BR16</f>
        <v>3.5751943190550826E-2</v>
      </c>
      <c r="BS120" s="83"/>
      <c r="BT120" s="84">
        <f>+BT95/BT16</f>
        <v>3.2631416253472614E-2</v>
      </c>
      <c r="BU120" s="85"/>
      <c r="BV120" s="84">
        <f>+BV95/BV16</f>
        <v>6.6660768233396325E-2</v>
      </c>
      <c r="BW120" s="83"/>
      <c r="BX120" s="84">
        <f>+BX95/BX16</f>
        <v>7.0690936026875734E-2</v>
      </c>
      <c r="BY120" s="83"/>
      <c r="BZ120" s="84">
        <f>+BZ95/BZ16</f>
        <v>6.8361041741010015E-2</v>
      </c>
      <c r="CA120" s="85"/>
      <c r="CB120" s="142">
        <f>+CB95/CB16</f>
        <v>4.3834762056880465E-2</v>
      </c>
      <c r="CC120" s="143">
        <f>+CC95/CC16</f>
        <v>6.0669305139326113E-2</v>
      </c>
      <c r="CD120" s="144">
        <f>+CD95/CD16</f>
        <v>4.8164125740727946E-2</v>
      </c>
      <c r="CE120" s="32"/>
      <c r="CF120" s="86">
        <f>+CF95/CF16</f>
        <v>4.331459326160355E-2</v>
      </c>
      <c r="CG120" s="83"/>
      <c r="CH120" s="84">
        <f>+CH95/CH16</f>
        <v>4.3097648333734508E-2</v>
      </c>
      <c r="CI120" s="83"/>
      <c r="CJ120" s="84">
        <f>+CJ95/CJ16</f>
        <v>4.3280643466209773E-2</v>
      </c>
      <c r="CK120" s="85"/>
      <c r="CL120" s="84">
        <f>+CL95/CL16</f>
        <v>7.6411806028325702E-2</v>
      </c>
      <c r="CM120" s="83"/>
      <c r="CN120" s="84">
        <f>+CN95/CN16</f>
        <v>7.4728764080708887E-2</v>
      </c>
      <c r="CO120" s="83"/>
      <c r="CP120" s="84">
        <f>+CP95/CP16</f>
        <v>7.5628264494578115E-2</v>
      </c>
      <c r="CQ120" s="85"/>
      <c r="CR120" s="142">
        <f>+CR95/CR16</f>
        <v>5.5584332325712707E-2</v>
      </c>
      <c r="CS120" s="143">
        <f>+CS95/CS16</f>
        <v>6.6329772349984342E-2</v>
      </c>
      <c r="CT120" s="144">
        <f>+CT95/CT16</f>
        <v>5.8865968190661692E-2</v>
      </c>
      <c r="CU120" s="32"/>
      <c r="CV120" s="86">
        <f>+CV95/CV16</f>
        <v>3.3460347363496103E-2</v>
      </c>
      <c r="CW120" s="84"/>
      <c r="CX120" s="84">
        <f>+CX95/CX16</f>
        <v>3.7856016711190286E-2</v>
      </c>
      <c r="CY120" s="84"/>
      <c r="CZ120" s="84">
        <f>+CZ95/CZ16</f>
        <v>3.4257197021218835E-2</v>
      </c>
      <c r="DA120" s="85"/>
      <c r="DB120" s="87">
        <f>+DB95/DB16</f>
        <v>6.2868037359602738E-2</v>
      </c>
      <c r="DC120" s="83"/>
      <c r="DD120" s="83">
        <f>+DD95/DD16</f>
        <v>5.0548535942778985E-2</v>
      </c>
      <c r="DE120" s="83"/>
      <c r="DF120" s="83">
        <f>+DF95/DF16</f>
        <v>5.7141735508709754E-2</v>
      </c>
      <c r="DG120" s="85"/>
      <c r="DH120" s="157"/>
      <c r="DI120" s="162" t="s">
        <v>94</v>
      </c>
      <c r="DJ120" s="179">
        <f>+DJ95/DJ16</f>
        <v>3.4257197021218842E-2</v>
      </c>
      <c r="DK120" s="172">
        <f>+DK95/DK16</f>
        <v>5.7141735508709754E-2</v>
      </c>
      <c r="DL120" s="180">
        <f>+DL95/DL16</f>
        <v>4.5226819768191324E-2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244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3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>
        <f>+D73/D16</f>
        <v>2.141667902735965E-2</v>
      </c>
      <c r="E122" s="36"/>
      <c r="F122" s="84">
        <f>+F73/F16</f>
        <v>2.3780583062618873E-2</v>
      </c>
      <c r="G122" s="36"/>
      <c r="H122" s="84">
        <f>+H73/H16</f>
        <v>2.1840055732280247E-2</v>
      </c>
      <c r="I122" s="37"/>
      <c r="J122" s="249">
        <f>+J73/J16</f>
        <v>5.5397218562645411E-3</v>
      </c>
      <c r="K122" s="36"/>
      <c r="L122" s="84">
        <f>+L73/L16</f>
        <v>3.4515670637528268E-3</v>
      </c>
      <c r="M122" s="36"/>
      <c r="N122" s="84">
        <f>+N73/N16</f>
        <v>4.321799609735384E-3</v>
      </c>
      <c r="O122" s="37"/>
      <c r="P122" s="142">
        <f>+P73/P16</f>
        <v>1.5709969431256278E-2</v>
      </c>
      <c r="Q122" s="143">
        <f>+Q73/Q16</f>
        <v>7.8714854641852225E-3</v>
      </c>
      <c r="R122" s="144">
        <f>+R73/R16</f>
        <v>1.2642912490175759E-2</v>
      </c>
      <c r="S122" s="32"/>
      <c r="T122" s="82">
        <f>+T73/T16</f>
        <v>3.1291099985730778E-2</v>
      </c>
      <c r="U122" s="36"/>
      <c r="V122" s="84">
        <f>+V73/V16</f>
        <v>3.4034822901453134E-2</v>
      </c>
      <c r="W122" s="36"/>
      <c r="X122" s="84">
        <f>+X73/X16</f>
        <v>3.178134902148589E-2</v>
      </c>
      <c r="Y122" s="37"/>
      <c r="Z122" s="84">
        <f>+Z73/Z16</f>
        <v>2.0900590475055544E-2</v>
      </c>
      <c r="AA122" s="36"/>
      <c r="AB122" s="84">
        <f>+AB73/AB16</f>
        <v>1.5114685482600256E-2</v>
      </c>
      <c r="AC122" s="36"/>
      <c r="AD122" s="84">
        <f>+AD73/AD16</f>
        <v>1.8856388701774637E-2</v>
      </c>
      <c r="AE122" s="37"/>
      <c r="AF122" s="142">
        <f>+AF73/AF16</f>
        <v>2.7185964877834305E-2</v>
      </c>
      <c r="AG122" s="143">
        <f>+AG73/AG16</f>
        <v>2.2280966909540068E-2</v>
      </c>
      <c r="AH122" s="144">
        <f>+AH73/AH16</f>
        <v>2.5921181950147573E-2</v>
      </c>
      <c r="AI122" s="32"/>
      <c r="AJ122" s="82">
        <f>+AJ73/AJ16</f>
        <v>2.5265407186467935E-2</v>
      </c>
      <c r="AK122" s="36"/>
      <c r="AL122" s="84">
        <f>+AL73/AL16</f>
        <v>2.376830440328398E-2</v>
      </c>
      <c r="AM122" s="36"/>
      <c r="AN122" s="84">
        <f>+AN73/AN16</f>
        <v>2.4852327950706136E-2</v>
      </c>
      <c r="AO122" s="37"/>
      <c r="AP122" s="84">
        <f>+AP73/AP16</f>
        <v>1.0514593652744377E-2</v>
      </c>
      <c r="AQ122" s="36"/>
      <c r="AR122" s="84">
        <f>+AR73/AR16</f>
        <v>1.2457255050998083E-2</v>
      </c>
      <c r="AS122" s="36"/>
      <c r="AT122" s="84">
        <f>+AT73/AT16</f>
        <v>1.1677475571737789E-2</v>
      </c>
      <c r="AU122" s="37"/>
      <c r="AV122" s="142">
        <f>+AV73/AV16</f>
        <v>2.1024232291980756E-2</v>
      </c>
      <c r="AW122" s="143">
        <f>+AW73/AW16</f>
        <v>1.6842554405450766E-2</v>
      </c>
      <c r="AX122" s="144">
        <f>+AX73/AX16</f>
        <v>1.9301963607186307E-2</v>
      </c>
      <c r="AY122" s="32"/>
      <c r="AZ122" s="82">
        <f>+AZ73/AZ16</f>
        <v>2.7533292811688741E-2</v>
      </c>
      <c r="BA122" s="36"/>
      <c r="BB122" s="84">
        <f>+BB73/BB16</f>
        <v>2.7533292811688741E-2</v>
      </c>
      <c r="BC122" s="36"/>
      <c r="BD122" s="84">
        <f>+BD73/BD16</f>
        <v>2.7533292811688741E-2</v>
      </c>
      <c r="BE122" s="37"/>
      <c r="BF122" s="84">
        <f>+BF73/BF16</f>
        <v>2.615100842670659E-2</v>
      </c>
      <c r="BG122" s="36"/>
      <c r="BH122" s="84">
        <f>+BH73/BH16</f>
        <v>2.6151008426706594E-2</v>
      </c>
      <c r="BI122" s="36"/>
      <c r="BJ122" s="84">
        <f>+BJ73/BJ16</f>
        <v>2.6151008426706594E-2</v>
      </c>
      <c r="BK122" s="37"/>
      <c r="BL122" s="142">
        <f>+BL73/BL16</f>
        <v>2.6935320200204824E-2</v>
      </c>
      <c r="BM122" s="143">
        <f>+BM73/BM16</f>
        <v>2.6517288472905222E-2</v>
      </c>
      <c r="BN122" s="144">
        <f>+BN73/BN16</f>
        <v>2.6792236936567623E-2</v>
      </c>
      <c r="BO122" s="32"/>
      <c r="BP122" s="86">
        <f>+BP73/BP16</f>
        <v>3.5810936697008862E-2</v>
      </c>
      <c r="BQ122" s="36"/>
      <c r="BR122" s="84">
        <f>+BR73/BR16</f>
        <v>3.7444030762470069E-2</v>
      </c>
      <c r="BS122" s="36"/>
      <c r="BT122" s="84">
        <f>+BT73/BT16</f>
        <v>3.6024047449740595E-2</v>
      </c>
      <c r="BU122" s="37"/>
      <c r="BV122" s="84">
        <f>+BV73/BV16</f>
        <v>2.1822443749051439E-2</v>
      </c>
      <c r="BW122" s="36"/>
      <c r="BX122" s="84">
        <f>+BX73/BX16</f>
        <v>3.2796494468893857E-2</v>
      </c>
      <c r="BY122" s="36"/>
      <c r="BZ122" s="84">
        <f>+BZ73/BZ16</f>
        <v>2.6452247932476757E-2</v>
      </c>
      <c r="CA122" s="37"/>
      <c r="CB122" s="142">
        <f>+CB73/CB16</f>
        <v>3.1078179997706311E-2</v>
      </c>
      <c r="CC122" s="143">
        <f>+CC73/CC16</f>
        <v>3.4129557888578008E-2</v>
      </c>
      <c r="CD122" s="144">
        <f>+CD73/CD16</f>
        <v>3.1862907243449645E-2</v>
      </c>
      <c r="CE122" s="32"/>
      <c r="CF122" s="86">
        <f>+CF73/CF16</f>
        <v>3.5106495761309205E-2</v>
      </c>
      <c r="CG122" s="36"/>
      <c r="CH122" s="84">
        <f>+CH73/CH16</f>
        <v>3.5106495761309205E-2</v>
      </c>
      <c r="CI122" s="36"/>
      <c r="CJ122" s="84">
        <f>+CJ73/CJ16</f>
        <v>3.5106495761309212E-2</v>
      </c>
      <c r="CK122" s="37"/>
      <c r="CL122" s="84">
        <f>+CL73/CL16</f>
        <v>2.2068387134317011E-2</v>
      </c>
      <c r="CM122" s="36"/>
      <c r="CN122" s="84">
        <f>+CN73/CN16</f>
        <v>2.2068387134317007E-2</v>
      </c>
      <c r="CO122" s="36"/>
      <c r="CP122" s="84">
        <f>+CP73/CP16</f>
        <v>2.2068387134317014E-2</v>
      </c>
      <c r="CQ122" s="37"/>
      <c r="CR122" s="142">
        <f>+CR73/CR16</f>
        <v>3.0273031630349154E-2</v>
      </c>
      <c r="CS122" s="143">
        <f>+CS73/CS16</f>
        <v>2.5530388519863147E-2</v>
      </c>
      <c r="CT122" s="144">
        <f>+CT73/CT16</f>
        <v>2.8824637921867298E-2</v>
      </c>
      <c r="CU122" s="32"/>
      <c r="CV122" s="86">
        <f>+CV73/CV16</f>
        <v>3.0063703596972132E-2</v>
      </c>
      <c r="CW122" s="84"/>
      <c r="CX122" s="84">
        <f>+CX73/CX16</f>
        <v>3.0309945528416857E-2</v>
      </c>
      <c r="CY122" s="84"/>
      <c r="CZ122" s="84">
        <f>+CZ73/CZ16</f>
        <v>3.0108342486585529E-2</v>
      </c>
      <c r="DA122" s="74"/>
      <c r="DB122" s="87">
        <f>+DB73/DB16</f>
        <v>1.9534997865972004E-2</v>
      </c>
      <c r="DC122" s="83"/>
      <c r="DD122" s="83">
        <f>+DD73/DD16</f>
        <v>1.7537661016172365E-2</v>
      </c>
      <c r="DE122" s="83"/>
      <c r="DF122" s="83">
        <f>+DF73/DF16</f>
        <v>1.8606603662920464E-2</v>
      </c>
      <c r="DG122" s="74"/>
      <c r="DH122" s="155"/>
      <c r="DI122" s="162" t="s">
        <v>99</v>
      </c>
      <c r="DJ122" s="179">
        <f>+DJ73/DJ16</f>
        <v>3.0108342486585529E-2</v>
      </c>
      <c r="DK122" s="172">
        <f>+DK73/DK16</f>
        <v>1.8606603662920464E-2</v>
      </c>
      <c r="DL122" s="180">
        <f>+DL73/DL16</f>
        <v>2.4595024579878361E-2</v>
      </c>
      <c r="DM122"/>
    </row>
    <row r="123" spans="1:117" s="19" customFormat="1" ht="16.2" thickBot="1" x14ac:dyDescent="0.35">
      <c r="A123" s="26"/>
      <c r="B123" s="26"/>
      <c r="C123" s="34"/>
      <c r="D123" s="93"/>
      <c r="E123" s="94"/>
      <c r="F123" s="94"/>
      <c r="G123" s="94"/>
      <c r="H123" s="94"/>
      <c r="I123" s="95"/>
      <c r="J123" s="251"/>
      <c r="K123" s="90"/>
      <c r="L123" s="90"/>
      <c r="M123" s="90"/>
      <c r="N123" s="90"/>
      <c r="O123" s="91"/>
      <c r="P123" s="145"/>
      <c r="Q123" s="146"/>
      <c r="R123" s="147"/>
      <c r="S123" s="32"/>
      <c r="T123" s="89"/>
      <c r="U123" s="90"/>
      <c r="V123" s="90"/>
      <c r="W123" s="90"/>
      <c r="X123" s="90"/>
      <c r="Y123" s="91"/>
      <c r="Z123" s="92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90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90"/>
      <c r="BH123" s="90"/>
      <c r="BI123" s="90"/>
      <c r="BJ123" s="90"/>
      <c r="BK123" s="91"/>
      <c r="BL123" s="145"/>
      <c r="BM123" s="146"/>
      <c r="BN123" s="147"/>
      <c r="BO123" s="32"/>
      <c r="BP123" s="93"/>
      <c r="BQ123" s="94"/>
      <c r="BR123" s="94"/>
      <c r="BS123" s="94"/>
      <c r="BT123" s="94"/>
      <c r="BU123" s="95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92"/>
      <c r="CM123" s="90"/>
      <c r="CN123" s="90"/>
      <c r="CO123" s="90"/>
      <c r="CP123" s="90"/>
      <c r="CQ123" s="91"/>
      <c r="CR123" s="145"/>
      <c r="CS123" s="146"/>
      <c r="CT123" s="147"/>
      <c r="CU123" s="32"/>
      <c r="CV123" s="93"/>
      <c r="CW123" s="94"/>
      <c r="CX123" s="94"/>
      <c r="CY123" s="94"/>
      <c r="CZ123" s="94"/>
      <c r="DA123" s="95"/>
      <c r="DB123" s="93"/>
      <c r="DC123" s="94"/>
      <c r="DD123" s="94"/>
      <c r="DE123" s="94"/>
      <c r="DF123" s="94"/>
      <c r="DG123" s="95"/>
      <c r="DH123" s="151"/>
      <c r="DI123" s="165"/>
      <c r="DJ123" s="93"/>
      <c r="DK123" s="94"/>
      <c r="DL123" s="95"/>
      <c r="DM123"/>
    </row>
    <row r="124" spans="1:117" ht="13.8" thickBot="1" x14ac:dyDescent="0.3">
      <c r="AI124" s="15"/>
      <c r="DI124" s="166" t="s">
        <v>95</v>
      </c>
      <c r="DJ124" s="169"/>
      <c r="DK124" s="169"/>
      <c r="DL124" s="259"/>
    </row>
    <row r="125" spans="1:117" ht="13.8" thickBot="1" x14ac:dyDescent="0.3">
      <c r="AI125" s="15"/>
      <c r="DI125" s="256"/>
      <c r="DJ125" s="257">
        <f>+DJ102</f>
        <v>163347864.8671577</v>
      </c>
      <c r="DK125" s="258">
        <f>+DK102</f>
        <v>47701007.339036226</v>
      </c>
      <c r="DL125" s="260">
        <f>+DL102</f>
        <v>211048872.2061944</v>
      </c>
    </row>
    <row r="126" spans="1:117" x14ac:dyDescent="0.25">
      <c r="A126" s="17" t="s">
        <v>219</v>
      </c>
      <c r="C126"/>
      <c r="AI126" s="15"/>
      <c r="DI126" s="166" t="s">
        <v>95</v>
      </c>
      <c r="DJ126" s="169">
        <f>+DJ102</f>
        <v>163347864.8671577</v>
      </c>
      <c r="DK126" s="169">
        <f>+DK102</f>
        <v>47701007.339036226</v>
      </c>
      <c r="DL126" s="170">
        <f>+DL102</f>
        <v>211048872.2061944</v>
      </c>
    </row>
    <row r="127" spans="1:117" ht="15.75" customHeight="1" x14ac:dyDescent="0.3">
      <c r="C127"/>
      <c r="DI127" s="161" t="s">
        <v>125</v>
      </c>
      <c r="DJ127" s="173">
        <f>+H114</f>
        <v>32391748.3810004</v>
      </c>
      <c r="DK127" s="173">
        <f>+N114</f>
        <v>13030412.277461827</v>
      </c>
      <c r="DL127" s="174">
        <f>+DJ127+DK127</f>
        <v>45422160.658462226</v>
      </c>
    </row>
    <row r="128" spans="1:117" ht="15.75" customHeight="1" x14ac:dyDescent="0.3">
      <c r="A128" s="261" t="s">
        <v>220</v>
      </c>
      <c r="B128" s="262"/>
      <c r="C128"/>
      <c r="D128" s="262"/>
      <c r="E128"/>
      <c r="F128"/>
      <c r="G128"/>
      <c r="H128" s="336"/>
      <c r="J128" s="262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  <c r="DF128" s="200"/>
      <c r="DI128" s="161" t="s">
        <v>131</v>
      </c>
      <c r="DJ128" s="173">
        <f>+X114</f>
        <v>22352717.974985838</v>
      </c>
      <c r="DK128" s="173">
        <f>+AD114</f>
        <v>-18177128.566616591</v>
      </c>
      <c r="DL128" s="174">
        <f t="shared" ref="DL128:DL132" si="219">+DJ128+DK128</f>
        <v>4175589.4083692469</v>
      </c>
    </row>
    <row r="129" spans="1:116" ht="15.75" customHeight="1" x14ac:dyDescent="0.3">
      <c r="A129" s="263">
        <v>1.1000000000000001</v>
      </c>
      <c r="B129" s="264" t="s">
        <v>221</v>
      </c>
      <c r="C129"/>
      <c r="D129" s="265">
        <f>+D63+'JAN-MAR 2022'!D63+'OCT-DEC 2021 '!D63+'JUL-SEP 2021'!D63</f>
        <v>750973158</v>
      </c>
      <c r="E129" s="266"/>
      <c r="F129" s="266"/>
      <c r="G129" s="266"/>
      <c r="H129" s="266"/>
      <c r="J129" s="265">
        <f>+J63+'JAN-MAR 2022'!J63+'OCT-DEC 2021 '!J63+'JUL-SEP 2021'!J63</f>
        <v>387657653</v>
      </c>
      <c r="T129" s="265">
        <f>+T63+'JAN-MAR 2022'!T63+'OCT-DEC 2021 '!T63+'JUL-SEP 2021'!T63</f>
        <v>1339319379.7559998</v>
      </c>
      <c r="Z129" s="265">
        <f>+Z63+'JAN-MAR 2022'!Z63+'OCT-DEC 2021 '!Z63+'JUL-SEP 2021'!Z63</f>
        <v>859616741.10500073</v>
      </c>
      <c r="AJ129" s="265">
        <f>+AJ63+'JAN-MAR 2022'!AJ63+'OCT-DEC 2021 '!AJ63+'JUL-SEP 2021'!AJ63</f>
        <v>435928751.55682433</v>
      </c>
      <c r="AP129" s="265">
        <f>+AP63+'JAN-MAR 2022'!AP63+'OCT-DEC 2021 '!AP63+'JUL-SEP 2021'!AP63</f>
        <v>158460897.54081833</v>
      </c>
      <c r="AZ129" s="265">
        <f>+AZ63+'JAN-MAR 2022'!AZ63+'OCT-DEC 2021 '!AZ63+'JUL-SEP 2021'!AZ63</f>
        <v>794060842.36461282</v>
      </c>
      <c r="BF129" s="265">
        <f>+BF63+'JAN-MAR 2022'!BF63+'OCT-DEC 2021 '!BF63+'JUL-SEP 2021'!BF63</f>
        <v>588595239.09506941</v>
      </c>
      <c r="BP129" s="265">
        <f>+BP63+'JAN-MAR 2022'!BP63+'OCT-DEC 2021 '!BP63+'JUL-SEP 2021'!BP63</f>
        <v>543928958.52000022</v>
      </c>
      <c r="BV129" s="265">
        <f>+BV63+'JAN-MAR 2022'!BV63+'OCT-DEC 2021 '!BV63+'JUL-SEP 2021'!BV63</f>
        <v>233493942.66000003</v>
      </c>
      <c r="CF129" s="265">
        <f>+CF63+'JAN-MAR 2022'!CF63+'OCT-DEC 2021 '!CF63+'JUL-SEP 2021'!CF63</f>
        <v>829857862.9674834</v>
      </c>
      <c r="CL129" s="265">
        <f>+CL63+'JAN-MAR 2022'!CL63+'OCT-DEC 2021 '!CL63+'JUL-SEP 2021'!CL63</f>
        <v>506727992.52480286</v>
      </c>
      <c r="CN129" s="346"/>
      <c r="DI129" s="161" t="s">
        <v>212</v>
      </c>
      <c r="DJ129" s="173">
        <f>+AN114</f>
        <v>4147106.2789423168</v>
      </c>
      <c r="DK129" s="173">
        <f>+AT114</f>
        <v>2754000.6269395961</v>
      </c>
      <c r="DL129" s="174">
        <f t="shared" si="219"/>
        <v>6901106.9058819134</v>
      </c>
    </row>
    <row r="130" spans="1:116" ht="15" customHeight="1" x14ac:dyDescent="0.45">
      <c r="A130" s="263">
        <v>1.2</v>
      </c>
      <c r="B130" s="264" t="s">
        <v>222</v>
      </c>
      <c r="C130"/>
      <c r="D130" s="267">
        <f>+D73+'JAN-MAR 2022'!D73+'OCT-DEC 2021 '!D73+'JUL-SEP 2021'!D73</f>
        <v>18590562.453646347</v>
      </c>
      <c r="E130" s="266"/>
      <c r="F130" s="268"/>
      <c r="G130" s="266"/>
      <c r="H130" s="268"/>
      <c r="J130" s="267">
        <v>2834031</v>
      </c>
      <c r="T130" s="267">
        <f>+T73+'JAN-MAR 2022'!T73+'OCT-DEC 2021 '!T73+'JUL-SEP 2021'!T73</f>
        <v>45188611.913380794</v>
      </c>
      <c r="U130"/>
      <c r="V130"/>
      <c r="W130"/>
      <c r="X130"/>
      <c r="Y130"/>
      <c r="Z130" s="267">
        <f>+Z73+'JAN-MAR 2022'!Z73+'OCT-DEC 2021 '!Z73+'JUL-SEP 2021'!Z73</f>
        <v>24427809.39477326</v>
      </c>
      <c r="AA130"/>
      <c r="AB130"/>
      <c r="AC130"/>
      <c r="AD130"/>
      <c r="AE130"/>
      <c r="AF130"/>
      <c r="AG130"/>
      <c r="AH130"/>
      <c r="AI130"/>
      <c r="AJ130" s="267">
        <f>+AJ73+'JAN-MAR 2022'!AJ73+'OCT-DEC 2021 '!AJ73+'JUL-SEP 2021'!AJ73</f>
        <v>12694234.478952389</v>
      </c>
      <c r="AK130"/>
      <c r="AL130"/>
      <c r="AM130"/>
      <c r="AN130"/>
      <c r="AO130"/>
      <c r="AP130" s="267">
        <f>+AP73+'JAN-MAR 2022'!AP73+'OCT-DEC 2021 '!AP73+'JUL-SEP 2021'!AP73</f>
        <v>1750618.4270283887</v>
      </c>
      <c r="AQ130"/>
      <c r="AR130"/>
      <c r="AS130"/>
      <c r="AT130"/>
      <c r="AU130"/>
      <c r="AV130"/>
      <c r="AW130"/>
      <c r="AX130"/>
      <c r="AY130"/>
      <c r="AZ130" s="267">
        <f>+AZ73+'JAN-MAR 2022'!AZ73+'OCT-DEC 2021 '!AZ73+'JUL-SEP 2021'!AZ73</f>
        <v>23779717.1606085</v>
      </c>
      <c r="BA130"/>
      <c r="BB130"/>
      <c r="BC130"/>
      <c r="BD130"/>
      <c r="BE130"/>
      <c r="BF130" s="267">
        <f>+BF73+'JAN-MAR 2022'!BF73+'OCT-DEC 2021 '!BF73+'JUL-SEP 2021'!BF73</f>
        <v>13346761.563558586</v>
      </c>
      <c r="BG130"/>
      <c r="BH130"/>
      <c r="BI130"/>
      <c r="BJ130"/>
      <c r="BK130"/>
      <c r="BL130"/>
      <c r="BM130"/>
      <c r="BN130"/>
      <c r="BO130"/>
      <c r="BP130" s="267">
        <f>+BP73+'JAN-MAR 2022'!BP73+'OCT-DEC 2021 '!BP73+'JUL-SEP 2021'!BP73</f>
        <v>19351817.680000003</v>
      </c>
      <c r="BQ130"/>
      <c r="BR130"/>
      <c r="BS130"/>
      <c r="BT130"/>
      <c r="BU130"/>
      <c r="BV130" s="267">
        <f>+BV73+'JAN-MAR 2022'!BV73+'OCT-DEC 2021 '!BV73+'JUL-SEP 2021'!BV73</f>
        <v>5727357.0700000003</v>
      </c>
      <c r="BW130"/>
      <c r="BX130"/>
      <c r="BY130"/>
      <c r="BZ130"/>
      <c r="CA130"/>
      <c r="CB130"/>
      <c r="CC130"/>
      <c r="CD130"/>
      <c r="CE130"/>
      <c r="CF130" s="267">
        <f>+CF73+'JAN-MAR 2022'!CF73+'OCT-DEC 2021 '!CF73+'JUL-SEP 2021'!CF73</f>
        <v>23968145.31148744</v>
      </c>
      <c r="CL130" s="267">
        <f>+CL73+'JAN-MAR 2022'!CL73+'OCT-DEC 2021 '!CL73+'JUL-SEP 2021'!CL73</f>
        <v>15826472.768296445</v>
      </c>
      <c r="DI130" s="161" t="s">
        <v>165</v>
      </c>
      <c r="DJ130" s="173">
        <f>+BD114</f>
        <v>16423349.389939874</v>
      </c>
      <c r="DK130" s="173">
        <f>+BJ114</f>
        <v>13097417.434812158</v>
      </c>
      <c r="DL130" s="174">
        <f t="shared" si="219"/>
        <v>29520766.824752033</v>
      </c>
    </row>
    <row r="131" spans="1:116" ht="15" customHeight="1" x14ac:dyDescent="0.3">
      <c r="A131" s="263">
        <v>1.3</v>
      </c>
      <c r="B131" s="264" t="s">
        <v>223</v>
      </c>
      <c r="C131"/>
      <c r="D131" s="265">
        <f>+D129+D130</f>
        <v>769563720.4536463</v>
      </c>
      <c r="E131" s="266"/>
      <c r="F131" s="269"/>
      <c r="G131" s="269"/>
      <c r="H131" s="266"/>
      <c r="J131" s="265">
        <f>+J129+J130</f>
        <v>390491684</v>
      </c>
      <c r="T131" s="265">
        <f>+T129+T130</f>
        <v>1384507991.6693807</v>
      </c>
      <c r="U131"/>
      <c r="V131"/>
      <c r="W131"/>
      <c r="X131"/>
      <c r="Y131"/>
      <c r="Z131" s="265">
        <f>+Z129+Z130</f>
        <v>884044550.49977398</v>
      </c>
      <c r="AA131"/>
      <c r="AB131"/>
      <c r="AC131"/>
      <c r="AD131"/>
      <c r="AE131"/>
      <c r="AF131"/>
      <c r="AG131"/>
      <c r="AH131"/>
      <c r="AI131"/>
      <c r="AJ131" s="265">
        <f>+AJ129+AJ130</f>
        <v>448622986.03577673</v>
      </c>
      <c r="AK131"/>
      <c r="AL131"/>
      <c r="AM131"/>
      <c r="AN131"/>
      <c r="AO131"/>
      <c r="AP131" s="265">
        <f>+AP129+AP130</f>
        <v>160211515.96784672</v>
      </c>
      <c r="AQ131"/>
      <c r="AR131"/>
      <c r="AS131"/>
      <c r="AT131"/>
      <c r="AU131"/>
      <c r="AV131"/>
      <c r="AW131"/>
      <c r="AX131"/>
      <c r="AY131"/>
      <c r="AZ131" s="265">
        <f>+AZ129+AZ130</f>
        <v>817840559.52522135</v>
      </c>
      <c r="BA131"/>
      <c r="BB131"/>
      <c r="BC131"/>
      <c r="BD131"/>
      <c r="BE131"/>
      <c r="BF131" s="265">
        <f>+BF129+BF130</f>
        <v>601942000.65862799</v>
      </c>
      <c r="BG131"/>
      <c r="BH131"/>
      <c r="BI131"/>
      <c r="BJ131"/>
      <c r="BK131"/>
      <c r="BL131"/>
      <c r="BM131"/>
      <c r="BN131"/>
      <c r="BO131"/>
      <c r="BP131" s="265">
        <f>+BP129+BP130</f>
        <v>563280776.20000017</v>
      </c>
      <c r="BQ131"/>
      <c r="BR131"/>
      <c r="BS131"/>
      <c r="BT131"/>
      <c r="BU131"/>
      <c r="BV131" s="265">
        <f>+BV129+BV130</f>
        <v>239221299.73000002</v>
      </c>
      <c r="BW131"/>
      <c r="BX131"/>
      <c r="BY131"/>
      <c r="BZ131"/>
      <c r="CA131"/>
      <c r="CB131"/>
      <c r="CC131"/>
      <c r="CD131"/>
      <c r="CE131"/>
      <c r="CF131" s="265">
        <f>+CF129+CF130</f>
        <v>853826008.27897084</v>
      </c>
      <c r="CL131" s="265">
        <f>+CL129+CL130</f>
        <v>522554465.29309928</v>
      </c>
      <c r="DI131" s="161" t="s">
        <v>167</v>
      </c>
      <c r="DJ131" s="173">
        <f>+BT114</f>
        <v>40570448.435856104</v>
      </c>
      <c r="DK131" s="173">
        <f>+BZ114</f>
        <v>14698122.14414449</v>
      </c>
      <c r="DL131" s="174">
        <f t="shared" si="219"/>
        <v>55268570.580000594</v>
      </c>
    </row>
    <row r="132" spans="1:116" ht="15" customHeight="1" x14ac:dyDescent="0.3">
      <c r="A132" s="263"/>
      <c r="B132" s="264" t="s">
        <v>224</v>
      </c>
      <c r="C132"/>
      <c r="D132" s="265"/>
      <c r="E132" s="266"/>
      <c r="F132"/>
      <c r="G132"/>
      <c r="H132" s="266"/>
      <c r="J132" s="265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  <c r="DI132" s="161" t="s">
        <v>166</v>
      </c>
      <c r="DJ132" s="173">
        <f>+CJ114</f>
        <v>47462494.406433403</v>
      </c>
      <c r="DK132" s="173">
        <f>+CP114</f>
        <v>22298183.422295213</v>
      </c>
      <c r="DL132" s="174">
        <f t="shared" si="219"/>
        <v>69760677.828728616</v>
      </c>
    </row>
    <row r="133" spans="1:116" ht="4.95" customHeight="1" x14ac:dyDescent="0.3">
      <c r="A133" s="270" t="s">
        <v>225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  <c r="DI133" s="148"/>
      <c r="DJ133" s="219"/>
      <c r="DK133" s="219"/>
      <c r="DL133" s="220"/>
    </row>
    <row r="134" spans="1:116" ht="14.4" x14ac:dyDescent="0.25">
      <c r="A134" s="263">
        <v>2.1</v>
      </c>
      <c r="B134" s="264" t="s">
        <v>51</v>
      </c>
      <c r="C134"/>
      <c r="D134" s="265">
        <f>+D10+D14+D15+'JAN-MAR 2022'!D14+'JAN-MAR 2022'!D15+'JAN-MAR 2022'!D10+'OCT-DEC 2021 '!D10+'OCT-DEC 2021 '!D14+'OCT-DEC 2021 '!D15+'JUL-SEP 2021'!D10+'JUL-SEP 2021'!D14+'JUL-SEP 2021'!D15</f>
        <v>888598434.12</v>
      </c>
      <c r="E134" s="266"/>
      <c r="F134" s="266"/>
      <c r="G134" s="266"/>
      <c r="H134" s="266"/>
      <c r="J134" s="265">
        <f>+J10+J14+J15+'JAN-MAR 2022'!J14+'JAN-MAR 2022'!J15+'JAN-MAR 2022'!J10+'OCT-DEC 2021 '!J10+'OCT-DEC 2021 '!J14+'OCT-DEC 2021 '!J15+'JUL-SEP 2021'!J10+'JUL-SEP 2021'!J14+'JUL-SEP 2021'!J15</f>
        <v>424947008.69999999</v>
      </c>
      <c r="T134" s="265">
        <f>+T10+T14+T15+'JAN-MAR 2022'!T14+'JAN-MAR 2022'!T15+'JAN-MAR 2022'!T10+'OCT-DEC 2021 '!T10+'OCT-DEC 2021 '!T14+'OCT-DEC 2021 '!T15+'JUL-SEP 2021'!T10+'JUL-SEP 2021'!T14+'JUL-SEP 2021'!T15</f>
        <v>1584340564.2399998</v>
      </c>
      <c r="U134"/>
      <c r="V134"/>
      <c r="W134"/>
      <c r="X134"/>
      <c r="Y134"/>
      <c r="Z134" s="265">
        <f>+Z10+Z14+Z15+'JAN-MAR 2022'!Z14+'JAN-MAR 2022'!Z15+'JAN-MAR 2022'!Z10+'OCT-DEC 2021 '!Z10+'OCT-DEC 2021 '!Z14+'OCT-DEC 2021 '!Z15+'JUL-SEP 2021'!Z10+'JUL-SEP 2021'!Z14+'JUL-SEP 2021'!Z15</f>
        <v>979809714.09000099</v>
      </c>
      <c r="AA134"/>
      <c r="AB134"/>
      <c r="AC134"/>
      <c r="AD134"/>
      <c r="AE134"/>
      <c r="AF134"/>
      <c r="AG134"/>
      <c r="AH134"/>
      <c r="AI134"/>
      <c r="AJ134" s="265">
        <f>+AJ10+AJ14+AJ15+'JAN-MAR 2022'!AJ14+'JAN-MAR 2022'!AJ15+'JAN-MAR 2022'!AJ10+'OCT-DEC 2021 '!AJ10+'OCT-DEC 2021 '!AJ14+'OCT-DEC 2021 '!AJ15+'JUL-SEP 2021'!AJ10+'JUL-SEP 2021'!AJ14+'JUL-SEP 2021'!AJ15</f>
        <v>535456973.5894115</v>
      </c>
      <c r="AK134"/>
      <c r="AL134"/>
      <c r="AM134"/>
      <c r="AN134"/>
      <c r="AO134"/>
      <c r="AP134" s="265">
        <f>+AP10+AP14+AP15+'JAN-MAR 2022'!AP14+'JAN-MAR 2022'!AP15+'JAN-MAR 2022'!AP10+'OCT-DEC 2021 '!AP10+'OCT-DEC 2021 '!AP14+'OCT-DEC 2021 '!AP15+'JUL-SEP 2021'!AP10+'JUL-SEP 2021'!AP14+'JUL-SEP 2021'!AP15</f>
        <v>206346641.22434077</v>
      </c>
      <c r="AQ134"/>
      <c r="AR134"/>
      <c r="AS134"/>
      <c r="AT134"/>
      <c r="AU134"/>
      <c r="AV134"/>
      <c r="AW134"/>
      <c r="AX134"/>
      <c r="AY134"/>
      <c r="AZ134" s="265">
        <f>+AZ10+AZ14+AZ15+'JAN-MAR 2022'!AZ14+'JAN-MAR 2022'!AZ15+'JAN-MAR 2022'!AZ10+'OCT-DEC 2021 '!AZ10+'OCT-DEC 2021 '!AZ14+'OCT-DEC 2021 '!AZ15+'JUL-SEP 2021'!AZ10+'JUL-SEP 2021'!AZ14+'JUL-SEP 2021'!AZ15</f>
        <v>967090365.71925211</v>
      </c>
      <c r="BA134"/>
      <c r="BB134"/>
      <c r="BC134"/>
      <c r="BD134"/>
      <c r="BE134"/>
      <c r="BF134" s="265">
        <f>+BF10+BF14+BF15+'JAN-MAR 2022'!BF14+'JAN-MAR 2022'!BF15+'JAN-MAR 2022'!BF10+'OCT-DEC 2021 '!BF10+'OCT-DEC 2021 '!BF14+'OCT-DEC 2021 '!BF15+'JUL-SEP 2021'!BF10+'JUL-SEP 2021'!BF14+'JUL-SEP 2021'!BF15</f>
        <v>718872073.34868705</v>
      </c>
      <c r="BG134"/>
      <c r="BH134"/>
      <c r="BI134"/>
      <c r="BJ134"/>
      <c r="BK134"/>
      <c r="BL134"/>
      <c r="BM134"/>
      <c r="BN134"/>
      <c r="BO134"/>
      <c r="BP134" s="265">
        <f>+BP10+BP14+BP15+'JAN-MAR 2022'!BP14+'JAN-MAR 2022'!BP15+'JAN-MAR 2022'!BP10+'OCT-DEC 2021 '!BP10+'OCT-DEC 2021 '!BP14+'OCT-DEC 2021 '!BP15+'JUL-SEP 2021'!BP10+'JUL-SEP 2021'!BP14+'JUL-SEP 2021'!BP15</f>
        <v>649771292.06000054</v>
      </c>
      <c r="BQ134"/>
      <c r="BR134"/>
      <c r="BS134"/>
      <c r="BT134"/>
      <c r="BU134"/>
      <c r="BV134" s="265">
        <f>+BV10+BV14+BV15+'JAN-MAR 2022'!BV14+'JAN-MAR 2022'!BV15+'JAN-MAR 2022'!BV10+'OCT-DEC 2021 '!BV10+'OCT-DEC 2021 '!BV14+'OCT-DEC 2021 '!BV15+'JUL-SEP 2021'!BV10+'JUL-SEP 2021'!BV14+'JUL-SEP 2021'!BV15</f>
        <v>248799413.17000014</v>
      </c>
      <c r="BW134"/>
      <c r="BX134"/>
      <c r="BY134"/>
      <c r="BZ134"/>
      <c r="CA134"/>
      <c r="CB134"/>
      <c r="CC134"/>
      <c r="CD134"/>
      <c r="CE134"/>
      <c r="CF134" s="265">
        <f>+CF10+CF14+CF15+'JAN-MAR 2022'!CF14+'JAN-MAR 2022'!CF15+'JAN-MAR 2022'!CF10+'OCT-DEC 2021 '!CF10+'OCT-DEC 2021 '!CF14+'OCT-DEC 2021 '!CF15+'JUL-SEP 2021'!CF10+'JUL-SEP 2021'!CF14+'JUL-SEP 2021'!CF15</f>
        <v>1024269484.1229218</v>
      </c>
      <c r="CL134" s="265">
        <f>+CL10+CL14+CL15+'JAN-MAR 2022'!CL14+'JAN-MAR 2022'!CL15+'JAN-MAR 2022'!CL10+'OCT-DEC 2021 '!CL10+'OCT-DEC 2021 '!CL14+'OCT-DEC 2021 '!CL15+'JUL-SEP 2021'!CL10+'JUL-SEP 2021'!CL14+'JUL-SEP 2021'!CL15</f>
        <v>657622251.61274385</v>
      </c>
      <c r="DI134" s="167" t="s">
        <v>97</v>
      </c>
      <c r="DJ134" s="171">
        <f>+DJ126/DJ16</f>
        <v>9.3278278700566084E-2</v>
      </c>
      <c r="DK134" s="171">
        <f>+DK126/DK16</f>
        <v>2.9586520611505449E-2</v>
      </c>
      <c r="DL134" s="181">
        <f>+DL126/DL16</f>
        <v>6.2747859277411333E-2</v>
      </c>
    </row>
    <row r="135" spans="1:116" ht="16.5" customHeight="1" x14ac:dyDescent="0.45">
      <c r="A135" s="263">
        <v>2.2000000000000002</v>
      </c>
      <c r="B135" s="264" t="s">
        <v>226</v>
      </c>
      <c r="C135"/>
      <c r="D135" s="267">
        <f>0.27*MAX((D102+'JAN-MAR 2022'!D102+'OCT-DEC 2021 '!D102+'JUL-SEP 2021'!D102),0)</f>
        <v>21650818.958590582</v>
      </c>
      <c r="E135" s="266"/>
      <c r="F135" s="271"/>
      <c r="G135" s="269"/>
      <c r="H135" s="268"/>
      <c r="J135" s="267">
        <f>0.27*MAX((J102+'JAN-MAR 2022'!J102+'OCT-DEC 2021 '!J102+'JUL-SEP 2021'!J102),0)</f>
        <v>9460451.5414906051</v>
      </c>
      <c r="T135" s="267">
        <f>0.27*MAX((T102+'JAN-MAR 2022'!T102+'OCT-DEC 2021 '!T102+'JUL-SEP 2021'!T102),0)</f>
        <v>47996523.612325199</v>
      </c>
      <c r="Z135" s="267">
        <f>0.27*MAX((Z102+'JAN-MAR 2022'!Z102+'OCT-DEC 2021 '!Z102+'JUL-SEP 2021'!Z102),0)</f>
        <v>25187357.626961928</v>
      </c>
      <c r="AJ135" s="267">
        <f>0.27*MAX((AJ102+'JAN-MAR 2022'!AJ102+'OCT-DEC 2021 '!AJ102+'JUL-SEP 2021'!AJ102),0)</f>
        <v>10012465.224007471</v>
      </c>
      <c r="AP135" s="267">
        <f>0.27*MAX((AP102+'JAN-MAR 2022'!AP102+'OCT-DEC 2021 '!AP102+'JUL-SEP 2021'!AP102),0)</f>
        <v>6121959.3688996276</v>
      </c>
      <c r="AZ135" s="267">
        <v>0</v>
      </c>
      <c r="BF135" s="267">
        <v>0</v>
      </c>
      <c r="BP135" s="267">
        <f>0.27*MAX((BP102+'JAN-MAR 2022'!BP102+'OCT-DEC 2021 '!BP102+'JUL-SEP 2021'!BP102),0)</f>
        <v>9872843.6706349887</v>
      </c>
      <c r="BV135" s="267">
        <f>0.27*MAX((BV102+'JAN-MAR 2022'!BV102+'OCT-DEC 2021 '!BV102+'JUL-SEP 2021'!BV102),0)</f>
        <v>0</v>
      </c>
      <c r="CF135" s="267">
        <v>0</v>
      </c>
      <c r="CL135" s="267">
        <v>0</v>
      </c>
      <c r="DI135" s="161" t="s">
        <v>125</v>
      </c>
      <c r="DJ135" s="189">
        <f>+H116</f>
        <v>0.12806744363021896</v>
      </c>
      <c r="DK135" s="189">
        <f>+N116</f>
        <v>4.6611273660015058E-2</v>
      </c>
      <c r="DL135" s="190">
        <f>+R116</f>
        <v>8.5302681091723495E-2</v>
      </c>
    </row>
    <row r="136" spans="1:116" ht="16.5" customHeight="1" x14ac:dyDescent="0.3">
      <c r="A136" s="263">
        <v>2.2999999999999998</v>
      </c>
      <c r="B136" s="264" t="s">
        <v>227</v>
      </c>
      <c r="C136"/>
      <c r="D136" s="265">
        <f>+D134-D135</f>
        <v>866947615.16140938</v>
      </c>
      <c r="E136" s="266"/>
      <c r="F136" s="266"/>
      <c r="G136" s="269"/>
      <c r="H136" s="266"/>
      <c r="J136" s="265">
        <f>+J134-J135</f>
        <v>415486557.15850937</v>
      </c>
      <c r="T136" s="265">
        <f>+T134-T135</f>
        <v>1536344040.6276746</v>
      </c>
      <c r="Z136" s="265">
        <f>+Z134-Z135</f>
        <v>954622356.46303904</v>
      </c>
      <c r="AJ136" s="265">
        <f>+AJ134-AJ135</f>
        <v>525444508.36540401</v>
      </c>
      <c r="AP136" s="265">
        <f>+AP134-AP135</f>
        <v>200224681.85544115</v>
      </c>
      <c r="AZ136" s="265">
        <f>+AZ134-AZ135</f>
        <v>967090365.71925211</v>
      </c>
      <c r="BF136" s="265">
        <f>+BF134-BF135</f>
        <v>718872073.34868705</v>
      </c>
      <c r="BP136" s="265">
        <f>+BP134-BP135</f>
        <v>639898448.38936555</v>
      </c>
      <c r="BV136" s="265">
        <f>+BV134-BV135</f>
        <v>248799413.17000014</v>
      </c>
      <c r="CF136" s="265">
        <f>+CF134-CF135</f>
        <v>1024269484.1229218</v>
      </c>
      <c r="CL136" s="265">
        <f>+CL134-CL135</f>
        <v>657622251.61274385</v>
      </c>
      <c r="DI136" s="161" t="s">
        <v>131</v>
      </c>
      <c r="DJ136" s="189">
        <f>+X116</f>
        <v>4.5782747098040109E-2</v>
      </c>
      <c r="DK136" s="189">
        <f>+AD116</f>
        <v>-4.488345159457096E-2</v>
      </c>
      <c r="DL136" s="190">
        <f>+AH116</f>
        <v>4.674762321362283E-3</v>
      </c>
    </row>
    <row r="137" spans="1:116" ht="16.5" customHeight="1" x14ac:dyDescent="0.3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L137" s="272"/>
      <c r="DI137" s="161" t="s">
        <v>212</v>
      </c>
      <c r="DJ137" s="189">
        <f>+AN116</f>
        <v>2.2511716177925481E-2</v>
      </c>
      <c r="DK137" s="189">
        <f>+AT116</f>
        <v>2.0536038453768852E-2</v>
      </c>
      <c r="DL137" s="190">
        <f>+AX116</f>
        <v>2.1679393288907729E-2</v>
      </c>
    </row>
    <row r="138" spans="1:116" ht="16.5" customHeight="1" x14ac:dyDescent="0.3">
      <c r="A138" s="264" t="s">
        <v>228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L138" s="272"/>
      <c r="DI138" s="161" t="s">
        <v>165</v>
      </c>
      <c r="DJ138" s="189">
        <f>+BD116</f>
        <v>5.939139119858533E-2</v>
      </c>
      <c r="DK138" s="189">
        <f>+BJ116</f>
        <v>4.0983524518946331E-2</v>
      </c>
      <c r="DL138" s="190">
        <f>+BN116</f>
        <v>4.9522757869873459E-2</v>
      </c>
    </row>
    <row r="139" spans="1:116" ht="16.5" customHeight="1" x14ac:dyDescent="0.3">
      <c r="A139" s="263">
        <v>3.1</v>
      </c>
      <c r="B139" s="264" t="s">
        <v>229</v>
      </c>
      <c r="C139"/>
      <c r="D139" s="273">
        <f>+D111+'JAN-MAR 2022'!D111+'OCT-DEC 2021 '!D111+'JUL-SEP 2021'!D111</f>
        <v>427276</v>
      </c>
      <c r="E139" s="266"/>
      <c r="F139" s="274"/>
      <c r="G139" s="275"/>
      <c r="H139" s="274"/>
      <c r="J139" s="273">
        <f>+J111+'JAN-MAR 2022'!J111+'OCT-DEC 2021 '!J111+'JUL-SEP 2021'!J111</f>
        <v>1287960</v>
      </c>
      <c r="T139" s="273">
        <f>+T111+'JAN-MAR 2022'!T111+'OCT-DEC 2021 '!T111+'JUL-SEP 2021'!T111</f>
        <v>769745</v>
      </c>
      <c r="Z139" s="273">
        <f>+Z111+'JAN-MAR 2022'!Z111+'OCT-DEC 2021 '!Z111+'JUL-SEP 2021'!Z111</f>
        <v>3886892</v>
      </c>
      <c r="AJ139" s="273">
        <f>+AJ111+'JAN-MAR 2022'!AJ111+'OCT-DEC 2021 '!AJ111+'JUL-SEP 2021'!AJ111</f>
        <v>248719</v>
      </c>
      <c r="AP139" s="273">
        <f>+AP111+'JAN-MAR 2022'!AP111+'OCT-DEC 2021 '!AP111+'JUL-SEP 2021'!AP111</f>
        <v>593875</v>
      </c>
      <c r="AZ139" s="273">
        <f>+AZ111+'JAN-MAR 2022'!AZ111+'OCT-DEC 2021 '!AZ111+'JUL-SEP 2021'!AZ111</f>
        <v>439777</v>
      </c>
      <c r="BF139" s="273">
        <f>+BF111+'JAN-MAR 2022'!BF111+'OCT-DEC 2021 '!BF111+'JUL-SEP 2021'!BF111</f>
        <v>2362869</v>
      </c>
      <c r="BP139" s="273">
        <f>+BP111+'JAN-MAR 2022'!BP111+'OCT-DEC 2021 '!BP111+'JUL-SEP 2021'!BP111</f>
        <v>360880</v>
      </c>
      <c r="BV139" s="273">
        <f>'JUL-SEP 2021'!BV111+BV111*3</f>
        <v>1139525</v>
      </c>
      <c r="CF139" s="273">
        <f>+CF111+'JAN-MAR 2022'!CF111+'OCT-DEC 2021 '!CF111+'JUL-SEP 2021'!CF111</f>
        <v>500487</v>
      </c>
      <c r="CL139" s="273">
        <f>+CL111+'JAN-MAR 2022'!CL111+'OCT-DEC 2021 '!CL111+'JUL-SEP 2021'!CL111</f>
        <v>2358045</v>
      </c>
      <c r="DI139" s="161" t="s">
        <v>167</v>
      </c>
      <c r="DJ139" s="189">
        <f>+BT116</f>
        <v>0.17776639967903277</v>
      </c>
      <c r="DK139" s="189">
        <f>+BZ116</f>
        <v>8.3741273346563769E-2</v>
      </c>
      <c r="DL139" s="190">
        <f>+CD116</f>
        <v>0.13689093703713801</v>
      </c>
    </row>
    <row r="140" spans="1:116" ht="16.5" customHeight="1" x14ac:dyDescent="0.3">
      <c r="A140" s="263">
        <v>3.2</v>
      </c>
      <c r="B140" s="264" t="s">
        <v>230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1.2999999999999999E-2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1.0999999999999999E-2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61" t="s">
        <v>166</v>
      </c>
      <c r="DJ140" s="189">
        <f>+CJ116</f>
        <v>0.14783237981272579</v>
      </c>
      <c r="DK140" s="189">
        <f>+CP116</f>
        <v>7.4697514432182796E-2</v>
      </c>
      <c r="DL140" s="190">
        <f>+CT116</f>
        <v>0.11259545699125387</v>
      </c>
    </row>
    <row r="141" spans="1:116" ht="4.95" customHeight="1" x14ac:dyDescent="0.3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  <c r="DI141" s="148"/>
      <c r="DJ141" s="219"/>
      <c r="DK141" s="219"/>
      <c r="DL141" s="220"/>
    </row>
    <row r="142" spans="1:116" ht="14.4" x14ac:dyDescent="0.25">
      <c r="A142" s="264" t="s">
        <v>231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  <c r="DI142" s="167" t="s">
        <v>168</v>
      </c>
      <c r="DJ142" s="191">
        <f>+DJ63/DJ16</f>
        <v>0.8423341415965041</v>
      </c>
      <c r="DK142" s="191">
        <f t="shared" ref="DK142:DL142" si="220">+DK63/DK16</f>
        <v>0.89481475366680086</v>
      </c>
      <c r="DL142" s="192">
        <f t="shared" si="220"/>
        <v>0.86749053774825724</v>
      </c>
    </row>
    <row r="143" spans="1:116" ht="15" customHeight="1" x14ac:dyDescent="0.3">
      <c r="A143" s="282">
        <v>4.0999999999999996</v>
      </c>
      <c r="B143" s="264" t="s">
        <v>232</v>
      </c>
      <c r="C143"/>
      <c r="D143" s="283">
        <f>IFERROR(D131/D136,"")</f>
        <v>0.88767038168778856</v>
      </c>
      <c r="E143" s="284"/>
      <c r="F143" s="284"/>
      <c r="G143" s="278"/>
      <c r="H143" s="284"/>
      <c r="J143" s="283">
        <f>IFERROR(J131/J136,"")</f>
        <v>0.93984192092892727</v>
      </c>
      <c r="T143" s="283">
        <f>IFERROR(T131/T136,"")</f>
        <v>0.90117054192089607</v>
      </c>
      <c r="Z143" s="283">
        <f>IFERROR(Z131/Z136,"")</f>
        <v>0.92606730244118507</v>
      </c>
      <c r="AJ143" s="283">
        <f>IFERROR(AJ131/AJ136,"")</f>
        <v>0.85379707827071982</v>
      </c>
      <c r="AP143" s="283">
        <f>IFERROR(AP131/AP136,"")</f>
        <v>0.80015867416144393</v>
      </c>
      <c r="AZ143" s="283">
        <f>IFERROR(AZ131/AZ136,"")</f>
        <v>0.84567129248254946</v>
      </c>
      <c r="BF143" s="283">
        <f>IFERROR(BF131/BF136,"")</f>
        <v>0.83734230744926652</v>
      </c>
      <c r="BP143" s="283">
        <f>IFERROR(BP131/BP136,"")</f>
        <v>0.88026588846681331</v>
      </c>
      <c r="BV143" s="283">
        <f>IFERROR(BV131/BV136,"")</f>
        <v>0.96150266868412759</v>
      </c>
      <c r="CF143" s="283">
        <f>IFERROR(CF131/CF136,"")</f>
        <v>0.83359508558443374</v>
      </c>
      <c r="CL143" s="283">
        <f>IFERROR(CL131/CL136,"")</f>
        <v>0.79461189765339268</v>
      </c>
      <c r="DI143" s="161" t="s">
        <v>125</v>
      </c>
      <c r="DJ143" s="189">
        <f>+H118</f>
        <v>0.87968368740442582</v>
      </c>
      <c r="DK143" s="189">
        <f>+N118</f>
        <v>0.96971972057729616</v>
      </c>
      <c r="DL143" s="190">
        <f>+R118</f>
        <v>0.9269529069117306</v>
      </c>
    </row>
    <row r="144" spans="1:116" ht="15" customHeight="1" x14ac:dyDescent="0.3">
      <c r="A144" s="282">
        <v>4.2</v>
      </c>
      <c r="B144" s="264" t="s">
        <v>230</v>
      </c>
      <c r="C144"/>
      <c r="D144" s="285">
        <f>+D140</f>
        <v>0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1.2999999999999999E-2</v>
      </c>
      <c r="AP144" s="285">
        <f>+AP140</f>
        <v>0</v>
      </c>
      <c r="AZ144" s="285">
        <f>+AZ140</f>
        <v>0</v>
      </c>
      <c r="BF144" s="285">
        <f>+BF140</f>
        <v>0</v>
      </c>
      <c r="BP144" s="285">
        <f>+BP140</f>
        <v>1.0999999999999999E-2</v>
      </c>
      <c r="BV144" s="285">
        <f>+BV140</f>
        <v>0</v>
      </c>
      <c r="CF144" s="285">
        <f>+CF140</f>
        <v>0</v>
      </c>
      <c r="CL144" s="285">
        <f>+CL140</f>
        <v>0</v>
      </c>
      <c r="DI144" s="161" t="s">
        <v>131</v>
      </c>
      <c r="DJ144" s="189">
        <f>+X118</f>
        <v>0.89228322550648331</v>
      </c>
      <c r="DK144" s="189">
        <f>+AD118</f>
        <v>0.95422458149201184</v>
      </c>
      <c r="DL144" s="190">
        <f>+AH118</f>
        <v>0.92036738868544976</v>
      </c>
    </row>
    <row r="145" spans="1:116" ht="15" customHeight="1" x14ac:dyDescent="0.3">
      <c r="A145" s="282">
        <v>4.3</v>
      </c>
      <c r="B145" s="264" t="s">
        <v>281</v>
      </c>
      <c r="C145"/>
      <c r="D145" s="287">
        <f>IFERROR(D143+D144,"")</f>
        <v>0.88767038168778856</v>
      </c>
      <c r="E145" s="278"/>
      <c r="F145" s="278"/>
      <c r="G145" s="278"/>
      <c r="H145" s="278"/>
      <c r="I145" s="288"/>
      <c r="J145" s="287">
        <f>IFERROR(J143+J144,"")</f>
        <v>0.93984192092892727</v>
      </c>
      <c r="T145" s="287">
        <f>IFERROR(T143+T144,"")</f>
        <v>0.90117054192089607</v>
      </c>
      <c r="Z145" s="287">
        <f>IFERROR(Z143+Z144,"")</f>
        <v>0.92606730244118507</v>
      </c>
      <c r="AJ145" s="287">
        <f>IFERROR(AJ143+AJ144,"")</f>
        <v>0.86679707827071983</v>
      </c>
      <c r="AP145" s="287">
        <f>IFERROR(AP143+AP144,"")</f>
        <v>0.80015867416144393</v>
      </c>
      <c r="AZ145" s="287">
        <f>IFERROR(AZ143+AZ144,"")</f>
        <v>0.84567129248254946</v>
      </c>
      <c r="BF145" s="287">
        <f>IFERROR(BF143+BF144,"")</f>
        <v>0.83734230744926652</v>
      </c>
      <c r="BP145" s="287">
        <f>IFERROR(BP143+BP144,"")</f>
        <v>0.89126588846681332</v>
      </c>
      <c r="BV145" s="287">
        <f>IFERROR(BV143+BV144,"")</f>
        <v>0.96150266868412759</v>
      </c>
      <c r="CF145" s="287">
        <f>IFERROR(CF143+CF144,"")</f>
        <v>0.83359508558443374</v>
      </c>
      <c r="CL145" s="287">
        <f>IFERROR(CL143+CL144,"")</f>
        <v>0.79461189765339268</v>
      </c>
      <c r="DI145" s="161" t="s">
        <v>212</v>
      </c>
      <c r="DJ145" s="189">
        <f>+AN118</f>
        <v>0.87677261826440067</v>
      </c>
      <c r="DK145" s="189">
        <f>+AT118</f>
        <v>0.89390291121057808</v>
      </c>
      <c r="DL145" s="190">
        <f>+AX118</f>
        <v>0.88398934938423401</v>
      </c>
    </row>
    <row r="146" spans="1:116" ht="15" customHeight="1" x14ac:dyDescent="0.3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  <c r="DI146" s="161" t="s">
        <v>165</v>
      </c>
      <c r="DJ146" s="189">
        <f>+BD118</f>
        <v>0.84988467840864657</v>
      </c>
      <c r="DK146" s="189">
        <f>+BJ118</f>
        <v>0.85746085334980671</v>
      </c>
      <c r="DL146" s="190">
        <f>+BN118</f>
        <v>0.85394633823211652</v>
      </c>
    </row>
    <row r="147" spans="1:116" ht="15" customHeight="1" x14ac:dyDescent="0.3">
      <c r="A147" s="270" t="s">
        <v>234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  <c r="DI147" s="161" t="s">
        <v>167</v>
      </c>
      <c r="DJ147" s="189">
        <f>+BT118</f>
        <v>0.75357813661775397</v>
      </c>
      <c r="DK147" s="189">
        <f>+BZ118</f>
        <v>0.82144543697994954</v>
      </c>
      <c r="DL147" s="190">
        <f>+CD118</f>
        <v>0.78308202997868448</v>
      </c>
    </row>
    <row r="148" spans="1:116" ht="15" customHeight="1" x14ac:dyDescent="0.3">
      <c r="A148" s="263">
        <v>5.0999999999999996</v>
      </c>
      <c r="B148" s="289" t="s">
        <v>235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  <c r="DI148" s="161" t="s">
        <v>166</v>
      </c>
      <c r="DJ148" s="189">
        <f>+CJ118</f>
        <v>0.77378048095975516</v>
      </c>
      <c r="DK148" s="189">
        <f>+CP118</f>
        <v>0.82760583393892206</v>
      </c>
      <c r="DL148" s="190">
        <f>+CT118</f>
        <v>0.79971393689621706</v>
      </c>
    </row>
    <row r="149" spans="1:116" ht="18" customHeight="1" x14ac:dyDescent="0.3">
      <c r="A149" s="263">
        <v>5.2</v>
      </c>
      <c r="B149" s="264" t="s">
        <v>236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  <c r="DI149" s="148"/>
      <c r="DJ149" s="219"/>
      <c r="DK149" s="219"/>
      <c r="DL149" s="220"/>
    </row>
    <row r="150" spans="1:116" ht="14.4" x14ac:dyDescent="0.25">
      <c r="A150" s="263">
        <v>5.3</v>
      </c>
      <c r="B150" s="264" t="s">
        <v>233</v>
      </c>
      <c r="C150"/>
      <c r="D150" s="283">
        <f>IF(D148="No","",ROUND(D145,3))</f>
        <v>0.88800000000000001</v>
      </c>
      <c r="E150" s="284"/>
      <c r="F150" s="284"/>
      <c r="G150" s="278"/>
      <c r="H150" s="284"/>
      <c r="J150" s="283">
        <f>IF(J148="No","",ROUND(J145,3))</f>
        <v>0.94</v>
      </c>
      <c r="T150" s="283">
        <f>IF(T148="No","",ROUND(T145,3))</f>
        <v>0.90100000000000002</v>
      </c>
      <c r="Z150" s="283">
        <f>IF(Z148="No","",ROUND(Z145,3))</f>
        <v>0.92600000000000005</v>
      </c>
      <c r="AJ150" s="283">
        <f>IF(AJ148="No","",ROUND(AJ145,3))</f>
        <v>0.86699999999999999</v>
      </c>
      <c r="AP150" s="283">
        <f>IF(AP148="No","",ROUND(AP145,3))</f>
        <v>0.8</v>
      </c>
      <c r="AZ150" s="283">
        <f>IF(AZ148="No","",ROUND(AZ145,3))</f>
        <v>0.84599999999999997</v>
      </c>
      <c r="BF150" s="283">
        <f>IF(BF148="No","",ROUND(BF145,3))</f>
        <v>0.83699999999999997</v>
      </c>
      <c r="BP150" s="283">
        <f>IF(BP148="No","",ROUND(BP145,3))</f>
        <v>0.89100000000000001</v>
      </c>
      <c r="BV150" s="283">
        <f>IF(BV148="No","",ROUND(BV145,3))</f>
        <v>0.96199999999999997</v>
      </c>
      <c r="CF150" s="283">
        <f>IF(CF148="No","",ROUND(CF145,3))</f>
        <v>0.83399999999999996</v>
      </c>
      <c r="CL150" s="283">
        <f>IF(CL148="No","",ROUND(CL145,3))</f>
        <v>0.79500000000000004</v>
      </c>
      <c r="DI150" s="167" t="s">
        <v>94</v>
      </c>
      <c r="DJ150" s="191">
        <f>+DJ95/DJ16</f>
        <v>3.4257197021218842E-2</v>
      </c>
      <c r="DK150" s="191">
        <f t="shared" ref="DK150:DL150" si="221">+DK95/DK16</f>
        <v>5.7141735508709754E-2</v>
      </c>
      <c r="DL150" s="192">
        <f t="shared" si="221"/>
        <v>4.5226819768191324E-2</v>
      </c>
    </row>
    <row r="151" spans="1:116" ht="15.75" customHeight="1" x14ac:dyDescent="0.3">
      <c r="A151" s="263">
        <v>5.4</v>
      </c>
      <c r="B151" s="264" t="s">
        <v>227</v>
      </c>
      <c r="C151"/>
      <c r="D151" s="292">
        <f>+D136</f>
        <v>866947615.16140938</v>
      </c>
      <c r="E151" s="293"/>
      <c r="F151" s="293"/>
      <c r="G151" s="266"/>
      <c r="H151" s="293"/>
      <c r="J151" s="292">
        <f>+J136</f>
        <v>415486557.15850937</v>
      </c>
      <c r="T151" s="292">
        <f>+T136</f>
        <v>1536344040.6276746</v>
      </c>
      <c r="Z151" s="292">
        <f>+Z136</f>
        <v>954622356.46303904</v>
      </c>
      <c r="AJ151" s="292">
        <f>+AJ136</f>
        <v>525444508.36540401</v>
      </c>
      <c r="AP151" s="292">
        <f>+AP136</f>
        <v>200224681.85544115</v>
      </c>
      <c r="AZ151" s="292">
        <f>+AZ136</f>
        <v>967090365.71925211</v>
      </c>
      <c r="BF151" s="292">
        <f>+BF136</f>
        <v>718872073.34868705</v>
      </c>
      <c r="BP151" s="292">
        <f>+BP136</f>
        <v>639898448.38936555</v>
      </c>
      <c r="BV151" s="292">
        <f>+BV136</f>
        <v>248799413.17000014</v>
      </c>
      <c r="CF151" s="292">
        <f>+CF136</f>
        <v>1024269484.1229218</v>
      </c>
      <c r="CL151" s="292">
        <f>+CL136</f>
        <v>657622251.61274385</v>
      </c>
      <c r="DI151" s="161" t="s">
        <v>125</v>
      </c>
      <c r="DJ151" s="189">
        <f>+H120</f>
        <v>-2.9591186766924772E-2</v>
      </c>
      <c r="DK151" s="189">
        <f>+N120</f>
        <v>-2.0652793847046713E-2</v>
      </c>
      <c r="DL151" s="190">
        <f>+R120</f>
        <v>-2.4898500493629842E-2</v>
      </c>
    </row>
    <row r="152" spans="1:116" ht="15.75" customHeight="1" thickBot="1" x14ac:dyDescent="0.35">
      <c r="A152" s="294">
        <v>5.5</v>
      </c>
      <c r="B152" s="295" t="s">
        <v>237</v>
      </c>
      <c r="C152"/>
      <c r="D152" s="296">
        <f>IF(OR(D150&gt;=D149,D148="No"),0,(D149-D150)*D151)</f>
        <v>0</v>
      </c>
      <c r="E152" s="293"/>
      <c r="F152" s="293"/>
      <c r="G152" s="266"/>
      <c r="H152" s="293"/>
      <c r="J152" s="296">
        <f>IF(OR(J150&gt;=J149,J148="No"),0,(J149-J150)*J151)</f>
        <v>0</v>
      </c>
      <c r="T152" s="296">
        <f>IF(OR(T150&gt;=T149,T148="No"),0,(T149-T150)*T151)</f>
        <v>0</v>
      </c>
      <c r="Z152" s="296">
        <f>IF(OR(Z150&gt;=Z149,Z148="No"),0,(Z149-Z150)*Z151)</f>
        <v>0</v>
      </c>
      <c r="AJ152" s="296">
        <f>IF(OR(AJ150&gt;=AJ149,AJ148="No"),0,(AJ149-AJ150)*AJ151)</f>
        <v>0</v>
      </c>
      <c r="AP152" s="296">
        <f>IF(OR(AP150&gt;=AP149,AP148="No"),0,(AP149-AP150)*AP151)</f>
        <v>10011234.092772044</v>
      </c>
      <c r="AZ152" s="296">
        <f>IF(OR(AZ150&gt;=AZ149,AZ148="No"),0,(AZ149-AZ150)*AZ151)</f>
        <v>3868361.4628770119</v>
      </c>
      <c r="BF152" s="296">
        <f>IF(OR(BF150&gt;=BF149,BF148="No"),0,(BF149-BF150)*BF151)</f>
        <v>9345336.9535329398</v>
      </c>
      <c r="BP152" s="296">
        <f>IF(OR(BP150&gt;=BP149,BP148="No"),0,(BP149-BP150)*BP151)</f>
        <v>0</v>
      </c>
      <c r="BV152" s="296">
        <f>IF(OR(BV150&gt;=BV149,BV148="No"),0,(BV149-BV150)*BV151)</f>
        <v>0</v>
      </c>
      <c r="CF152" s="296">
        <f>IF(OR(CF150&gt;=CF149,CF148="No"),0,(CF149-CF150)*CF151)</f>
        <v>16388311.745966764</v>
      </c>
      <c r="CL152" s="296">
        <f>IF(OR(CL150&gt;=CL149,CL148="No"),0,(CL149-CL150)*CL151)</f>
        <v>36169223.838700868</v>
      </c>
      <c r="DI152" s="161" t="s">
        <v>131</v>
      </c>
      <c r="DJ152" s="189">
        <f>+X120</f>
        <v>3.0073625095921409E-2</v>
      </c>
      <c r="DK152" s="189">
        <f>+AD120</f>
        <v>7.2398095899954357E-2</v>
      </c>
      <c r="DL152" s="190">
        <f>+AH120</f>
        <v>4.9263507616439252E-2</v>
      </c>
    </row>
    <row r="153" spans="1:116" ht="15.75" customHeight="1" x14ac:dyDescent="0.3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  <c r="DI153" s="161" t="s">
        <v>212</v>
      </c>
      <c r="DJ153" s="189">
        <f>+AN120</f>
        <v>7.5863337606967729E-2</v>
      </c>
      <c r="DK153" s="189">
        <f>+AT120</f>
        <v>7.3883574763915244E-2</v>
      </c>
      <c r="DL153" s="190">
        <f>+AX120</f>
        <v>7.5029293719671861E-2</v>
      </c>
    </row>
    <row r="154" spans="1:116" ht="15.75" customHeight="1" x14ac:dyDescent="0.3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  <c r="DI154" s="161" t="s">
        <v>165</v>
      </c>
      <c r="DJ154" s="189">
        <f>+BD120</f>
        <v>6.3190637581079706E-2</v>
      </c>
      <c r="DK154" s="189">
        <f>+BJ120</f>
        <v>7.540461370454031E-2</v>
      </c>
      <c r="DL154" s="190">
        <f>+BN120</f>
        <v>6.9738666961442278E-2</v>
      </c>
    </row>
    <row r="155" spans="1:116" ht="15.75" customHeight="1" thickBot="1" x14ac:dyDescent="0.35">
      <c r="A155" s="297" t="s">
        <v>225</v>
      </c>
      <c r="B155" s="298"/>
      <c r="C155"/>
      <c r="DI155" s="161" t="s">
        <v>167</v>
      </c>
      <c r="DJ155" s="189">
        <f>+BT120</f>
        <v>3.2631416253472614E-2</v>
      </c>
      <c r="DK155" s="189">
        <f>+BZ120</f>
        <v>6.8361041741010015E-2</v>
      </c>
      <c r="DL155" s="190">
        <f>+CD120</f>
        <v>4.8164125740727946E-2</v>
      </c>
    </row>
    <row r="156" spans="1:116" ht="15.75" customHeight="1" thickTop="1" x14ac:dyDescent="0.3">
      <c r="A156" s="299">
        <v>1.1000000000000001</v>
      </c>
      <c r="B156" s="298" t="s">
        <v>51</v>
      </c>
      <c r="C156"/>
      <c r="D156" s="300">
        <f>+D134</f>
        <v>888598434.12</v>
      </c>
      <c r="H156" s="337"/>
      <c r="J156" s="300">
        <f>+J134</f>
        <v>424947008.69999999</v>
      </c>
      <c r="T156" s="300">
        <f>+T134</f>
        <v>1584340564.2399998</v>
      </c>
      <c r="Z156" s="300">
        <f>+Z134</f>
        <v>979809714.09000099</v>
      </c>
      <c r="AJ156" s="300">
        <f>+AJ134</f>
        <v>535456973.5894115</v>
      </c>
      <c r="AP156" s="300">
        <f>+AP134</f>
        <v>206346641.22434077</v>
      </c>
      <c r="AZ156" s="300">
        <f>+AZ134</f>
        <v>967090365.71925211</v>
      </c>
      <c r="BF156" s="300">
        <f>+BF134</f>
        <v>718872073.34868705</v>
      </c>
      <c r="BP156" s="300">
        <f>+BP134</f>
        <v>649771292.06000054</v>
      </c>
      <c r="BV156" s="300">
        <f>+BV134</f>
        <v>248799413.17000014</v>
      </c>
      <c r="CF156" s="300">
        <f>+CF134</f>
        <v>1024269484.1229218</v>
      </c>
      <c r="CL156" s="300">
        <f>+CL134</f>
        <v>657622251.61274385</v>
      </c>
      <c r="DI156" s="161" t="s">
        <v>166</v>
      </c>
      <c r="DJ156" s="189">
        <f>+CJ120</f>
        <v>4.3280643466209773E-2</v>
      </c>
      <c r="DK156" s="189">
        <f>+CP120</f>
        <v>7.5628264494578115E-2</v>
      </c>
      <c r="DL156" s="190">
        <f>+CT120</f>
        <v>5.8865968190661692E-2</v>
      </c>
    </row>
    <row r="157" spans="1:116" ht="15" customHeight="1" x14ac:dyDescent="0.4">
      <c r="A157" s="299">
        <v>1.3</v>
      </c>
      <c r="B157" s="298" t="s">
        <v>226</v>
      </c>
      <c r="C157"/>
      <c r="D157" s="301">
        <f>+D135</f>
        <v>21650818.958590582</v>
      </c>
      <c r="H157" s="338"/>
      <c r="J157" s="301">
        <f>+J135</f>
        <v>9460451.5414906051</v>
      </c>
      <c r="T157" s="301">
        <f>+T135</f>
        <v>47996523.612325199</v>
      </c>
      <c r="Z157" s="301">
        <f>+Z135</f>
        <v>25187357.626961928</v>
      </c>
      <c r="AJ157" s="301">
        <f>+AJ135</f>
        <v>10012465.224007471</v>
      </c>
      <c r="AP157" s="301">
        <f>+AP135</f>
        <v>6121959.3688996276</v>
      </c>
      <c r="AZ157" s="301">
        <f>+AZ135</f>
        <v>0</v>
      </c>
      <c r="BF157" s="301">
        <f>+BF135</f>
        <v>0</v>
      </c>
      <c r="BP157" s="301">
        <f>+BP135</f>
        <v>9872843.6706349887</v>
      </c>
      <c r="BV157" s="301">
        <f>+BV135</f>
        <v>0</v>
      </c>
      <c r="CF157" s="301">
        <f>+CF135</f>
        <v>0</v>
      </c>
      <c r="CL157" s="301">
        <f>+CL135</f>
        <v>0</v>
      </c>
      <c r="DI157" s="148"/>
      <c r="DJ157" s="219"/>
      <c r="DK157" s="219"/>
      <c r="DL157" s="220"/>
    </row>
    <row r="158" spans="1:116" x14ac:dyDescent="0.25">
      <c r="A158" s="299">
        <v>1.4</v>
      </c>
      <c r="B158" s="298" t="s">
        <v>238</v>
      </c>
      <c r="C158"/>
      <c r="D158" s="302">
        <f>D156-D157</f>
        <v>866947615.16140938</v>
      </c>
      <c r="H158" s="337"/>
      <c r="J158" s="302">
        <f>J156-J157</f>
        <v>415486557.15850937</v>
      </c>
      <c r="T158" s="302">
        <f>T156-T157</f>
        <v>1536344040.6276746</v>
      </c>
      <c r="Z158" s="302">
        <f>Z156-Z157</f>
        <v>954622356.46303904</v>
      </c>
      <c r="AJ158" s="302">
        <f>AJ156-AJ157</f>
        <v>525444508.36540401</v>
      </c>
      <c r="AP158" s="302">
        <f>AP156-AP157</f>
        <v>200224681.85544115</v>
      </c>
      <c r="AZ158" s="302">
        <f>AZ156-AZ157</f>
        <v>967090365.71925211</v>
      </c>
      <c r="BF158" s="302">
        <f>BF156-BF157</f>
        <v>718872073.34868705</v>
      </c>
      <c r="BP158" s="302">
        <f>BP156-BP157</f>
        <v>639898448.38936555</v>
      </c>
      <c r="BV158" s="302">
        <f>BV156-BV157</f>
        <v>248799413.17000014</v>
      </c>
      <c r="CF158" s="302">
        <f>CF156-CF157</f>
        <v>1024269484.1229218</v>
      </c>
      <c r="CL158" s="302">
        <f>CL156-CL157</f>
        <v>657622251.61274385</v>
      </c>
      <c r="DI158" s="167" t="s">
        <v>169</v>
      </c>
      <c r="DJ158" s="191">
        <f>+DJ73/DJ16</f>
        <v>3.0108342486585529E-2</v>
      </c>
      <c r="DK158" s="191">
        <f>+DK73/DK16</f>
        <v>1.8606603662920464E-2</v>
      </c>
      <c r="DL158" s="192">
        <f>+DL73/DL16</f>
        <v>2.4595024579878361E-2</v>
      </c>
    </row>
    <row r="159" spans="1:116" ht="15.75" customHeight="1" x14ac:dyDescent="0.3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  <c r="DI159" s="161" t="s">
        <v>125</v>
      </c>
      <c r="DJ159" s="189">
        <f>+H122</f>
        <v>2.1840055732280247E-2</v>
      </c>
      <c r="DK159" s="189">
        <f>+N122</f>
        <v>4.321799609735384E-3</v>
      </c>
      <c r="DL159" s="190">
        <f>+R122</f>
        <v>1.2642912490175759E-2</v>
      </c>
    </row>
    <row r="160" spans="1:116" ht="15.75" customHeight="1" x14ac:dyDescent="0.3">
      <c r="A160" s="303" t="s">
        <v>239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  <c r="DI160" s="161" t="s">
        <v>131</v>
      </c>
      <c r="DJ160" s="189">
        <f>+X122</f>
        <v>3.178134902148589E-2</v>
      </c>
      <c r="DK160" s="189">
        <f>+AD122</f>
        <v>1.8856388701774637E-2</v>
      </c>
      <c r="DL160" s="190">
        <f>+AH122</f>
        <v>2.5921181950147573E-2</v>
      </c>
    </row>
    <row r="161" spans="1:116" ht="15.75" customHeight="1" x14ac:dyDescent="0.3">
      <c r="A161" s="299">
        <v>2.1</v>
      </c>
      <c r="B161" s="298" t="s">
        <v>221</v>
      </c>
      <c r="C161"/>
      <c r="D161" s="302">
        <f>+D129</f>
        <v>750973158</v>
      </c>
      <c r="H161" s="337"/>
      <c r="J161" s="302">
        <f>+J129</f>
        <v>387657653</v>
      </c>
      <c r="T161" s="302">
        <f>+T129</f>
        <v>1339319379.7559998</v>
      </c>
      <c r="Z161" s="302">
        <f>+Z129</f>
        <v>859616741.10500073</v>
      </c>
      <c r="AJ161" s="302">
        <f>+AJ129</f>
        <v>435928751.55682433</v>
      </c>
      <c r="AP161" s="302">
        <f>+AP129</f>
        <v>158460897.54081833</v>
      </c>
      <c r="AZ161" s="302">
        <f>+AZ129</f>
        <v>794060842.36461282</v>
      </c>
      <c r="BF161" s="302">
        <f>+BF129</f>
        <v>588595239.09506941</v>
      </c>
      <c r="BP161" s="302">
        <f>+BP129</f>
        <v>543928958.52000022</v>
      </c>
      <c r="BV161" s="302">
        <f>+BV129</f>
        <v>233493942.66000003</v>
      </c>
      <c r="CF161" s="302">
        <f>+CF129</f>
        <v>829857862.9674834</v>
      </c>
      <c r="CL161" s="302">
        <f>+CL129</f>
        <v>506727992.52480286</v>
      </c>
      <c r="DI161" s="161" t="s">
        <v>212</v>
      </c>
      <c r="DJ161" s="189">
        <f>+AN122</f>
        <v>2.4852327950706136E-2</v>
      </c>
      <c r="DK161" s="189">
        <f>+AT122</f>
        <v>1.1677475571737789E-2</v>
      </c>
      <c r="DL161" s="190">
        <f>+AX122</f>
        <v>1.9301963607186307E-2</v>
      </c>
    </row>
    <row r="162" spans="1:116" ht="15.75" customHeight="1" x14ac:dyDescent="0.4">
      <c r="A162" s="299">
        <f>+A161+0.1</f>
        <v>2.2000000000000002</v>
      </c>
      <c r="B162" s="298" t="s">
        <v>222</v>
      </c>
      <c r="C162"/>
      <c r="D162" s="301">
        <f>+D130</f>
        <v>18590562.453646347</v>
      </c>
      <c r="H162" s="338"/>
      <c r="J162" s="301">
        <f>+J130</f>
        <v>2834031</v>
      </c>
      <c r="T162" s="301">
        <f>+T130</f>
        <v>45188611.913380794</v>
      </c>
      <c r="Z162" s="301">
        <f>+Z130</f>
        <v>24427809.39477326</v>
      </c>
      <c r="AJ162" s="301">
        <f>+AJ130</f>
        <v>12694234.478952389</v>
      </c>
      <c r="AP162" s="301">
        <f>+AP130</f>
        <v>1750618.4270283887</v>
      </c>
      <c r="AZ162" s="301">
        <f>+AZ130</f>
        <v>23779717.1606085</v>
      </c>
      <c r="BF162" s="301">
        <f>+BF130</f>
        <v>13346761.563558586</v>
      </c>
      <c r="BP162" s="301">
        <f>+BP130</f>
        <v>19351817.680000003</v>
      </c>
      <c r="BV162" s="301">
        <f>+BV130</f>
        <v>5727357.0700000003</v>
      </c>
      <c r="CF162" s="301">
        <f>+CF130</f>
        <v>23968145.31148744</v>
      </c>
      <c r="CL162" s="301">
        <f>+CL130</f>
        <v>15826472.768296445</v>
      </c>
      <c r="DI162" s="161" t="s">
        <v>165</v>
      </c>
      <c r="DJ162" s="189">
        <f>+BD122</f>
        <v>2.7533292811688741E-2</v>
      </c>
      <c r="DK162" s="189">
        <f>+BJ122</f>
        <v>2.6151008426706594E-2</v>
      </c>
      <c r="DL162" s="190">
        <f>+BN122</f>
        <v>2.6792236936567623E-2</v>
      </c>
    </row>
    <row r="163" spans="1:116" ht="15.75" customHeight="1" x14ac:dyDescent="0.3">
      <c r="A163" s="299">
        <f>+A162+0.1</f>
        <v>2.3000000000000003</v>
      </c>
      <c r="B163" s="298" t="s">
        <v>240</v>
      </c>
      <c r="C163"/>
      <c r="D163" s="302">
        <f>+D161+D162</f>
        <v>769563720.4536463</v>
      </c>
      <c r="H163" s="337"/>
      <c r="J163" s="302">
        <f>+J161+J162</f>
        <v>390491684</v>
      </c>
      <c r="T163" s="302">
        <f>+T161+T162</f>
        <v>1384507991.6693807</v>
      </c>
      <c r="Z163" s="302">
        <f>+Z161+Z162</f>
        <v>884044550.49977398</v>
      </c>
      <c r="AJ163" s="302">
        <f>+AJ161+AJ162</f>
        <v>448622986.03577673</v>
      </c>
      <c r="AP163" s="302">
        <f>+AP161+AP162</f>
        <v>160211515.96784672</v>
      </c>
      <c r="AZ163" s="302">
        <f>+AZ161+AZ162</f>
        <v>817840559.52522135</v>
      </c>
      <c r="BF163" s="302">
        <f>+BF161+BF162</f>
        <v>601942000.65862799</v>
      </c>
      <c r="BP163" s="302">
        <f>+BP161+BP162</f>
        <v>563280776.20000017</v>
      </c>
      <c r="BV163" s="302">
        <f>+BV161+BV162</f>
        <v>239221299.73000002</v>
      </c>
      <c r="CF163" s="302">
        <f>+CF161+CF162</f>
        <v>853826008.27897084</v>
      </c>
      <c r="CL163" s="302">
        <f>+CL161+CL162</f>
        <v>522554465.29309928</v>
      </c>
      <c r="DI163" s="161" t="s">
        <v>167</v>
      </c>
      <c r="DJ163" s="189">
        <f>+BT122</f>
        <v>3.6024047449740595E-2</v>
      </c>
      <c r="DK163" s="189">
        <f>+BZ122</f>
        <v>2.6452247932476757E-2</v>
      </c>
      <c r="DL163" s="190">
        <f>+CD122</f>
        <v>3.1862907243449645E-2</v>
      </c>
    </row>
    <row r="164" spans="1:116" ht="15.75" customHeight="1" thickBot="1" x14ac:dyDescent="0.3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  <c r="DI164" s="165" t="s">
        <v>166</v>
      </c>
      <c r="DJ164" s="196">
        <f>+CJ122</f>
        <v>3.5106495761309212E-2</v>
      </c>
      <c r="DK164" s="196">
        <f>+CP122</f>
        <v>2.2068387134317014E-2</v>
      </c>
      <c r="DL164" s="197">
        <f>+CT122</f>
        <v>2.8824637921867298E-2</v>
      </c>
    </row>
    <row r="165" spans="1:116" x14ac:dyDescent="0.25">
      <c r="A165" s="299" t="s">
        <v>241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</row>
    <row r="166" spans="1:116" x14ac:dyDescent="0.25">
      <c r="A166" s="299">
        <v>3.1</v>
      </c>
      <c r="B166" s="298" t="s">
        <v>242</v>
      </c>
      <c r="C166"/>
      <c r="D166" s="302">
        <f>+D95+'JAN-MAR 2022'!D95+'OCT-DEC 2021 '!D95+'JUL-SEP 2021'!D95</f>
        <v>18293748.041203372</v>
      </c>
      <c r="H166" s="337"/>
      <c r="J166" s="302">
        <f>+J95+'JAN-MAR 2022'!J95+'OCT-DEC 2021 '!J95+'JUL-SEP 2021'!J95</f>
        <v>14420846.981449433</v>
      </c>
      <c r="T166" s="302">
        <f>+T95+'JAN-MAR 2022'!T95+'OCT-DEC 2021 '!T95+'JUL-SEP 2021'!T95</f>
        <v>46140217.091748193</v>
      </c>
      <c r="Z166" s="302">
        <f>+Z95+'JAN-MAR 2022'!Z95+'OCT-DEC 2021 '!Z95+'JUL-SEP 2021'!Z95</f>
        <v>76841243.078738391</v>
      </c>
      <c r="AJ166" s="302">
        <f>+AJ95+'JAN-MAR 2022'!AJ95+'OCT-DEC 2021 '!AJ95+'JUL-SEP 2021'!AJ95</f>
        <v>47726221.345079981</v>
      </c>
      <c r="AP166" s="302">
        <f>+AP95+'JAN-MAR 2022'!AP95+'OCT-DEC 2021 '!AP95+'JUL-SEP 2021'!AP95</f>
        <v>16873904.856461003</v>
      </c>
      <c r="AZ166" s="302">
        <f>+AZ95+'JAN-MAR 2022'!AZ95+'OCT-DEC 2021 '!AZ95+'JUL-SEP 2021'!AZ95</f>
        <v>53546430.241530828</v>
      </c>
      <c r="BF166" s="302">
        <f>+BF95+'JAN-MAR 2022'!BF95+'OCT-DEC 2021 '!BF95+'JUL-SEP 2021'!BF95</f>
        <v>44287061.920412838</v>
      </c>
      <c r="BP166" s="302">
        <f>+BP95+'JAN-MAR 2022'!BP95+'OCT-DEC 2021 '!BP95+'JUL-SEP 2021'!BP95</f>
        <v>24616707.000981942</v>
      </c>
      <c r="BV166" s="302">
        <f>+BV95+'JAN-MAR 2022'!BV95+'OCT-DEC 2021 '!BV95+'JUL-SEP 2021'!BV95</f>
        <v>16405666.248303009</v>
      </c>
      <c r="CF166" s="302">
        <f>+CF95+'JAN-MAR 2022'!CF95+'OCT-DEC 2021 '!CF95+'JUL-SEP 2021'!CF95</f>
        <v>57136044.855328746</v>
      </c>
      <c r="CL166" s="302">
        <f>+CL95+'JAN-MAR 2022'!CL95+'OCT-DEC 2021 '!CL95+'JUL-SEP 2021'!CL95</f>
        <v>45576834.711873919</v>
      </c>
    </row>
    <row r="167" spans="1:116" ht="15" x14ac:dyDescent="0.4">
      <c r="A167" s="299">
        <f>+A166+0.1</f>
        <v>3.2</v>
      </c>
      <c r="B167" s="298" t="s">
        <v>243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</row>
    <row r="168" spans="1:116" x14ac:dyDescent="0.25">
      <c r="A168" s="299">
        <f>+A167+0.1</f>
        <v>3.3000000000000003</v>
      </c>
      <c r="B168" s="298" t="s">
        <v>244</v>
      </c>
      <c r="C168"/>
      <c r="D168" s="302">
        <f>+D166+D167</f>
        <v>18293748.041203372</v>
      </c>
      <c r="H168" s="337"/>
      <c r="J168" s="302">
        <f>+J166+J167</f>
        <v>14420846.981449433</v>
      </c>
      <c r="T168" s="302">
        <f>+T166+T167</f>
        <v>46140217.091748193</v>
      </c>
      <c r="Z168" s="302">
        <f>+Z166+Z167</f>
        <v>76841243.078738391</v>
      </c>
      <c r="AJ168" s="302">
        <f>+AJ166+AJ167</f>
        <v>47726221.345079981</v>
      </c>
      <c r="AP168" s="302">
        <f>+AP166+AP167</f>
        <v>16873904.856461003</v>
      </c>
      <c r="AZ168" s="302">
        <f>+AZ166+AZ167</f>
        <v>53546430.241530828</v>
      </c>
      <c r="BF168" s="302">
        <f>+BF166+BF167</f>
        <v>44287061.920412838</v>
      </c>
      <c r="BP168" s="302">
        <f>+BP166+BP167</f>
        <v>24616707.000981942</v>
      </c>
      <c r="BV168" s="302">
        <f>+BV166+BV167</f>
        <v>16405666.248303009</v>
      </c>
      <c r="CF168" s="302">
        <f>+CF166+CF167</f>
        <v>57136044.855328746</v>
      </c>
      <c r="CL168" s="302">
        <f>+CL166+CL167</f>
        <v>45576834.711873919</v>
      </c>
    </row>
    <row r="169" spans="1:116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</row>
    <row r="170" spans="1:116" x14ac:dyDescent="0.25">
      <c r="A170" s="299" t="s">
        <v>245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</row>
    <row r="171" spans="1:116" x14ac:dyDescent="0.25">
      <c r="A171" s="299">
        <v>4.0999999999999996</v>
      </c>
      <c r="B171" s="298" t="s">
        <v>246</v>
      </c>
      <c r="C171"/>
      <c r="D171" s="305">
        <f>+D158-D163-D168</f>
        <v>79090146.666559696</v>
      </c>
      <c r="H171" s="339"/>
      <c r="J171" s="305">
        <f>+J158-J163-J168</f>
        <v>10574026.177059941</v>
      </c>
      <c r="T171" s="305">
        <f>+T158-T163-T168</f>
        <v>105695831.86654572</v>
      </c>
      <c r="Z171" s="305">
        <f>+Z158-Z163-Z168</f>
        <v>-6263437.11547333</v>
      </c>
      <c r="AJ171" s="305">
        <f>+AJ158-AJ163-AJ168</f>
        <v>29095300.984547295</v>
      </c>
      <c r="AP171" s="305">
        <f>+AP158-AP163-AP168</f>
        <v>23139261.031133428</v>
      </c>
      <c r="AZ171" s="305">
        <f>+AZ158-AZ163-AZ168</f>
        <v>95703375.952499926</v>
      </c>
      <c r="BF171" s="305">
        <f>+BF158-BF163-BF168</f>
        <v>72643010.769646227</v>
      </c>
      <c r="BP171" s="305">
        <f>+BP158-BP163-BP168</f>
        <v>52000965.188383445</v>
      </c>
      <c r="BV171" s="305">
        <f>+BV158-BV163-BV168</f>
        <v>-6827552.8083028924</v>
      </c>
      <c r="CF171" s="305">
        <f>+CF158-CF163-CF168</f>
        <v>113307430.98862225</v>
      </c>
      <c r="CL171" s="305">
        <f>+CL158-CL163-CL168</f>
        <v>89490951.607770652</v>
      </c>
    </row>
    <row r="172" spans="1:116" x14ac:dyDescent="0.25">
      <c r="A172" s="299">
        <f>+A171+0.1</f>
        <v>4.1999999999999993</v>
      </c>
      <c r="B172" s="298" t="s">
        <v>247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0</v>
      </c>
      <c r="AJ172" s="302">
        <f>-AJ152</f>
        <v>0</v>
      </c>
      <c r="AP172" s="302">
        <f>-AP152</f>
        <v>-10011234.092772044</v>
      </c>
      <c r="AZ172" s="302">
        <f>-AZ152</f>
        <v>-3868361.4628770119</v>
      </c>
      <c r="BF172" s="302">
        <f>-BF152</f>
        <v>-9345336.9535329398</v>
      </c>
      <c r="BP172" s="302">
        <f>-BP152</f>
        <v>0</v>
      </c>
      <c r="BV172" s="302">
        <f>-BV152</f>
        <v>0</v>
      </c>
      <c r="CF172" s="302">
        <f>-CF152</f>
        <v>-16388311.745966764</v>
      </c>
      <c r="CL172" s="302">
        <f>-CL152</f>
        <v>-36169223.838700868</v>
      </c>
    </row>
    <row r="173" spans="1:116" ht="13.8" thickBot="1" x14ac:dyDescent="0.3">
      <c r="A173" s="299">
        <f>+A172+0.1</f>
        <v>4.2999999999999989</v>
      </c>
      <c r="B173" s="298" t="s">
        <v>248</v>
      </c>
      <c r="C173"/>
      <c r="D173" s="302">
        <f>SUM(D171+D172)</f>
        <v>79090146.666559696</v>
      </c>
      <c r="H173" s="337"/>
      <c r="J173" s="302">
        <f>SUM(J171+J172)</f>
        <v>10574026.177059941</v>
      </c>
      <c r="T173" s="302">
        <f>SUM(T171+T172)</f>
        <v>105695831.86654572</v>
      </c>
      <c r="Z173" s="302">
        <f>SUM(Z171+Z172)</f>
        <v>-6263437.11547333</v>
      </c>
      <c r="AJ173" s="302">
        <f>SUM(AJ171+AJ172)</f>
        <v>29095300.984547295</v>
      </c>
      <c r="AP173" s="302">
        <f>SUM(AP171+AP172)</f>
        <v>13128026.938361384</v>
      </c>
      <c r="AZ173" s="302">
        <f>SUM(AZ171+AZ172)</f>
        <v>91835014.489622921</v>
      </c>
      <c r="BF173" s="302">
        <f>SUM(BF171+BF172)</f>
        <v>63297673.816113286</v>
      </c>
      <c r="BP173" s="302">
        <f>SUM(BP171+BP172)</f>
        <v>52000965.188383445</v>
      </c>
      <c r="BV173" s="302">
        <f>SUM(BV171+BV172)</f>
        <v>-6827552.8083028924</v>
      </c>
      <c r="CF173" s="302">
        <f>SUM(CF171+CF172)</f>
        <v>96919119.242655486</v>
      </c>
      <c r="CL173" s="302">
        <f>SUM(CL171+CL172)</f>
        <v>53321727.769069783</v>
      </c>
    </row>
    <row r="174" spans="1:116" ht="14.4" thickTop="1" thickBot="1" x14ac:dyDescent="0.3">
      <c r="A174" s="299">
        <f>+A173+0.1</f>
        <v>4.3999999999999986</v>
      </c>
      <c r="B174" s="298" t="s">
        <v>249</v>
      </c>
      <c r="C174"/>
      <c r="D174" s="306">
        <f>+D173/MAX(D158,1)</f>
        <v>9.1228287941982053E-2</v>
      </c>
      <c r="E174" s="307"/>
      <c r="H174" s="340"/>
      <c r="J174" s="306">
        <f>+J173/MAX(J158,1)</f>
        <v>2.544974318633832E-2</v>
      </c>
      <c r="T174" s="306">
        <f>+T173/MAX(T158,1)</f>
        <v>6.8796981061197471E-2</v>
      </c>
      <c r="Z174" s="306">
        <f>+Z173/MAX(Z158,1)</f>
        <v>-6.5611674324074316E-3</v>
      </c>
      <c r="AJ174" s="306">
        <f>+AJ173/MAX(AJ158,1)</f>
        <v>5.5372737789304051E-2</v>
      </c>
      <c r="AP174" s="306">
        <f>+AP173/MAX(AP158,1)</f>
        <v>6.5566476703604396E-2</v>
      </c>
      <c r="AZ174" s="306">
        <f>+AZ173/MAX(AZ158,1)</f>
        <v>9.4960117218542098E-2</v>
      </c>
      <c r="BF174" s="306">
        <f>+BF173/MAX(BF158,1)</f>
        <v>8.805137403829974E-2</v>
      </c>
      <c r="BP174" s="306">
        <f>+BP173/MAX(BP158,1)</f>
        <v>8.1264402686505477E-2</v>
      </c>
      <c r="BV174" s="306">
        <f>+BV173/MAX(BV158,1)</f>
        <v>-2.744199723508893E-2</v>
      </c>
      <c r="CF174" s="306">
        <f>+CF173/MAX(CF158,1)</f>
        <v>9.4622675716681107E-2</v>
      </c>
      <c r="CL174" s="306">
        <f>+CL173/MAX(CL158,1)</f>
        <v>8.1082608805137457E-2</v>
      </c>
    </row>
    <row r="175" spans="1:116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</row>
    <row r="176" spans="1:116" x14ac:dyDescent="0.25">
      <c r="A176" s="299" t="s">
        <v>250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</row>
    <row r="177" spans="1:90" x14ac:dyDescent="0.25">
      <c r="A177" s="299">
        <v>4.0999999999999996</v>
      </c>
      <c r="B177" s="298" t="s">
        <v>251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</row>
    <row r="178" spans="1:90" x14ac:dyDescent="0.25">
      <c r="A178" s="299">
        <f>+A177+0.1</f>
        <v>4.1999999999999993</v>
      </c>
      <c r="B178" s="298" t="s">
        <v>252</v>
      </c>
      <c r="C178"/>
      <c r="D178" s="311" t="s">
        <v>253</v>
      </c>
      <c r="H178" s="343"/>
      <c r="J178" s="311" t="s">
        <v>253</v>
      </c>
      <c r="T178" s="311" t="s">
        <v>253</v>
      </c>
      <c r="Z178" s="311" t="s">
        <v>253</v>
      </c>
      <c r="AJ178" s="311" t="s">
        <v>253</v>
      </c>
      <c r="AP178" s="311" t="s">
        <v>253</v>
      </c>
      <c r="AZ178" s="311" t="s">
        <v>253</v>
      </c>
      <c r="BF178" s="311" t="s">
        <v>253</v>
      </c>
      <c r="BP178" s="311" t="s">
        <v>253</v>
      </c>
      <c r="BV178" s="311" t="s">
        <v>253</v>
      </c>
      <c r="CF178" s="311" t="s">
        <v>253</v>
      </c>
      <c r="CL178" s="311" t="s">
        <v>253</v>
      </c>
    </row>
    <row r="179" spans="1:90" x14ac:dyDescent="0.25">
      <c r="A179" s="299">
        <f>+A178+0.1</f>
        <v>4.2999999999999989</v>
      </c>
      <c r="B179" s="298" t="s">
        <v>254</v>
      </c>
      <c r="C179"/>
      <c r="D179" s="312">
        <f>IF(AND(D177="Y",D178="Y"), IF(AND(D174&gt;0.03, D174&lt;=0.1),((D174-0.03)*0.5), IF(D174&gt;0.1,((D174-0.03)*0.5)+((D174-0.1)*0.5))), "N/A")</f>
        <v>3.0614143970991027E-2</v>
      </c>
      <c r="H179" s="344"/>
      <c r="J179" s="312" t="b">
        <f>IF(AND(J177="Y",J178="Y"), IF(AND(J174&gt;0.03, J174&lt;=0.1),((J174-0.03)*0.5), IF(J174&gt;0.1,((J174-0.03)*0.5)+((J174-0.1)*0.5))), "N/A")</f>
        <v>0</v>
      </c>
      <c r="T179" s="312">
        <f>IF(AND(T177="Y",T178="Y"), IF(AND(T174&gt;0.03, T174&lt;=0.1),((T174-0.03)*0.5), IF(T174&gt;0.1,((T174-0.03)*0.5)+((T174-0.1)*0.5))), "N/A")</f>
        <v>1.9398490530598736E-2</v>
      </c>
      <c r="Z179" s="312" t="b">
        <f>IF(AND(Z177="Y",Z178="Y"), IF(AND(Z174&gt;0.03, Z174&lt;=0.1),((Z174-0.03)*0.5), IF(Z174&gt;0.1,((Z174-0.03)*0.5)+((Z174-0.1)*0.5))), "N/A")</f>
        <v>0</v>
      </c>
      <c r="AJ179" s="312">
        <f>IF(AND(AJ177="Y",AJ178="Y"), IF(AND(AJ174&gt;0.03, AJ174&lt;=0.1),((AJ174-0.03)*0.5), IF(AJ174&gt;0.1,((AJ174-0.03)*0.5)+((AJ174-0.1)*0.5))), "N/A")</f>
        <v>1.2686368894652026E-2</v>
      </c>
      <c r="AP179" s="312">
        <f>IF(AND(AP177="Y",AP178="Y"), IF(AND(AP174&gt;0.03, AP174&lt;=0.1),((AP174-0.03)*0.5), IF(AP174&gt;0.1,((AP174-0.03)*0.5)+((AP174-0.1)*0.5))), "N/A")</f>
        <v>1.7783238351802198E-2</v>
      </c>
      <c r="AZ179" s="312">
        <f>IF(AND(AZ177="Y",AZ178="Y"), IF(AND(AZ174&gt;0.03, AZ174&lt;=0.1),((AZ174-0.03)*0.5), IF(AZ174&gt;0.1,((AZ174-0.03)*0.5)+((AZ174-0.1)*0.5))), "N/A")</f>
        <v>3.2480058609271049E-2</v>
      </c>
      <c r="BF179" s="312">
        <f>IF(AND(BF177="Y",BF178="Y"), IF(AND(BF174&gt;0.03, BF174&lt;=0.1),((BF174-0.03)*0.5), IF(BF174&gt;0.1,((BF174-0.03)*0.5)+((BF174-0.1)*0.5))), "N/A")</f>
        <v>2.9025687019149871E-2</v>
      </c>
      <c r="BP179" s="312">
        <f>IF(AND(BP177="Y",BP178="Y"), IF(AND(BP174&gt;0.03, BP174&lt;=0.1),((BP174-0.03)*0.5), IF(BP174&gt;0.1,((BP174-0.03)*0.5)+((BP174-0.1)*0.5))), "N/A")</f>
        <v>2.5632201343252739E-2</v>
      </c>
      <c r="BV179" s="312" t="b">
        <f>IF(AND(BV177="Y",BV178="Y"), IF(AND(BV174&gt;0.03, BV174&lt;=0.1),((BV174-0.03)*0.5), IF(BV174&gt;0.1,((BV174-0.03)*0.5)+((BV174-0.1)*0.5))), "N/A")</f>
        <v>0</v>
      </c>
      <c r="CF179" s="312">
        <f>IF(AND(CF177="Y",CF178="Y"), IF(AND(CF174&gt;0.03, CF174&lt;=0.1),((CF174-0.03)*0.5), IF(CF174&gt;0.1,((CF174-0.03)*0.5)+((CF174-0.1)*0.5))), "N/A")</f>
        <v>3.2311337858340554E-2</v>
      </c>
      <c r="CL179" s="312">
        <f>IF(AND(CL177="Y",CL178="Y"), IF(AND(CL174&gt;0.03, CL174&lt;=0.1),((CL174-0.03)*0.5), IF(CL174&gt;0.1,((CL174-0.03)*0.5)+((CL174-0.1)*0.5))), "N/A")</f>
        <v>2.5541304402568729E-2</v>
      </c>
    </row>
    <row r="180" spans="1:90" ht="13.8" thickBot="1" x14ac:dyDescent="0.3">
      <c r="A180" s="299">
        <f>+A179+0.1</f>
        <v>4.3999999999999986</v>
      </c>
      <c r="B180" s="298" t="s">
        <v>255</v>
      </c>
      <c r="C180"/>
      <c r="D180" s="313">
        <f>IFERROR(D179*D158, "N/A")</f>
        <v>26540859.10585871</v>
      </c>
      <c r="H180" s="345"/>
      <c r="J180" s="313">
        <f>IFERROR(J179*J158, "N/A")</f>
        <v>0</v>
      </c>
      <c r="T180" s="313">
        <f>IFERROR(T179*T158, "N/A")</f>
        <v>29802755.323857743</v>
      </c>
      <c r="Z180" s="313">
        <f>IFERROR(Z179*Z158, "N/A")</f>
        <v>0</v>
      </c>
      <c r="AJ180" s="313">
        <f>IFERROR(AJ179*AJ158, "N/A")</f>
        <v>6665982.8667925876</v>
      </c>
      <c r="AP180" s="313">
        <f>IFERROR(AP179*AP158, "N/A")</f>
        <v>3560643.241349075</v>
      </c>
      <c r="AZ180" s="313">
        <f>IFERROR(AZ179*AZ158, "N/A")</f>
        <v>31411151.759022683</v>
      </c>
      <c r="BF180" s="313">
        <f>IFERROR(BF179*BF158, "N/A")</f>
        <v>20865755.80782634</v>
      </c>
      <c r="BP180" s="313">
        <f>IFERROR(BP179*BP158, "N/A")</f>
        <v>16402005.86835124</v>
      </c>
      <c r="BV180" s="313">
        <f>IFERROR(BV179*BV158, "N/A")</f>
        <v>0</v>
      </c>
      <c r="CF180" s="313">
        <f>IFERROR(CF179*CF158, "N/A")</f>
        <v>33095517.359483913</v>
      </c>
      <c r="CL180" s="313">
        <f>IFERROR(CL179*CL158, "N/A")</f>
        <v>16796530.110343736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14" t="s">
        <v>256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90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90" ht="13.8" x14ac:dyDescent="0.25">
      <c r="A186" s="316"/>
      <c r="B186"/>
      <c r="C186"/>
      <c r="D186" s="318" t="s">
        <v>257</v>
      </c>
      <c r="E186" s="319"/>
      <c r="F186" s="316"/>
      <c r="G186" s="316"/>
      <c r="H186" s="316"/>
      <c r="I186" s="316"/>
      <c r="J186"/>
    </row>
    <row r="187" spans="1:90" ht="26.4" x14ac:dyDescent="0.25">
      <c r="A187" s="316"/>
      <c r="B187"/>
      <c r="C187"/>
      <c r="D187" s="320" t="s">
        <v>258</v>
      </c>
      <c r="E187" s="321" t="s">
        <v>228</v>
      </c>
      <c r="F187"/>
      <c r="G187" s="322" t="s">
        <v>259</v>
      </c>
      <c r="H187" s="322"/>
      <c r="I187" s="322"/>
      <c r="J187" s="322"/>
    </row>
    <row r="188" spans="1:90" ht="13.8" x14ac:dyDescent="0.25">
      <c r="A188" s="316"/>
      <c r="B188"/>
      <c r="C188"/>
      <c r="D188" s="323" t="s">
        <v>260</v>
      </c>
      <c r="E188" s="324" t="s">
        <v>261</v>
      </c>
      <c r="F188"/>
      <c r="G188" s="322">
        <v>0</v>
      </c>
      <c r="H188" s="325" t="s">
        <v>262</v>
      </c>
      <c r="I188" s="322"/>
      <c r="J188" s="322"/>
    </row>
    <row r="189" spans="1:90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222">D189</f>
        <v>5400</v>
      </c>
      <c r="H189" s="325">
        <f t="shared" si="222"/>
        <v>8.4000000000000005E-2</v>
      </c>
      <c r="I189" s="329">
        <v>5.7000000000000002E-2</v>
      </c>
      <c r="J189" s="328">
        <v>12000</v>
      </c>
    </row>
    <row r="190" spans="1:90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222"/>
        <v>12000</v>
      </c>
      <c r="H190" s="325">
        <f t="shared" si="222"/>
        <v>5.7000000000000002E-2</v>
      </c>
      <c r="I190" s="329">
        <v>0.04</v>
      </c>
      <c r="J190" s="328">
        <v>24000</v>
      </c>
    </row>
    <row r="191" spans="1:90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222"/>
        <v>24000</v>
      </c>
      <c r="H191" s="325">
        <f t="shared" si="222"/>
        <v>0.04</v>
      </c>
      <c r="I191" s="329">
        <v>2.9000000000000001E-2</v>
      </c>
      <c r="J191" s="328">
        <v>48000</v>
      </c>
    </row>
    <row r="192" spans="1:90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222"/>
        <v>48000</v>
      </c>
      <c r="H192" s="325">
        <f t="shared" si="222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222"/>
        <v>96000</v>
      </c>
      <c r="H193" s="325">
        <f t="shared" si="222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222"/>
        <v>192000</v>
      </c>
      <c r="H194" s="325">
        <f t="shared" si="222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263</v>
      </c>
      <c r="E196" s="334" t="s">
        <v>264</v>
      </c>
      <c r="F196" s="335"/>
      <c r="G196" s="331"/>
      <c r="H196" s="316"/>
      <c r="I196" s="316"/>
      <c r="J196"/>
    </row>
    <row r="197" spans="1:10" x14ac:dyDescent="0.25">
      <c r="C197"/>
    </row>
    <row r="198" spans="1:10" x14ac:dyDescent="0.25">
      <c r="C198"/>
    </row>
  </sheetData>
  <mergeCells count="28"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  <mergeCell ref="CF2:CT2"/>
    <mergeCell ref="D2:R2"/>
    <mergeCell ref="T2:AH2"/>
    <mergeCell ref="AJ2:AX2"/>
    <mergeCell ref="AZ2:BN2"/>
    <mergeCell ref="BP2:CD2"/>
    <mergeCell ref="BV3:CA3"/>
    <mergeCell ref="CF3:CK3"/>
    <mergeCell ref="CL3:CQ3"/>
    <mergeCell ref="CR3:CT3"/>
    <mergeCell ref="CV3:DA3"/>
    <mergeCell ref="CB3:CD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O197"/>
  <sheetViews>
    <sheetView zoomScale="90" zoomScaleNormal="90" workbookViewId="0">
      <pane xSplit="3" ySplit="5" topLeftCell="CD162" activePane="bottomRight" state="frozen"/>
      <selection activeCell="B21" sqref="B21"/>
      <selection pane="topRight" activeCell="B21" sqref="B21"/>
      <selection pane="bottomLeft" activeCell="B21" sqref="B21"/>
      <selection pane="bottomRight" activeCell="CJ173" sqref="CJ173"/>
    </sheetView>
  </sheetViews>
  <sheetFormatPr defaultColWidth="9.109375" defaultRowHeight="13.2" x14ac:dyDescent="0.25"/>
  <cols>
    <col min="1" max="1" width="3.33203125" style="1" customWidth="1"/>
    <col min="2" max="2" width="63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7.10937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.33203125" style="1" bestFit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1.66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192</v>
      </c>
      <c r="B1" s="22"/>
      <c r="C1" s="365" t="s">
        <v>204</v>
      </c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7"/>
      <c r="DG1" s="200"/>
    </row>
    <row r="2" spans="1:119" s="20" customFormat="1" ht="18" customHeight="1" thickBot="1" x14ac:dyDescent="0.45">
      <c r="A2" s="23" t="s">
        <v>14</v>
      </c>
      <c r="B2" s="22"/>
      <c r="D2" s="368" t="s">
        <v>151</v>
      </c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70"/>
      <c r="S2" s="185"/>
      <c r="T2" s="371" t="s">
        <v>152</v>
      </c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70"/>
      <c r="AI2" s="186"/>
      <c r="AJ2" s="371" t="s">
        <v>205</v>
      </c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70"/>
      <c r="AY2" s="186"/>
      <c r="AZ2" s="371" t="s">
        <v>156</v>
      </c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70"/>
      <c r="BO2" s="186"/>
      <c r="BP2" s="371" t="s">
        <v>157</v>
      </c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70"/>
      <c r="CE2" s="186"/>
      <c r="CF2" s="371" t="s">
        <v>158</v>
      </c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72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76" t="s">
        <v>130</v>
      </c>
      <c r="E3" s="377"/>
      <c r="F3" s="377"/>
      <c r="G3" s="377"/>
      <c r="H3" s="377"/>
      <c r="I3" s="378"/>
      <c r="J3" s="377" t="s">
        <v>129</v>
      </c>
      <c r="K3" s="377"/>
      <c r="L3" s="377"/>
      <c r="M3" s="377"/>
      <c r="N3" s="377"/>
      <c r="O3" s="378"/>
      <c r="P3" s="373" t="s">
        <v>181</v>
      </c>
      <c r="Q3" s="374"/>
      <c r="R3" s="375"/>
      <c r="S3" s="187"/>
      <c r="T3" s="379" t="s">
        <v>128</v>
      </c>
      <c r="U3" s="377"/>
      <c r="V3" s="377"/>
      <c r="W3" s="377"/>
      <c r="X3" s="377"/>
      <c r="Y3" s="378"/>
      <c r="Z3" s="379" t="s">
        <v>127</v>
      </c>
      <c r="AA3" s="377"/>
      <c r="AB3" s="377"/>
      <c r="AC3" s="377"/>
      <c r="AD3" s="377"/>
      <c r="AE3" s="378"/>
      <c r="AF3" s="373" t="s">
        <v>182</v>
      </c>
      <c r="AG3" s="374"/>
      <c r="AH3" s="375"/>
      <c r="AI3" s="188"/>
      <c r="AJ3" s="379" t="s">
        <v>206</v>
      </c>
      <c r="AK3" s="377"/>
      <c r="AL3" s="377"/>
      <c r="AM3" s="377"/>
      <c r="AN3" s="377"/>
      <c r="AO3" s="378"/>
      <c r="AP3" s="379" t="s">
        <v>207</v>
      </c>
      <c r="AQ3" s="377"/>
      <c r="AR3" s="377"/>
      <c r="AS3" s="377"/>
      <c r="AT3" s="377"/>
      <c r="AU3" s="378"/>
      <c r="AV3" s="373" t="s">
        <v>277</v>
      </c>
      <c r="AW3" s="374"/>
      <c r="AX3" s="375"/>
      <c r="AY3" s="188"/>
      <c r="AZ3" s="379" t="s">
        <v>137</v>
      </c>
      <c r="BA3" s="377"/>
      <c r="BB3" s="377"/>
      <c r="BC3" s="377"/>
      <c r="BD3" s="377"/>
      <c r="BE3" s="378"/>
      <c r="BF3" s="379" t="s">
        <v>138</v>
      </c>
      <c r="BG3" s="377"/>
      <c r="BH3" s="377"/>
      <c r="BI3" s="377"/>
      <c r="BJ3" s="377"/>
      <c r="BK3" s="378"/>
      <c r="BL3" s="373" t="s">
        <v>183</v>
      </c>
      <c r="BM3" s="374"/>
      <c r="BN3" s="375"/>
      <c r="BO3" s="188"/>
      <c r="BP3" s="379" t="s">
        <v>135</v>
      </c>
      <c r="BQ3" s="377"/>
      <c r="BR3" s="377"/>
      <c r="BS3" s="377"/>
      <c r="BT3" s="377"/>
      <c r="BU3" s="378"/>
      <c r="BV3" s="379" t="s">
        <v>136</v>
      </c>
      <c r="BW3" s="377"/>
      <c r="BX3" s="377"/>
      <c r="BY3" s="377"/>
      <c r="BZ3" s="377"/>
      <c r="CA3" s="378"/>
      <c r="CB3" s="373" t="s">
        <v>184</v>
      </c>
      <c r="CC3" s="374"/>
      <c r="CD3" s="375"/>
      <c r="CE3" s="188"/>
      <c r="CF3" s="379" t="s">
        <v>139</v>
      </c>
      <c r="CG3" s="377"/>
      <c r="CH3" s="377"/>
      <c r="CI3" s="377"/>
      <c r="CJ3" s="377"/>
      <c r="CK3" s="378"/>
      <c r="CL3" s="379" t="s">
        <v>140</v>
      </c>
      <c r="CM3" s="377"/>
      <c r="CN3" s="377"/>
      <c r="CO3" s="377"/>
      <c r="CP3" s="377"/>
      <c r="CQ3" s="378"/>
      <c r="CR3" s="373" t="s">
        <v>185</v>
      </c>
      <c r="CS3" s="374"/>
      <c r="CT3" s="390"/>
      <c r="CV3" s="380" t="s">
        <v>141</v>
      </c>
      <c r="CW3" s="381"/>
      <c r="CX3" s="381"/>
      <c r="CY3" s="381"/>
      <c r="CZ3" s="381"/>
      <c r="DA3" s="382"/>
      <c r="DB3" s="383" t="s">
        <v>142</v>
      </c>
      <c r="DC3" s="381"/>
      <c r="DD3" s="381"/>
      <c r="DE3" s="381"/>
      <c r="DF3" s="381"/>
      <c r="DG3" s="382"/>
      <c r="DH3" s="158"/>
      <c r="DI3" s="384" t="s">
        <v>278</v>
      </c>
      <c r="DJ3" s="385"/>
      <c r="DK3" s="385"/>
      <c r="DL3" s="386"/>
      <c r="DM3"/>
    </row>
    <row r="4" spans="1:119" s="12" customFormat="1" ht="13.5" customHeight="1" thickBot="1" x14ac:dyDescent="0.3">
      <c r="D4" s="13">
        <v>1044</v>
      </c>
      <c r="I4" s="14"/>
      <c r="J4" s="12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232">
        <v>1049</v>
      </c>
      <c r="CG4" s="233"/>
      <c r="CH4" s="233"/>
      <c r="CI4" s="233"/>
      <c r="CJ4" s="233"/>
      <c r="CK4" s="23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7"/>
      <c r="DJ4" s="388"/>
      <c r="DK4" s="388"/>
      <c r="DL4" s="389"/>
      <c r="DM4"/>
    </row>
    <row r="5" spans="1:119" s="19" customFormat="1" ht="48" customHeight="1" thickBot="1" x14ac:dyDescent="0.35">
      <c r="A5" s="99"/>
      <c r="B5" s="99"/>
      <c r="C5" s="100"/>
      <c r="D5" s="104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154</v>
      </c>
      <c r="J5" s="242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154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154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154</v>
      </c>
      <c r="AF5" s="110" t="s">
        <v>105</v>
      </c>
      <c r="AG5" s="110" t="s">
        <v>106</v>
      </c>
      <c r="AH5" s="111" t="s">
        <v>132</v>
      </c>
      <c r="AI5" s="32"/>
      <c r="AJ5" s="101" t="s">
        <v>208</v>
      </c>
      <c r="AK5" s="102" t="s">
        <v>98</v>
      </c>
      <c r="AL5" s="102" t="s">
        <v>209</v>
      </c>
      <c r="AM5" s="102" t="s">
        <v>98</v>
      </c>
      <c r="AN5" s="102" t="s">
        <v>210</v>
      </c>
      <c r="AO5" s="103" t="s">
        <v>154</v>
      </c>
      <c r="AP5" s="104" t="s">
        <v>208</v>
      </c>
      <c r="AQ5" s="102" t="s">
        <v>98</v>
      </c>
      <c r="AR5" s="102" t="s">
        <v>209</v>
      </c>
      <c r="AS5" s="102" t="s">
        <v>98</v>
      </c>
      <c r="AT5" s="102" t="s">
        <v>210</v>
      </c>
      <c r="AU5" s="100" t="s">
        <v>154</v>
      </c>
      <c r="AV5" s="110" t="s">
        <v>208</v>
      </c>
      <c r="AW5" s="110" t="s">
        <v>209</v>
      </c>
      <c r="AX5" s="111" t="s">
        <v>211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154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154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154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154</v>
      </c>
      <c r="CB5" s="110" t="s">
        <v>147</v>
      </c>
      <c r="CC5" s="110" t="s">
        <v>148</v>
      </c>
      <c r="CD5" s="111" t="s">
        <v>146</v>
      </c>
      <c r="CE5" s="32"/>
      <c r="CF5" s="104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154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154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155</v>
      </c>
      <c r="DB5" s="106" t="s">
        <v>159</v>
      </c>
      <c r="DC5" s="107" t="s">
        <v>98</v>
      </c>
      <c r="DD5" s="107" t="s">
        <v>160</v>
      </c>
      <c r="DE5" s="107" t="s">
        <v>98</v>
      </c>
      <c r="DF5" s="107" t="s">
        <v>161</v>
      </c>
      <c r="DG5" s="108" t="s">
        <v>162</v>
      </c>
      <c r="DH5" s="159"/>
      <c r="DI5" s="175"/>
      <c r="DJ5" s="176" t="s">
        <v>96</v>
      </c>
      <c r="DK5" s="177" t="s">
        <v>161</v>
      </c>
      <c r="DL5" s="178" t="s">
        <v>163</v>
      </c>
      <c r="DM5"/>
    </row>
    <row r="6" spans="1:119" s="19" customFormat="1" ht="11.25" customHeight="1" x14ac:dyDescent="0.3">
      <c r="A6" s="25" t="s">
        <v>51</v>
      </c>
      <c r="B6" s="26"/>
      <c r="C6" s="27"/>
      <c r="D6" s="31"/>
      <c r="E6" s="29"/>
      <c r="F6" s="29"/>
      <c r="G6" s="29"/>
      <c r="H6" s="29"/>
      <c r="I6" s="30"/>
      <c r="J6" s="243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31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8"/>
      <c r="E7" s="36"/>
      <c r="F7" s="36"/>
      <c r="G7" s="36"/>
      <c r="H7" s="36"/>
      <c r="I7" s="37"/>
      <c r="J7" s="244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>
        <v>240658676</v>
      </c>
      <c r="E8" s="36"/>
      <c r="F8" s="36">
        <v>63048471</v>
      </c>
      <c r="G8" s="36"/>
      <c r="H8" s="36">
        <v>303707147</v>
      </c>
      <c r="I8" s="37"/>
      <c r="J8" s="244">
        <v>124428981</v>
      </c>
      <c r="K8" s="36"/>
      <c r="L8" s="36">
        <v>201650380</v>
      </c>
      <c r="M8" s="36"/>
      <c r="N8" s="36">
        <v>326079361</v>
      </c>
      <c r="O8" s="37"/>
      <c r="P8" s="116">
        <f>+D8+J8</f>
        <v>365087657</v>
      </c>
      <c r="Q8" s="117">
        <f>+F8+L8</f>
        <v>264698851</v>
      </c>
      <c r="R8" s="118">
        <f>+P8+Q8</f>
        <v>629786508</v>
      </c>
      <c r="S8" s="32"/>
      <c r="T8" s="35">
        <v>419188172.21000004</v>
      </c>
      <c r="U8" s="36"/>
      <c r="V8" s="36">
        <v>100311932.95000002</v>
      </c>
      <c r="W8" s="36"/>
      <c r="X8" s="36">
        <v>519500105.16000009</v>
      </c>
      <c r="Y8" s="37"/>
      <c r="Z8" s="38">
        <v>284042326.59999985</v>
      </c>
      <c r="AA8" s="36"/>
      <c r="AB8" s="36">
        <v>211975248.03000003</v>
      </c>
      <c r="AC8" s="36"/>
      <c r="AD8" s="36">
        <v>496017574.62999988</v>
      </c>
      <c r="AE8" s="37"/>
      <c r="AF8" s="116">
        <f>+T8+Z8</f>
        <v>703230498.80999994</v>
      </c>
      <c r="AG8" s="117">
        <f>+V8+AB8</f>
        <v>312287180.98000002</v>
      </c>
      <c r="AH8" s="118">
        <f>+AF8+AG8</f>
        <v>1015517679.79</v>
      </c>
      <c r="AI8" s="32"/>
      <c r="AJ8" s="35">
        <v>123223759.22</v>
      </c>
      <c r="AK8" s="36"/>
      <c r="AL8" s="36">
        <v>40475645.689999998</v>
      </c>
      <c r="AM8" s="36"/>
      <c r="AN8" s="36">
        <v>163699404.91</v>
      </c>
      <c r="AO8" s="37"/>
      <c r="AP8" s="38">
        <v>43871182.559999987</v>
      </c>
      <c r="AQ8" s="36"/>
      <c r="AR8" s="36">
        <v>77158477.350000009</v>
      </c>
      <c r="AS8" s="36"/>
      <c r="AT8" s="36">
        <v>121029659.91</v>
      </c>
      <c r="AU8" s="37"/>
      <c r="AV8" s="116">
        <f>+AJ8+AP8</f>
        <v>167094941.77999997</v>
      </c>
      <c r="AW8" s="117">
        <f>+AL8+AR8</f>
        <v>117634123.04000001</v>
      </c>
      <c r="AX8" s="118">
        <f>+AV8+AW8</f>
        <v>284729064.81999999</v>
      </c>
      <c r="AY8" s="32"/>
      <c r="AZ8" s="35">
        <v>248488408.452263</v>
      </c>
      <c r="BA8" s="36"/>
      <c r="BB8" s="36">
        <v>56575621.667736597</v>
      </c>
      <c r="BC8" s="36"/>
      <c r="BD8" s="36">
        <v>305064030.11999959</v>
      </c>
      <c r="BE8" s="37"/>
      <c r="BF8" s="38">
        <v>179834007.914864</v>
      </c>
      <c r="BG8" s="36"/>
      <c r="BH8" s="36">
        <v>157975756.84513599</v>
      </c>
      <c r="BI8" s="36"/>
      <c r="BJ8" s="36">
        <v>337809764.75999999</v>
      </c>
      <c r="BK8" s="37"/>
      <c r="BL8" s="116">
        <f>+AZ8+BF8</f>
        <v>428322416.367127</v>
      </c>
      <c r="BM8" s="117">
        <f>+BB8+BH8</f>
        <v>214551378.51287258</v>
      </c>
      <c r="BN8" s="118">
        <f>+BL8+BM8</f>
        <v>642873794.87999964</v>
      </c>
      <c r="BO8" s="32"/>
      <c r="BP8" s="35">
        <v>190212570.38999999</v>
      </c>
      <c r="BQ8" s="36"/>
      <c r="BR8" s="36">
        <v>36250358.509999976</v>
      </c>
      <c r="BS8" s="36"/>
      <c r="BT8" s="36">
        <v>226462928.89999998</v>
      </c>
      <c r="BU8" s="37"/>
      <c r="BV8" s="38">
        <v>73308337.670000121</v>
      </c>
      <c r="BW8" s="36"/>
      <c r="BX8" s="36">
        <v>105561094.53000043</v>
      </c>
      <c r="BY8" s="36"/>
      <c r="BZ8" s="36">
        <v>178869432.20000055</v>
      </c>
      <c r="CA8" s="37"/>
      <c r="CB8" s="116">
        <f>+BP8+BV8</f>
        <v>263520908.06000012</v>
      </c>
      <c r="CC8" s="117">
        <f>+BR8+BX8</f>
        <v>141811453.04000041</v>
      </c>
      <c r="CD8" s="118">
        <f>+CB8+CC8</f>
        <v>405332361.1000005</v>
      </c>
      <c r="CE8" s="32"/>
      <c r="CF8" s="38">
        <v>259068088.97</v>
      </c>
      <c r="CG8" s="36"/>
      <c r="CH8" s="36">
        <v>45942524.450000003</v>
      </c>
      <c r="CI8" s="36"/>
      <c r="CJ8" s="36">
        <f>+CF8+CH8</f>
        <v>305010613.42000002</v>
      </c>
      <c r="CK8" s="37"/>
      <c r="CL8" s="38">
        <v>167288691.19999999</v>
      </c>
      <c r="CM8" s="36"/>
      <c r="CN8" s="36">
        <v>129355368.55999999</v>
      </c>
      <c r="CO8" s="36"/>
      <c r="CP8" s="36">
        <v>283739305.91999996</v>
      </c>
      <c r="CQ8" s="37"/>
      <c r="CR8" s="116">
        <f>+CF8+CL8</f>
        <v>426356780.16999996</v>
      </c>
      <c r="CS8" s="117">
        <f>+CH8+CN8</f>
        <v>175297893.00999999</v>
      </c>
      <c r="CT8" s="118">
        <f>+CR8+CS8</f>
        <v>601654673.17999995</v>
      </c>
      <c r="CU8" s="32"/>
      <c r="CV8" s="38">
        <f t="shared" ref="CV8:CV15" si="0">+D8+T8+AJ8+AZ8+BP8+CF8</f>
        <v>1480839675.2422631</v>
      </c>
      <c r="CW8" s="36"/>
      <c r="CX8" s="36">
        <f t="shared" ref="CX8:CX15" si="1">+F8+V8+AL8+BB8+BR8+CH8</f>
        <v>342604554.26773655</v>
      </c>
      <c r="CY8" s="39"/>
      <c r="CZ8" s="36">
        <f>+CV8+CX8</f>
        <v>1823444229.5099998</v>
      </c>
      <c r="DA8" s="40"/>
      <c r="DB8" s="38">
        <f>+J8+Z8+AP8+BF8+BV8+CL8</f>
        <v>872773526.94486403</v>
      </c>
      <c r="DC8" s="39"/>
      <c r="DD8" s="36">
        <f>+L8+AB8+AR8+BH8+BX8+CN8</f>
        <v>883676325.31513643</v>
      </c>
      <c r="DE8" s="39"/>
      <c r="DF8" s="36">
        <f>+DB8+DD8</f>
        <v>1756449852.2600005</v>
      </c>
      <c r="DG8" s="40"/>
      <c r="DH8" s="152"/>
      <c r="DI8" s="161" t="s">
        <v>15</v>
      </c>
      <c r="DJ8" s="38">
        <f>+CZ8</f>
        <v>1823444229.5099998</v>
      </c>
      <c r="DK8" s="36">
        <f>+DF8</f>
        <v>1756449852.2600005</v>
      </c>
      <c r="DL8" s="37">
        <f>+DJ8+DK8</f>
        <v>3579894081.7700005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244">
        <v>0</v>
      </c>
      <c r="K9" s="36"/>
      <c r="L9" s="36">
        <v>0</v>
      </c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>
        <v>0</v>
      </c>
      <c r="AA9" s="36"/>
      <c r="AB9" s="36">
        <v>0</v>
      </c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>
        <v>0</v>
      </c>
      <c r="AQ9" s="36"/>
      <c r="AR9" s="36">
        <v>0</v>
      </c>
      <c r="AS9" s="36"/>
      <c r="AT9" s="36">
        <v>0</v>
      </c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>
        <v>0</v>
      </c>
      <c r="BG9" s="36"/>
      <c r="BH9" s="36">
        <v>0</v>
      </c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>
        <v>0</v>
      </c>
      <c r="BW9" s="36"/>
      <c r="BX9" s="36">
        <v>0</v>
      </c>
      <c r="BY9" s="36"/>
      <c r="BZ9" s="36">
        <v>0</v>
      </c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8">
        <v>0</v>
      </c>
      <c r="CG9" s="36"/>
      <c r="CH9" s="36">
        <v>0</v>
      </c>
      <c r="CI9" s="36"/>
      <c r="CJ9" s="36"/>
      <c r="CK9" s="37"/>
      <c r="CL9" s="38">
        <v>0</v>
      </c>
      <c r="CM9" s="36"/>
      <c r="CN9" s="36">
        <v>0</v>
      </c>
      <c r="CO9" s="36"/>
      <c r="CP9" s="36">
        <v>0</v>
      </c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>
        <v>240658676</v>
      </c>
      <c r="E10" s="43"/>
      <c r="F10" s="43">
        <v>63048471</v>
      </c>
      <c r="G10" s="43"/>
      <c r="H10" s="43">
        <v>303707147</v>
      </c>
      <c r="I10" s="44"/>
      <c r="J10" s="245">
        <v>124428981</v>
      </c>
      <c r="K10" s="43"/>
      <c r="L10" s="43">
        <v>201650380</v>
      </c>
      <c r="M10" s="43"/>
      <c r="N10" s="43">
        <v>326079361</v>
      </c>
      <c r="O10" s="44"/>
      <c r="P10" s="122">
        <f t="shared" si="2"/>
        <v>365087657</v>
      </c>
      <c r="Q10" s="123">
        <f t="shared" si="3"/>
        <v>264698851</v>
      </c>
      <c r="R10" s="124">
        <f t="shared" si="4"/>
        <v>629786508</v>
      </c>
      <c r="S10" s="32"/>
      <c r="T10" s="42">
        <v>419188172.21000004</v>
      </c>
      <c r="U10" s="43"/>
      <c r="V10" s="43">
        <v>100311932.95000002</v>
      </c>
      <c r="W10" s="43"/>
      <c r="X10" s="43">
        <v>519500105.16000009</v>
      </c>
      <c r="Y10" s="44"/>
      <c r="Z10" s="45">
        <v>284042326.59999985</v>
      </c>
      <c r="AA10" s="43"/>
      <c r="AB10" s="43">
        <v>211975248.03000003</v>
      </c>
      <c r="AC10" s="43"/>
      <c r="AD10" s="43">
        <v>496017574.62999988</v>
      </c>
      <c r="AE10" s="44"/>
      <c r="AF10" s="122">
        <f t="shared" si="5"/>
        <v>703230498.80999994</v>
      </c>
      <c r="AG10" s="123">
        <f t="shared" si="6"/>
        <v>312287180.98000002</v>
      </c>
      <c r="AH10" s="124">
        <f t="shared" si="7"/>
        <v>1015517679.79</v>
      </c>
      <c r="AI10" s="32"/>
      <c r="AJ10" s="42">
        <v>123223759.22</v>
      </c>
      <c r="AK10" s="43"/>
      <c r="AL10" s="43">
        <v>40475645.689999998</v>
      </c>
      <c r="AM10" s="43"/>
      <c r="AN10" s="43">
        <v>163699404.91</v>
      </c>
      <c r="AO10" s="44"/>
      <c r="AP10" s="45">
        <v>43871182.559999987</v>
      </c>
      <c r="AQ10" s="43"/>
      <c r="AR10" s="43">
        <v>77158477.350000009</v>
      </c>
      <c r="AS10" s="43"/>
      <c r="AT10" s="43">
        <v>121029659.91</v>
      </c>
      <c r="AU10" s="44"/>
      <c r="AV10" s="122">
        <f t="shared" si="8"/>
        <v>167094941.77999997</v>
      </c>
      <c r="AW10" s="123">
        <f t="shared" si="9"/>
        <v>117634123.04000001</v>
      </c>
      <c r="AX10" s="124">
        <f t="shared" si="10"/>
        <v>284729064.81999999</v>
      </c>
      <c r="AY10" s="32"/>
      <c r="AZ10" s="42">
        <v>248488408.452263</v>
      </c>
      <c r="BA10" s="43"/>
      <c r="BB10" s="43">
        <v>56575621.667736597</v>
      </c>
      <c r="BC10" s="43"/>
      <c r="BD10" s="43">
        <v>305064030.11999959</v>
      </c>
      <c r="BE10" s="44"/>
      <c r="BF10" s="45">
        <v>179834007.914864</v>
      </c>
      <c r="BG10" s="43"/>
      <c r="BH10" s="43">
        <v>157975756.84513599</v>
      </c>
      <c r="BI10" s="43"/>
      <c r="BJ10" s="43">
        <v>337809764.75999999</v>
      </c>
      <c r="BK10" s="44"/>
      <c r="BL10" s="122">
        <f t="shared" si="11"/>
        <v>428322416.367127</v>
      </c>
      <c r="BM10" s="123">
        <f t="shared" si="12"/>
        <v>214551378.51287258</v>
      </c>
      <c r="BN10" s="124">
        <f t="shared" si="13"/>
        <v>642873794.87999964</v>
      </c>
      <c r="BO10" s="32"/>
      <c r="BP10" s="42">
        <v>190212570.38999999</v>
      </c>
      <c r="BQ10" s="43"/>
      <c r="BR10" s="43">
        <v>36250358.509999976</v>
      </c>
      <c r="BS10" s="43"/>
      <c r="BT10" s="43">
        <v>226462928.89999998</v>
      </c>
      <c r="BU10" s="44"/>
      <c r="BV10" s="45">
        <v>73308337.670000121</v>
      </c>
      <c r="BW10" s="43"/>
      <c r="BX10" s="43">
        <v>105561094.53000043</v>
      </c>
      <c r="BY10" s="43"/>
      <c r="BZ10" s="43">
        <v>178869432.20000055</v>
      </c>
      <c r="CA10" s="44"/>
      <c r="CB10" s="122">
        <f t="shared" si="14"/>
        <v>263520908.06000012</v>
      </c>
      <c r="CC10" s="123">
        <f t="shared" si="15"/>
        <v>141811453.04000041</v>
      </c>
      <c r="CD10" s="124">
        <f t="shared" si="16"/>
        <v>405332361.1000005</v>
      </c>
      <c r="CE10" s="32"/>
      <c r="CF10" s="45">
        <v>259068088.97</v>
      </c>
      <c r="CG10" s="43"/>
      <c r="CH10" s="43">
        <v>45942524.450000003</v>
      </c>
      <c r="CI10" s="43"/>
      <c r="CJ10" s="43">
        <v>305268915.12</v>
      </c>
      <c r="CK10" s="44"/>
      <c r="CL10" s="45">
        <v>167288691.19999999</v>
      </c>
      <c r="CM10" s="43"/>
      <c r="CN10" s="43">
        <v>129355368.55999999</v>
      </c>
      <c r="CO10" s="43"/>
      <c r="CP10" s="43">
        <v>283739305.91999996</v>
      </c>
      <c r="CQ10" s="44"/>
      <c r="CR10" s="122">
        <f t="shared" si="17"/>
        <v>426356780.16999996</v>
      </c>
      <c r="CS10" s="123">
        <f t="shared" si="18"/>
        <v>175297893.00999999</v>
      </c>
      <c r="CT10" s="124">
        <f t="shared" si="19"/>
        <v>601654673.17999995</v>
      </c>
      <c r="CU10" s="32"/>
      <c r="CV10" s="38">
        <f t="shared" si="0"/>
        <v>1480839675.2422631</v>
      </c>
      <c r="CW10" s="36"/>
      <c r="CX10" s="36">
        <f t="shared" si="1"/>
        <v>342604554.26773655</v>
      </c>
      <c r="CY10" s="46"/>
      <c r="CZ10" s="36">
        <f t="shared" si="20"/>
        <v>1823444229.5099998</v>
      </c>
      <c r="DA10" s="47"/>
      <c r="DB10" s="45">
        <f>+DB8+DB9</f>
        <v>872773526.94486403</v>
      </c>
      <c r="DC10" s="46"/>
      <c r="DD10" s="43">
        <f>+DD8+DD9</f>
        <v>883676325.31513643</v>
      </c>
      <c r="DE10" s="46"/>
      <c r="DF10" s="43">
        <f>+DF8+DF9</f>
        <v>1756449852.2600005</v>
      </c>
      <c r="DG10" s="47"/>
      <c r="DH10" s="153"/>
      <c r="DI10" s="161" t="s">
        <v>17</v>
      </c>
      <c r="DJ10" s="45">
        <f>+DJ8</f>
        <v>1823444229.5099998</v>
      </c>
      <c r="DK10" s="43">
        <f>+DK8</f>
        <v>1756449852.2600005</v>
      </c>
      <c r="DL10" s="44">
        <f>+DL8</f>
        <v>3579894081.7700005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>
        <v>4820669</v>
      </c>
      <c r="E11" s="36"/>
      <c r="F11" s="36">
        <v>-1005434</v>
      </c>
      <c r="G11" s="36"/>
      <c r="H11" s="36">
        <v>3815235</v>
      </c>
      <c r="I11" s="37"/>
      <c r="J11" s="244">
        <v>-2258810</v>
      </c>
      <c r="K11" s="36"/>
      <c r="L11" s="36">
        <v>-13853391</v>
      </c>
      <c r="M11" s="36"/>
      <c r="N11" s="36">
        <v>-16112201</v>
      </c>
      <c r="O11" s="37"/>
      <c r="P11" s="116">
        <f t="shared" si="2"/>
        <v>2561859</v>
      </c>
      <c r="Q11" s="117">
        <f t="shared" si="3"/>
        <v>-14858825</v>
      </c>
      <c r="R11" s="118">
        <f t="shared" si="4"/>
        <v>-12296966</v>
      </c>
      <c r="S11" s="32"/>
      <c r="T11" s="35">
        <v>-11386559.034</v>
      </c>
      <c r="U11" s="36"/>
      <c r="V11" s="36">
        <v>-6261014.3880000003</v>
      </c>
      <c r="W11" s="36"/>
      <c r="X11" s="36">
        <v>-17647573.421999998</v>
      </c>
      <c r="Y11" s="37"/>
      <c r="Z11" s="38">
        <v>-18390680.302999996</v>
      </c>
      <c r="AA11" s="36"/>
      <c r="AB11" s="36">
        <v>-43402617.856000006</v>
      </c>
      <c r="AC11" s="36"/>
      <c r="AD11" s="36">
        <v>-61793298.159000002</v>
      </c>
      <c r="AE11" s="37"/>
      <c r="AF11" s="116">
        <f t="shared" si="5"/>
        <v>-29777239.336999997</v>
      </c>
      <c r="AG11" s="117">
        <f t="shared" si="6"/>
        <v>-49663632.244000003</v>
      </c>
      <c r="AH11" s="118">
        <f t="shared" si="7"/>
        <v>-79440871.581</v>
      </c>
      <c r="AI11" s="32"/>
      <c r="AJ11" s="35">
        <v>-4724424.7899999917</v>
      </c>
      <c r="AK11" s="36"/>
      <c r="AL11" s="36">
        <v>-5857338.2599999979</v>
      </c>
      <c r="AM11" s="36"/>
      <c r="AN11" s="36">
        <v>-10581763.04999999</v>
      </c>
      <c r="AO11" s="37"/>
      <c r="AP11" s="38">
        <v>-5163149.1299999859</v>
      </c>
      <c r="AQ11" s="36"/>
      <c r="AR11" s="36">
        <v>-21714946.710000008</v>
      </c>
      <c r="AS11" s="36"/>
      <c r="AT11" s="36">
        <v>-26878095.839999996</v>
      </c>
      <c r="AU11" s="37"/>
      <c r="AV11" s="116">
        <f t="shared" si="8"/>
        <v>-9887573.9199999776</v>
      </c>
      <c r="AW11" s="117">
        <f t="shared" si="9"/>
        <v>-27572284.970000006</v>
      </c>
      <c r="AX11" s="118">
        <f t="shared" si="10"/>
        <v>-37459858.889999986</v>
      </c>
      <c r="AY11" s="32"/>
      <c r="AZ11" s="35">
        <v>-20834010</v>
      </c>
      <c r="BA11" s="36"/>
      <c r="BB11" s="36">
        <v>-5143385</v>
      </c>
      <c r="BC11" s="36"/>
      <c r="BD11" s="36">
        <v>-25977395</v>
      </c>
      <c r="BE11" s="37"/>
      <c r="BF11" s="38">
        <v>-11502659</v>
      </c>
      <c r="BG11" s="36"/>
      <c r="BH11" s="36">
        <v>-13318118</v>
      </c>
      <c r="BI11" s="36"/>
      <c r="BJ11" s="36">
        <v>-24820777</v>
      </c>
      <c r="BK11" s="37"/>
      <c r="BL11" s="116">
        <f t="shared" si="11"/>
        <v>-32336669</v>
      </c>
      <c r="BM11" s="117">
        <f t="shared" si="12"/>
        <v>-18461503</v>
      </c>
      <c r="BN11" s="118">
        <f t="shared" si="13"/>
        <v>-50798172</v>
      </c>
      <c r="BO11" s="32"/>
      <c r="BP11" s="35">
        <v>-29058439.159999967</v>
      </c>
      <c r="BQ11" s="36"/>
      <c r="BR11" s="36">
        <v>10970991.220000001</v>
      </c>
      <c r="BS11" s="36"/>
      <c r="BT11" s="36">
        <v>-18087447.939999968</v>
      </c>
      <c r="BU11" s="37"/>
      <c r="BV11" s="38">
        <v>-3531281.9999999925</v>
      </c>
      <c r="BW11" s="36"/>
      <c r="BX11" s="36">
        <v>-24941540.159999989</v>
      </c>
      <c r="BY11" s="36"/>
      <c r="BZ11" s="36">
        <v>-28472822.159999982</v>
      </c>
      <c r="CA11" s="37"/>
      <c r="CB11" s="116">
        <f t="shared" si="14"/>
        <v>-32589721.159999959</v>
      </c>
      <c r="CC11" s="117">
        <f t="shared" si="15"/>
        <v>-13970548.939999988</v>
      </c>
      <c r="CD11" s="118">
        <f t="shared" si="16"/>
        <v>-46560270.099999949</v>
      </c>
      <c r="CE11" s="32"/>
      <c r="CF11" s="38">
        <v>1027.7599999979138</v>
      </c>
      <c r="CG11" s="36"/>
      <c r="CH11" s="36">
        <v>257273.93999999901</v>
      </c>
      <c r="CI11" s="36"/>
      <c r="CJ11" s="36">
        <v>0</v>
      </c>
      <c r="CK11" s="37"/>
      <c r="CL11" s="38">
        <v>-9844199.6299999952</v>
      </c>
      <c r="CM11" s="36"/>
      <c r="CN11" s="36">
        <v>-3060554.21</v>
      </c>
      <c r="CO11" s="36"/>
      <c r="CP11" s="36">
        <v>0</v>
      </c>
      <c r="CQ11" s="37"/>
      <c r="CR11" s="116">
        <f t="shared" si="17"/>
        <v>-9843171.8699999973</v>
      </c>
      <c r="CS11" s="117">
        <f t="shared" si="18"/>
        <v>-2803280.2700000009</v>
      </c>
      <c r="CT11" s="118">
        <f t="shared" si="19"/>
        <v>-12646452.139999999</v>
      </c>
      <c r="CU11" s="32"/>
      <c r="CV11" s="38">
        <f t="shared" si="0"/>
        <v>-61181736.223999962</v>
      </c>
      <c r="CW11" s="36"/>
      <c r="CX11" s="36">
        <f t="shared" si="1"/>
        <v>-7038906.487999998</v>
      </c>
      <c r="CY11" s="39"/>
      <c r="CZ11" s="36">
        <f t="shared" si="20"/>
        <v>-68220642.711999953</v>
      </c>
      <c r="DA11" s="40"/>
      <c r="DB11" s="38">
        <f t="shared" ref="DB11:DB15" si="21">+J11+Z11+AP11+BF11+BV11+CL11</f>
        <v>-50690780.062999971</v>
      </c>
      <c r="DC11" s="39"/>
      <c r="DD11" s="36">
        <f t="shared" ref="DD11:DD15" si="22">+L11+AB11+AR11+BH11+BX11+CN11</f>
        <v>-120291167.936</v>
      </c>
      <c r="DE11" s="39"/>
      <c r="DF11" s="36">
        <f t="shared" ref="DF11:DF15" si="23">+DB11+DD11</f>
        <v>-170981947.99899998</v>
      </c>
      <c r="DG11" s="40"/>
      <c r="DH11" s="152"/>
      <c r="DI11" s="161" t="s">
        <v>1</v>
      </c>
      <c r="DJ11" s="38">
        <f t="shared" ref="DJ11:DJ15" si="24">+CZ11</f>
        <v>-68220642.711999953</v>
      </c>
      <c r="DK11" s="36">
        <f t="shared" ref="DK11:DK15" si="25">+DF11</f>
        <v>-170981947.99899998</v>
      </c>
      <c r="DL11" s="37">
        <f t="shared" ref="DL11:DL15" si="26">+DJ11+DK11</f>
        <v>-239202590.71099994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244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>
        <v>0</v>
      </c>
      <c r="U12" s="36"/>
      <c r="V12" s="36">
        <v>0</v>
      </c>
      <c r="W12" s="36"/>
      <c r="X12" s="36">
        <v>0</v>
      </c>
      <c r="Y12" s="37"/>
      <c r="Z12" s="38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>
        <v>0</v>
      </c>
      <c r="AK12" s="36"/>
      <c r="AL12" s="36">
        <v>0</v>
      </c>
      <c r="AM12" s="36"/>
      <c r="AN12" s="36">
        <v>0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8">
        <v>0</v>
      </c>
      <c r="CG12" s="36"/>
      <c r="CH12" s="36">
        <v>0</v>
      </c>
      <c r="CI12" s="36"/>
      <c r="CJ12" s="36">
        <v>0</v>
      </c>
      <c r="CK12" s="37"/>
      <c r="CL12" s="38"/>
      <c r="CM12" s="36"/>
      <c r="CN12" s="36"/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244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8">
        <v>0</v>
      </c>
      <c r="CG13" s="36"/>
      <c r="CH13" s="36">
        <v>0</v>
      </c>
      <c r="CI13" s="36"/>
      <c r="CJ13" s="36">
        <v>0</v>
      </c>
      <c r="CK13" s="37"/>
      <c r="CL13" s="38"/>
      <c r="CM13" s="36"/>
      <c r="CN13" s="36"/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244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>
        <v>9605824.3899999987</v>
      </c>
      <c r="AK14" s="36"/>
      <c r="AL14" s="36">
        <v>9668253.7800000012</v>
      </c>
      <c r="AM14" s="36"/>
      <c r="AN14" s="36">
        <v>19274078.170000002</v>
      </c>
      <c r="AO14" s="37"/>
      <c r="AP14" s="38">
        <v>9767834.2100000009</v>
      </c>
      <c r="AQ14" s="36"/>
      <c r="AR14" s="36">
        <v>16363593.280000009</v>
      </c>
      <c r="AS14" s="36"/>
      <c r="AT14" s="36">
        <v>26131427.49000001</v>
      </c>
      <c r="AU14" s="37"/>
      <c r="AV14" s="116">
        <f t="shared" si="8"/>
        <v>19373658.600000001</v>
      </c>
      <c r="AW14" s="117">
        <f t="shared" si="9"/>
        <v>26031847.06000001</v>
      </c>
      <c r="AX14" s="118">
        <f t="shared" si="10"/>
        <v>45405505.660000011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8">
        <v>0</v>
      </c>
      <c r="CG14" s="36"/>
      <c r="CH14" s="36">
        <v>0</v>
      </c>
      <c r="CI14" s="36"/>
      <c r="CJ14" s="36">
        <v>0</v>
      </c>
      <c r="CK14" s="37"/>
      <c r="CL14" s="38"/>
      <c r="CM14" s="36"/>
      <c r="CN14" s="36"/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9605824.3899999987</v>
      </c>
      <c r="CW14" s="36"/>
      <c r="CX14" s="36">
        <f t="shared" si="1"/>
        <v>9668253.7800000012</v>
      </c>
      <c r="CY14" s="39"/>
      <c r="CZ14" s="36">
        <f t="shared" si="20"/>
        <v>19274078.170000002</v>
      </c>
      <c r="DA14" s="40"/>
      <c r="DB14" s="38">
        <f t="shared" si="21"/>
        <v>9767834.2100000009</v>
      </c>
      <c r="DC14" s="39"/>
      <c r="DD14" s="36">
        <f t="shared" si="22"/>
        <v>16363593.280000009</v>
      </c>
      <c r="DE14" s="39"/>
      <c r="DF14" s="36">
        <f t="shared" si="23"/>
        <v>26131427.49000001</v>
      </c>
      <c r="DG14" s="40"/>
      <c r="DH14" s="152"/>
      <c r="DI14" s="161" t="s">
        <v>4</v>
      </c>
      <c r="DJ14" s="38">
        <f t="shared" si="24"/>
        <v>19274078.170000002</v>
      </c>
      <c r="DK14" s="36">
        <f t="shared" si="25"/>
        <v>26131427.49000001</v>
      </c>
      <c r="DL14" s="37">
        <f t="shared" si="26"/>
        <v>45405505.660000011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244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>
        <v>12275.79</v>
      </c>
      <c r="AK15" s="36"/>
      <c r="AL15" s="36">
        <v>3806.06</v>
      </c>
      <c r="AM15" s="36"/>
      <c r="AN15" s="36">
        <v>16081.85</v>
      </c>
      <c r="AO15" s="37"/>
      <c r="AP15" s="38">
        <v>8790.9</v>
      </c>
      <c r="AQ15" s="36"/>
      <c r="AR15" s="36">
        <v>21148.22</v>
      </c>
      <c r="AS15" s="36"/>
      <c r="AT15" s="36">
        <v>29939.120000000003</v>
      </c>
      <c r="AU15" s="37"/>
      <c r="AV15" s="116">
        <f t="shared" si="8"/>
        <v>21066.690000000002</v>
      </c>
      <c r="AW15" s="117">
        <f t="shared" si="9"/>
        <v>24954.280000000002</v>
      </c>
      <c r="AX15" s="118">
        <f t="shared" si="10"/>
        <v>46020.97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8">
        <v>0</v>
      </c>
      <c r="CG15" s="36"/>
      <c r="CH15" s="36">
        <v>0</v>
      </c>
      <c r="CI15" s="36"/>
      <c r="CJ15" s="36">
        <v>0</v>
      </c>
      <c r="CK15" s="37"/>
      <c r="CL15" s="38"/>
      <c r="CM15" s="36"/>
      <c r="CN15" s="36"/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12275.79</v>
      </c>
      <c r="CW15" s="36"/>
      <c r="CX15" s="36">
        <f t="shared" si="1"/>
        <v>3806.06</v>
      </c>
      <c r="CY15" s="39"/>
      <c r="CZ15" s="36">
        <f t="shared" si="20"/>
        <v>16081.85</v>
      </c>
      <c r="DA15" s="40"/>
      <c r="DB15" s="38">
        <f t="shared" si="21"/>
        <v>8790.9</v>
      </c>
      <c r="DC15" s="39"/>
      <c r="DD15" s="36">
        <f t="shared" si="22"/>
        <v>21148.22</v>
      </c>
      <c r="DE15" s="39"/>
      <c r="DF15" s="36">
        <f t="shared" si="23"/>
        <v>29939.120000000003</v>
      </c>
      <c r="DG15" s="40"/>
      <c r="DH15" s="152"/>
      <c r="DI15" s="161" t="s">
        <v>5</v>
      </c>
      <c r="DJ15" s="38">
        <f t="shared" si="24"/>
        <v>16081.85</v>
      </c>
      <c r="DK15" s="36">
        <f t="shared" si="25"/>
        <v>29939.120000000003</v>
      </c>
      <c r="DL15" s="37">
        <f t="shared" si="26"/>
        <v>46020.97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>
        <v>245479345</v>
      </c>
      <c r="E16" s="46">
        <v>2286.8473785213891</v>
      </c>
      <c r="F16" s="43">
        <v>62043037</v>
      </c>
      <c r="G16" s="46">
        <v>2393.1740405014466</v>
      </c>
      <c r="H16" s="43">
        <v>307522382</v>
      </c>
      <c r="I16" s="47">
        <v>2307.5312488275595</v>
      </c>
      <c r="J16" s="245">
        <v>122170171</v>
      </c>
      <c r="K16" s="46">
        <v>371.65872972413877</v>
      </c>
      <c r="L16" s="43">
        <v>187796989</v>
      </c>
      <c r="M16" s="46">
        <v>654.96564339722659</v>
      </c>
      <c r="N16" s="43">
        <v>309967160</v>
      </c>
      <c r="O16" s="47">
        <v>503.64803296481887</v>
      </c>
      <c r="P16" s="122">
        <f t="shared" si="2"/>
        <v>367649516</v>
      </c>
      <c r="Q16" s="123">
        <f t="shared" si="3"/>
        <v>249840026</v>
      </c>
      <c r="R16" s="124">
        <f t="shared" si="4"/>
        <v>617489542</v>
      </c>
      <c r="S16" s="32"/>
      <c r="T16" s="42">
        <v>407801613.17600006</v>
      </c>
      <c r="U16" s="46">
        <v>2112.8960404132517</v>
      </c>
      <c r="V16" s="43">
        <v>94050918.562000021</v>
      </c>
      <c r="W16" s="46">
        <v>1723.5228529384819</v>
      </c>
      <c r="X16" s="43">
        <v>501852531.73800009</v>
      </c>
      <c r="Y16" s="47">
        <v>2027.0727324568315</v>
      </c>
      <c r="Z16" s="45">
        <v>265651646.29699984</v>
      </c>
      <c r="AA16" s="46">
        <v>269.60212625298482</v>
      </c>
      <c r="AB16" s="43">
        <v>168572630.17400002</v>
      </c>
      <c r="AC16" s="46">
        <v>413.17935085014551</v>
      </c>
      <c r="AD16" s="43">
        <v>434224276.47099984</v>
      </c>
      <c r="AE16" s="47">
        <v>311.6436211157968</v>
      </c>
      <c r="AF16" s="122">
        <f t="shared" si="5"/>
        <v>673453259.47299993</v>
      </c>
      <c r="AG16" s="123">
        <f t="shared" si="6"/>
        <v>262623548.73600006</v>
      </c>
      <c r="AH16" s="124">
        <f t="shared" si="7"/>
        <v>936076808.20899999</v>
      </c>
      <c r="AI16" s="32"/>
      <c r="AJ16" s="42">
        <v>128117434.61000001</v>
      </c>
      <c r="AK16" s="46">
        <v>2093.5589680698085</v>
      </c>
      <c r="AL16" s="43">
        <v>44290367.270000003</v>
      </c>
      <c r="AM16" s="46">
        <v>2099.1690255462345</v>
      </c>
      <c r="AN16" s="43">
        <v>172407801.88000003</v>
      </c>
      <c r="AO16" s="47">
        <v>2094.9972887781764</v>
      </c>
      <c r="AP16" s="45">
        <v>48484658.540000007</v>
      </c>
      <c r="AQ16" s="46">
        <v>318.37059912009983</v>
      </c>
      <c r="AR16" s="43">
        <v>71828272.140000015</v>
      </c>
      <c r="AS16" s="46">
        <v>496.60719962941977</v>
      </c>
      <c r="AT16" s="43">
        <v>120312930.68000002</v>
      </c>
      <c r="AU16" s="47">
        <v>294.89258455497583</v>
      </c>
      <c r="AV16" s="122">
        <f t="shared" si="8"/>
        <v>176602093.15000004</v>
      </c>
      <c r="AW16" s="123">
        <f t="shared" si="9"/>
        <v>116118639.41000003</v>
      </c>
      <c r="AX16" s="124">
        <f t="shared" si="10"/>
        <v>292720732.56000006</v>
      </c>
      <c r="AY16" s="32"/>
      <c r="AZ16" s="42">
        <v>227654398.452263</v>
      </c>
      <c r="BA16" s="46">
        <v>2055.0135263789762</v>
      </c>
      <c r="BB16" s="43">
        <v>51432236.667736597</v>
      </c>
      <c r="BC16" s="46">
        <v>1730.7344842257494</v>
      </c>
      <c r="BD16" s="43">
        <v>279086635.11999959</v>
      </c>
      <c r="BE16" s="47">
        <v>1986.4241593770655</v>
      </c>
      <c r="BF16" s="45">
        <v>168331348.914864</v>
      </c>
      <c r="BG16" s="46">
        <v>280.76797158293954</v>
      </c>
      <c r="BH16" s="43">
        <v>144657638.84513599</v>
      </c>
      <c r="BI16" s="46">
        <v>494.88087512191248</v>
      </c>
      <c r="BJ16" s="43">
        <v>312988987.75999999</v>
      </c>
      <c r="BK16" s="47">
        <v>350.94471109954958</v>
      </c>
      <c r="BL16" s="122">
        <f t="shared" si="11"/>
        <v>395985747.367127</v>
      </c>
      <c r="BM16" s="123">
        <f t="shared" si="12"/>
        <v>196089875.51287258</v>
      </c>
      <c r="BN16" s="124">
        <f t="shared" si="13"/>
        <v>592075622.87999964</v>
      </c>
      <c r="BO16" s="32"/>
      <c r="BP16" s="42">
        <v>161154131.23000002</v>
      </c>
      <c r="BQ16" s="46">
        <v>1729.8454420841342</v>
      </c>
      <c r="BR16" s="43">
        <v>47221349.729999974</v>
      </c>
      <c r="BS16" s="46">
        <v>2418.6309019668088</v>
      </c>
      <c r="BT16" s="43">
        <v>208375480.96000001</v>
      </c>
      <c r="BU16" s="47">
        <v>1849.185614411856</v>
      </c>
      <c r="BV16" s="45">
        <v>69777055.670000136</v>
      </c>
      <c r="BW16" s="46">
        <v>241.79784760340476</v>
      </c>
      <c r="BX16" s="45">
        <v>80619554.370000452</v>
      </c>
      <c r="BY16" s="46">
        <v>425.87573556679212</v>
      </c>
      <c r="BZ16" s="45">
        <v>150396610.04000059</v>
      </c>
      <c r="CA16" s="47">
        <v>314.71692633491028</v>
      </c>
      <c r="CB16" s="122">
        <f t="shared" si="14"/>
        <v>230931186.90000015</v>
      </c>
      <c r="CC16" s="123">
        <f t="shared" si="15"/>
        <v>127840904.10000043</v>
      </c>
      <c r="CD16" s="124">
        <f t="shared" si="16"/>
        <v>358772091.0000006</v>
      </c>
      <c r="CE16" s="32"/>
      <c r="CF16" s="45">
        <v>259069116.72999999</v>
      </c>
      <c r="CG16" s="46">
        <v>2068.4656457240494</v>
      </c>
      <c r="CH16" s="43">
        <v>46199798.390000001</v>
      </c>
      <c r="CI16" s="46">
        <v>1923.9494602923417</v>
      </c>
      <c r="CJ16" s="43">
        <v>305268915.12</v>
      </c>
      <c r="CK16" s="47">
        <v>2045.215832239046</v>
      </c>
      <c r="CL16" s="45">
        <v>157444491.56999999</v>
      </c>
      <c r="CM16" s="46">
        <v>258.1277282161758</v>
      </c>
      <c r="CN16" s="43">
        <v>126294814.34999999</v>
      </c>
      <c r="CO16" s="46">
        <v>427.11899066590007</v>
      </c>
      <c r="CP16" s="43">
        <v>283739305.91999996</v>
      </c>
      <c r="CQ16" s="47">
        <v>313.30322482051321</v>
      </c>
      <c r="CR16" s="122">
        <f t="shared" si="17"/>
        <v>416513608.29999995</v>
      </c>
      <c r="CS16" s="123">
        <f t="shared" si="18"/>
        <v>172494612.74000001</v>
      </c>
      <c r="CT16" s="124">
        <f t="shared" si="19"/>
        <v>589008221.03999996</v>
      </c>
      <c r="CU16" s="32"/>
      <c r="CV16" s="45">
        <f>SUM(CV10:CV15)</f>
        <v>1429276039.1982632</v>
      </c>
      <c r="CW16" s="46">
        <f>+CV16/$CV$111</f>
        <v>2069.2133863372342</v>
      </c>
      <c r="CX16" s="43">
        <f>SUM(CX10:CX15)</f>
        <v>345237707.61973661</v>
      </c>
      <c r="CY16" s="46">
        <f>+CX16/$CX$111</f>
        <v>1974.5131893583339</v>
      </c>
      <c r="CZ16" s="43">
        <f t="shared" si="20"/>
        <v>1774513746.8179998</v>
      </c>
      <c r="DA16" s="47">
        <f>+CZ16/$CZ$111</f>
        <v>2050.0839861526533</v>
      </c>
      <c r="DB16" s="45">
        <f>SUM(DB10:DB15)</f>
        <v>831859371.99186409</v>
      </c>
      <c r="DC16" s="46">
        <f>+DB16/$DB$111</f>
        <v>280.61492448828506</v>
      </c>
      <c r="DD16" s="43">
        <f>SUM(DD10:DD15)</f>
        <v>779769898.87913644</v>
      </c>
      <c r="DE16" s="46">
        <f>+DD16/$DD$111</f>
        <v>482.33507863091251</v>
      </c>
      <c r="DF16" s="43">
        <f>SUM(DF10:DF15)</f>
        <v>1611629270.8710003</v>
      </c>
      <c r="DG16" s="47">
        <f>+DF16/$DF$111</f>
        <v>351.80177715412469</v>
      </c>
      <c r="DH16" s="153"/>
      <c r="DI16" s="161" t="s">
        <v>92</v>
      </c>
      <c r="DJ16" s="45">
        <f>SUM(DJ10:DJ15)</f>
        <v>1774513746.8179998</v>
      </c>
      <c r="DK16" s="43">
        <f>SUM(DK10:DK15)</f>
        <v>1611629270.8710003</v>
      </c>
      <c r="DL16" s="44">
        <f>SUM(DL10:DL15)</f>
        <v>3386143017.6890001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244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8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>
        <v>0</v>
      </c>
      <c r="E20" s="39">
        <v>0</v>
      </c>
      <c r="F20" s="36">
        <v>0</v>
      </c>
      <c r="G20" s="39">
        <v>0</v>
      </c>
      <c r="H20" s="36">
        <v>0</v>
      </c>
      <c r="I20" s="40">
        <v>0</v>
      </c>
      <c r="J20" s="244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5">
        <v>2362761.7989510782</v>
      </c>
      <c r="U20" s="39">
        <v>12.241908536268708</v>
      </c>
      <c r="V20" s="36">
        <v>10431.400883985165</v>
      </c>
      <c r="W20" s="39">
        <v>0.19115983221215643</v>
      </c>
      <c r="X20" s="36">
        <v>2373193.1998350634</v>
      </c>
      <c r="Y20" s="40">
        <v>9.5857546191459697</v>
      </c>
      <c r="Z20" s="38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2362761.7989510782</v>
      </c>
      <c r="AG20" s="117">
        <f t="shared" ref="AG20:AG61" si="31">+V20+AB20</f>
        <v>10431.400883985165</v>
      </c>
      <c r="AH20" s="118">
        <f t="shared" ref="AH20:AH62" si="32">+AF20+AG20</f>
        <v>2373193.1998350634</v>
      </c>
      <c r="AI20" s="32"/>
      <c r="AJ20" s="35">
        <v>19196.2916804823</v>
      </c>
      <c r="AK20" s="39">
        <v>0.31368539905357051</v>
      </c>
      <c r="AL20" s="36">
        <v>5279.1945578151099</v>
      </c>
      <c r="AM20" s="39">
        <v>0.25021065253401154</v>
      </c>
      <c r="AN20" s="36">
        <v>24475.48623829741</v>
      </c>
      <c r="AO20" s="40">
        <v>0.29741158318606731</v>
      </c>
      <c r="AP20" s="38">
        <v>0</v>
      </c>
      <c r="AQ20" s="39">
        <v>0</v>
      </c>
      <c r="AR20" s="36">
        <v>0</v>
      </c>
      <c r="AS20" s="39">
        <v>0</v>
      </c>
      <c r="AT20" s="36">
        <v>0</v>
      </c>
      <c r="AU20" s="40">
        <v>0</v>
      </c>
      <c r="AV20" s="116">
        <f t="shared" ref="AV20:AV63" si="33">+AJ20+AP20</f>
        <v>19196.2916804823</v>
      </c>
      <c r="AW20" s="117">
        <f t="shared" ref="AW20:AW63" si="34">+AL20+AR20</f>
        <v>5279.1945578151099</v>
      </c>
      <c r="AX20" s="118">
        <f t="shared" ref="AX20:AX63" si="35">+AV20+AW20</f>
        <v>24475.48623829741</v>
      </c>
      <c r="AY20" s="32"/>
      <c r="AZ20" s="35">
        <v>80349.700382323441</v>
      </c>
      <c r="BA20" s="39">
        <v>0.72530872343675246</v>
      </c>
      <c r="BB20" s="36">
        <v>5038.9009144375323</v>
      </c>
      <c r="BC20" s="39">
        <v>0.16956290723954412</v>
      </c>
      <c r="BD20" s="36">
        <v>85388.601296760971</v>
      </c>
      <c r="BE20" s="40">
        <v>0.60776102903806462</v>
      </c>
      <c r="BF20" s="38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80349.700382323441</v>
      </c>
      <c r="BM20" s="117">
        <f t="shared" ref="BM20:BM63" si="37">+BB20+BH20</f>
        <v>5038.9009144375323</v>
      </c>
      <c r="BN20" s="118">
        <f t="shared" ref="BN20:BN63" si="38">+BL20+BM20</f>
        <v>85388.601296760971</v>
      </c>
      <c r="BO20" s="32"/>
      <c r="BP20" s="35">
        <v>73862.986450135475</v>
      </c>
      <c r="BQ20" s="39">
        <v>0.79285308713018832</v>
      </c>
      <c r="BR20" s="36">
        <v>-2264.0873196780572</v>
      </c>
      <c r="BS20" s="39">
        <v>-0.11596431672188369</v>
      </c>
      <c r="BT20" s="36">
        <v>71598.899130457416</v>
      </c>
      <c r="BU20" s="40">
        <v>0.63538979571777443</v>
      </c>
      <c r="BV20" s="38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73862.986450135475</v>
      </c>
      <c r="CC20" s="117">
        <f t="shared" ref="CC20:CC63" si="40">+BR20+BX20</f>
        <v>-2264.0873196780572</v>
      </c>
      <c r="CD20" s="118">
        <f t="shared" ref="CD20:CD63" si="41">+CB20+CC20</f>
        <v>71598.899130457416</v>
      </c>
      <c r="CE20" s="32"/>
      <c r="CF20" s="38">
        <v>218128.51</v>
      </c>
      <c r="CG20" s="39">
        <v>1.741586704671569</v>
      </c>
      <c r="CH20" s="36">
        <v>7172.78</v>
      </c>
      <c r="CI20" s="39">
        <v>0.29870403531420481</v>
      </c>
      <c r="CJ20" s="36">
        <v>225301.29</v>
      </c>
      <c r="CK20" s="40">
        <v>1.5094552458796731</v>
      </c>
      <c r="CL20" s="38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218128.51</v>
      </c>
      <c r="CS20" s="117">
        <f t="shared" ref="CS20:CS63" si="43">+CH20+CN20</f>
        <v>7172.78</v>
      </c>
      <c r="CT20" s="118">
        <f t="shared" ref="CT20:CT63" si="44">+CR20+CS20</f>
        <v>225301.29</v>
      </c>
      <c r="CU20" s="32"/>
      <c r="CV20" s="38">
        <f t="shared" ref="CV20:CV60" si="45">+D20+T20+AJ20+AZ20+BP20+CF20</f>
        <v>2754299.2874640189</v>
      </c>
      <c r="CW20" s="39">
        <f t="shared" ref="CW20:CW63" si="46">+CV20/$CV$111</f>
        <v>3.9874963263195657</v>
      </c>
      <c r="CX20" s="36">
        <f t="shared" ref="CX20:CX60" si="47">+F20+V20+AL20+BB20+BR20+CH20</f>
        <v>25658.18903655975</v>
      </c>
      <c r="CY20" s="39">
        <f t="shared" ref="CY20:CY63" si="48">+CX20/$CX$111</f>
        <v>0.14674652145338354</v>
      </c>
      <c r="CZ20" s="36">
        <f t="shared" ref="CZ20:CZ63" si="49">+CV20+CX20</f>
        <v>2779957.4765005787</v>
      </c>
      <c r="DA20" s="40">
        <f t="shared" ref="DA20:DA63" si="50">+CZ20/$CZ$111</f>
        <v>3.2116664720004007</v>
      </c>
      <c r="DB20" s="38">
        <f t="shared" ref="DB20:DB60" si="51">+J20+Z20+AP20+BF20+BV20+CL20</f>
        <v>0</v>
      </c>
      <c r="DC20" s="39">
        <f t="shared" ref="DC20:DC63" si="52">+DB20/$DB$111</f>
        <v>0</v>
      </c>
      <c r="DD20" s="36">
        <f t="shared" ref="DD20:DD60" si="53">+L20+AB20+AR20+BH20+BX20+CN20</f>
        <v>0</v>
      </c>
      <c r="DE20" s="39">
        <f t="shared" ref="DE20:DE63" si="54">+DD20/$DD$111</f>
        <v>0</v>
      </c>
      <c r="DF20" s="36">
        <f t="shared" ref="DF20:DF60" si="55">+DB20+DD20</f>
        <v>0</v>
      </c>
      <c r="DG20" s="40">
        <f t="shared" ref="DG20:DG63" si="56">+DF20/$DF$111</f>
        <v>0</v>
      </c>
      <c r="DH20" s="152"/>
      <c r="DI20" s="161" t="s">
        <v>19</v>
      </c>
      <c r="DJ20" s="38">
        <f t="shared" ref="DJ20:DJ60" si="57">+CZ20</f>
        <v>2779957.4765005787</v>
      </c>
      <c r="DK20" s="36">
        <f t="shared" ref="DK20:DK60" si="58">+DF20</f>
        <v>0</v>
      </c>
      <c r="DL20" s="37">
        <f t="shared" ref="DL20:DL62" si="59">+DJ20+DK20</f>
        <v>2779957.4765005787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>
        <v>1438710.03</v>
      </c>
      <c r="E21" s="39">
        <v>13.402798759129528</v>
      </c>
      <c r="F21" s="36">
        <v>1851297.6400000001</v>
      </c>
      <c r="G21" s="39">
        <v>71.409745033751207</v>
      </c>
      <c r="H21" s="36">
        <v>3290007.67</v>
      </c>
      <c r="I21" s="40">
        <v>24.686968987536485</v>
      </c>
      <c r="J21" s="244">
        <v>1666517</v>
      </c>
      <c r="K21" s="39">
        <v>5.0697775587437182</v>
      </c>
      <c r="L21" s="36">
        <v>6424699.3799999999</v>
      </c>
      <c r="M21" s="39">
        <v>22.406947978572028</v>
      </c>
      <c r="N21" s="36">
        <v>8091216.3799999999</v>
      </c>
      <c r="O21" s="40">
        <v>13.14695793605917</v>
      </c>
      <c r="P21" s="116">
        <f t="shared" si="27"/>
        <v>3105227.0300000003</v>
      </c>
      <c r="Q21" s="117">
        <f t="shared" si="28"/>
        <v>8275997.0199999996</v>
      </c>
      <c r="R21" s="118">
        <f t="shared" si="29"/>
        <v>11381224.050000001</v>
      </c>
      <c r="S21" s="32"/>
      <c r="T21" s="35">
        <v>1831127.707390456</v>
      </c>
      <c r="U21" s="39">
        <v>9.4874133829541876</v>
      </c>
      <c r="V21" s="36">
        <v>4179387.9635090786</v>
      </c>
      <c r="W21" s="39">
        <v>76.589051723672384</v>
      </c>
      <c r="X21" s="36">
        <v>6010515.6708995346</v>
      </c>
      <c r="Y21" s="40">
        <v>24.277554966775863</v>
      </c>
      <c r="Z21" s="38">
        <v>4389283.9509537779</v>
      </c>
      <c r="AA21" s="39">
        <v>4.4545565683498074</v>
      </c>
      <c r="AB21" s="36">
        <v>6912433.9271620829</v>
      </c>
      <c r="AC21" s="39">
        <v>16.942696805948401</v>
      </c>
      <c r="AD21" s="36">
        <v>11301717.878115861</v>
      </c>
      <c r="AE21" s="40">
        <v>8.1112652498147337</v>
      </c>
      <c r="AF21" s="116">
        <f t="shared" si="30"/>
        <v>6220411.6583442334</v>
      </c>
      <c r="AG21" s="117">
        <f t="shared" si="31"/>
        <v>11091821.890671162</v>
      </c>
      <c r="AH21" s="118">
        <f t="shared" si="32"/>
        <v>17312233.549015395</v>
      </c>
      <c r="AI21" s="32"/>
      <c r="AJ21" s="35">
        <v>710762.8838260374</v>
      </c>
      <c r="AK21" s="39">
        <v>11.614531731257555</v>
      </c>
      <c r="AL21" s="36">
        <v>1619292.8483947678</v>
      </c>
      <c r="AM21" s="39">
        <v>76.747374207060417</v>
      </c>
      <c r="AN21" s="36">
        <v>2330055.7322208053</v>
      </c>
      <c r="AO21" s="40">
        <v>28.31345442883292</v>
      </c>
      <c r="AP21" s="38">
        <v>522010.64883350342</v>
      </c>
      <c r="AQ21" s="39">
        <v>3.4277408157692784</v>
      </c>
      <c r="AR21" s="36">
        <v>4246999.5312078288</v>
      </c>
      <c r="AS21" s="39">
        <v>29.362958082992222</v>
      </c>
      <c r="AT21" s="36">
        <v>4769010.1800413318</v>
      </c>
      <c r="AU21" s="40">
        <v>16.061166949702727</v>
      </c>
      <c r="AV21" s="116">
        <f t="shared" si="33"/>
        <v>1232773.5326595409</v>
      </c>
      <c r="AW21" s="117">
        <f t="shared" si="34"/>
        <v>5866292.3796025962</v>
      </c>
      <c r="AX21" s="118">
        <f t="shared" si="35"/>
        <v>7099065.912262137</v>
      </c>
      <c r="AY21" s="32"/>
      <c r="AZ21" s="35">
        <v>5808990.0742095774</v>
      </c>
      <c r="BA21" s="39">
        <v>52.437173444751558</v>
      </c>
      <c r="BB21" s="36">
        <v>3679508.3418238261</v>
      </c>
      <c r="BC21" s="39">
        <v>123.81829733229553</v>
      </c>
      <c r="BD21" s="36">
        <v>9488498.4160334039</v>
      </c>
      <c r="BE21" s="40">
        <v>67.535238588962073</v>
      </c>
      <c r="BF21" s="38">
        <v>16524669.165558493</v>
      </c>
      <c r="BG21" s="39">
        <v>27.562292303850946</v>
      </c>
      <c r="BH21" s="36">
        <v>13126882.349793384</v>
      </c>
      <c r="BI21" s="39">
        <v>44.907708135916167</v>
      </c>
      <c r="BJ21" s="36">
        <v>29651551.515351877</v>
      </c>
      <c r="BK21" s="40">
        <v>33.247352421830065</v>
      </c>
      <c r="BL21" s="116">
        <f t="shared" si="36"/>
        <v>22333659.239768069</v>
      </c>
      <c r="BM21" s="117">
        <f t="shared" si="37"/>
        <v>16806390.691617209</v>
      </c>
      <c r="BN21" s="118">
        <f t="shared" si="38"/>
        <v>39140049.931385279</v>
      </c>
      <c r="BO21" s="32"/>
      <c r="BP21" s="35">
        <v>-4856111.7417722913</v>
      </c>
      <c r="BQ21" s="39">
        <v>-52.12601562641332</v>
      </c>
      <c r="BR21" s="36">
        <v>-2806680.5123033933</v>
      </c>
      <c r="BS21" s="39">
        <v>-143.75540423598613</v>
      </c>
      <c r="BT21" s="36">
        <v>-7662792.2540756846</v>
      </c>
      <c r="BU21" s="40">
        <v>-68.001883605410526</v>
      </c>
      <c r="BV21" s="38">
        <v>-16619307.922083138</v>
      </c>
      <c r="BW21" s="39">
        <v>-57.59074878743602</v>
      </c>
      <c r="BX21" s="36">
        <v>-11364790.631620627</v>
      </c>
      <c r="BY21" s="39">
        <v>-60.03492090257749</v>
      </c>
      <c r="BZ21" s="36">
        <v>-27984098.553703763</v>
      </c>
      <c r="CA21" s="40">
        <v>-58.558962736809448</v>
      </c>
      <c r="CB21" s="116">
        <f t="shared" si="39"/>
        <v>-21475419.66385543</v>
      </c>
      <c r="CC21" s="117">
        <f t="shared" si="40"/>
        <v>-14171471.14392402</v>
      </c>
      <c r="CD21" s="118">
        <f t="shared" si="41"/>
        <v>-35646890.807779446</v>
      </c>
      <c r="CE21" s="32"/>
      <c r="CF21" s="38">
        <v>2634288.33</v>
      </c>
      <c r="CG21" s="39">
        <v>21.032745934034349</v>
      </c>
      <c r="CH21" s="36">
        <v>2660699.04</v>
      </c>
      <c r="CI21" s="39">
        <v>110.80244201057761</v>
      </c>
      <c r="CJ21" s="36">
        <v>5294987.37</v>
      </c>
      <c r="CK21" s="40">
        <v>35.474925432131855</v>
      </c>
      <c r="CL21" s="38">
        <v>3632902.44</v>
      </c>
      <c r="CM21" s="39">
        <v>5.9560855023706942</v>
      </c>
      <c r="CN21" s="36">
        <v>7647048.8399999999</v>
      </c>
      <c r="CO21" s="39">
        <v>25.861709357773343</v>
      </c>
      <c r="CP21" s="36">
        <v>11279951.279999999</v>
      </c>
      <c r="CQ21" s="40">
        <v>12.455253953566435</v>
      </c>
      <c r="CR21" s="116">
        <f t="shared" si="42"/>
        <v>6267190.7699999996</v>
      </c>
      <c r="CS21" s="117">
        <f t="shared" si="43"/>
        <v>10307747.879999999</v>
      </c>
      <c r="CT21" s="118">
        <f t="shared" si="44"/>
        <v>16574938.649999999</v>
      </c>
      <c r="CU21" s="32"/>
      <c r="CV21" s="38">
        <f t="shared" si="45"/>
        <v>7567767.2836537799</v>
      </c>
      <c r="CW21" s="39">
        <f t="shared" si="46"/>
        <v>10.956123896686394</v>
      </c>
      <c r="CX21" s="36">
        <f t="shared" si="47"/>
        <v>11183505.321424279</v>
      </c>
      <c r="CY21" s="39">
        <f t="shared" si="48"/>
        <v>63.961665464230322</v>
      </c>
      <c r="CZ21" s="36">
        <f t="shared" si="49"/>
        <v>18751272.60507806</v>
      </c>
      <c r="DA21" s="40">
        <f t="shared" si="50"/>
        <v>21.663221125553889</v>
      </c>
      <c r="DB21" s="38">
        <f t="shared" si="51"/>
        <v>10116075.283262637</v>
      </c>
      <c r="DC21" s="39">
        <f t="shared" si="52"/>
        <v>3.4125019171609643</v>
      </c>
      <c r="DD21" s="36">
        <f t="shared" si="53"/>
        <v>26993273.396542668</v>
      </c>
      <c r="DE21" s="39">
        <f t="shared" si="54"/>
        <v>16.696980307834611</v>
      </c>
      <c r="DF21" s="36">
        <f t="shared" si="55"/>
        <v>37109348.679805309</v>
      </c>
      <c r="DG21" s="40">
        <f t="shared" si="56"/>
        <v>8.1005818463026351</v>
      </c>
      <c r="DH21" s="152"/>
      <c r="DI21" s="161" t="s">
        <v>20</v>
      </c>
      <c r="DJ21" s="38">
        <f t="shared" si="57"/>
        <v>18751272.60507806</v>
      </c>
      <c r="DK21" s="36">
        <f t="shared" si="58"/>
        <v>37109348.679805309</v>
      </c>
      <c r="DL21" s="37">
        <f t="shared" si="59"/>
        <v>55860621.284883365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>
        <v>-0.19</v>
      </c>
      <c r="E22" s="39">
        <v>-1.7700104337457147E-6</v>
      </c>
      <c r="F22" s="36">
        <v>0</v>
      </c>
      <c r="G22" s="39">
        <v>0</v>
      </c>
      <c r="H22" s="36">
        <v>-0.19</v>
      </c>
      <c r="I22" s="40">
        <v>-1.4256878944090524E-6</v>
      </c>
      <c r="J22" s="244">
        <v>1257.5999999999999</v>
      </c>
      <c r="K22" s="39">
        <v>3.8257949111086772E-3</v>
      </c>
      <c r="L22" s="36">
        <v>787.01</v>
      </c>
      <c r="M22" s="39">
        <v>2.7447964621522838E-3</v>
      </c>
      <c r="N22" s="36">
        <v>2044.61</v>
      </c>
      <c r="O22" s="40">
        <v>3.3221706605312588E-3</v>
      </c>
      <c r="P22" s="116">
        <f t="shared" si="27"/>
        <v>1257.4099999999999</v>
      </c>
      <c r="Q22" s="117">
        <f t="shared" si="28"/>
        <v>787.01</v>
      </c>
      <c r="R22" s="118">
        <f t="shared" si="29"/>
        <v>2044.4199999999998</v>
      </c>
      <c r="S22" s="32"/>
      <c r="T22" s="35">
        <v>346.23740356454596</v>
      </c>
      <c r="U22" s="39">
        <v>1.793920414725687E-3</v>
      </c>
      <c r="V22" s="36">
        <v>468.94919359759763</v>
      </c>
      <c r="W22" s="39">
        <v>8.5936922721251557E-3</v>
      </c>
      <c r="X22" s="36">
        <v>815.18659716214358</v>
      </c>
      <c r="Y22" s="40">
        <v>3.2926854373912695E-3</v>
      </c>
      <c r="Z22" s="38">
        <v>73046.849729147594</v>
      </c>
      <c r="AA22" s="39">
        <v>7.4133122371253579E-2</v>
      </c>
      <c r="AB22" s="36">
        <v>18814.935299246146</v>
      </c>
      <c r="AC22" s="39">
        <v>4.6116280829253106E-2</v>
      </c>
      <c r="AD22" s="36">
        <v>91861.785028393744</v>
      </c>
      <c r="AE22" s="40">
        <v>6.5929384605288133E-2</v>
      </c>
      <c r="AF22" s="116">
        <f t="shared" si="30"/>
        <v>73393.087132712142</v>
      </c>
      <c r="AG22" s="117">
        <f t="shared" si="31"/>
        <v>19283.884492843743</v>
      </c>
      <c r="AH22" s="118">
        <f t="shared" si="32"/>
        <v>92676.971625555889</v>
      </c>
      <c r="AI22" s="32"/>
      <c r="AJ22" s="35">
        <v>480.10263648178795</v>
      </c>
      <c r="AK22" s="39">
        <v>7.8453270880741877E-3</v>
      </c>
      <c r="AL22" s="36">
        <v>0</v>
      </c>
      <c r="AM22" s="39">
        <v>0</v>
      </c>
      <c r="AN22" s="36">
        <v>480.10263648178795</v>
      </c>
      <c r="AO22" s="40">
        <v>5.8339223097610788E-3</v>
      </c>
      <c r="AP22" s="38">
        <v>6682.8636023283007</v>
      </c>
      <c r="AQ22" s="39">
        <v>4.3882484748363655E-2</v>
      </c>
      <c r="AR22" s="36">
        <v>191.97379487817898</v>
      </c>
      <c r="AS22" s="39">
        <v>1.3272708062762135E-3</v>
      </c>
      <c r="AT22" s="36">
        <v>6874.8373972064801</v>
      </c>
      <c r="AU22" s="40">
        <v>2.3153213564252883E-2</v>
      </c>
      <c r="AV22" s="116">
        <f t="shared" si="33"/>
        <v>7162.9662388100887</v>
      </c>
      <c r="AW22" s="117">
        <f t="shared" si="34"/>
        <v>191.97379487817898</v>
      </c>
      <c r="AX22" s="118">
        <f t="shared" si="35"/>
        <v>7354.9400336882682</v>
      </c>
      <c r="AY22" s="32"/>
      <c r="AZ22" s="35">
        <v>51799.996803409013</v>
      </c>
      <c r="BA22" s="39">
        <v>0.46759339956137402</v>
      </c>
      <c r="BB22" s="36">
        <v>5310.9066971149778</v>
      </c>
      <c r="BC22" s="39">
        <v>0.17871611189268694</v>
      </c>
      <c r="BD22" s="36">
        <v>57110.903500523993</v>
      </c>
      <c r="BE22" s="40">
        <v>0.40649197848013829</v>
      </c>
      <c r="BF22" s="38">
        <v>131148.31782524849</v>
      </c>
      <c r="BG22" s="39">
        <v>0.21874860155093911</v>
      </c>
      <c r="BH22" s="36">
        <v>10349.165388304669</v>
      </c>
      <c r="BI22" s="39">
        <v>3.5405002217882058E-2</v>
      </c>
      <c r="BJ22" s="36">
        <v>141497.48321355318</v>
      </c>
      <c r="BK22" s="40">
        <v>0.15865667901955513</v>
      </c>
      <c r="BL22" s="116">
        <f t="shared" si="36"/>
        <v>182948.31462865751</v>
      </c>
      <c r="BM22" s="117">
        <f t="shared" si="37"/>
        <v>15660.072085419648</v>
      </c>
      <c r="BN22" s="118">
        <f t="shared" si="38"/>
        <v>198608.38671407715</v>
      </c>
      <c r="BO22" s="32"/>
      <c r="BP22" s="35">
        <v>80.566649470156008</v>
      </c>
      <c r="BQ22" s="39">
        <v>8.6481091304468612E-4</v>
      </c>
      <c r="BR22" s="36">
        <v>17.747475309977403</v>
      </c>
      <c r="BS22" s="39">
        <v>9.090081596997236E-4</v>
      </c>
      <c r="BT22" s="36">
        <v>98.314124780133412</v>
      </c>
      <c r="BU22" s="40">
        <v>8.7246860522814402E-4</v>
      </c>
      <c r="BV22" s="38">
        <v>15912.394157925799</v>
      </c>
      <c r="BW22" s="39">
        <v>5.5141086431046933E-2</v>
      </c>
      <c r="BX22" s="36">
        <v>3045.4062261457493</v>
      </c>
      <c r="BY22" s="39">
        <v>1.6087469433372685E-2</v>
      </c>
      <c r="BZ22" s="36">
        <v>18957.800384071546</v>
      </c>
      <c r="CA22" s="40">
        <v>3.9670712427354093E-2</v>
      </c>
      <c r="CB22" s="116">
        <f t="shared" si="39"/>
        <v>15992.960807395955</v>
      </c>
      <c r="CC22" s="117">
        <f t="shared" si="40"/>
        <v>3063.1537014557266</v>
      </c>
      <c r="CD22" s="118">
        <f t="shared" si="41"/>
        <v>19056.114508851682</v>
      </c>
      <c r="CE22" s="32"/>
      <c r="CF22" s="38">
        <v>2725.85</v>
      </c>
      <c r="CG22" s="39">
        <v>2.1763794741590615E-2</v>
      </c>
      <c r="CH22" s="36">
        <v>28.8</v>
      </c>
      <c r="CI22" s="39">
        <v>1.1993503518927249E-3</v>
      </c>
      <c r="CJ22" s="36">
        <v>2754.65</v>
      </c>
      <c r="CK22" s="40">
        <v>1.8455379874045292E-2</v>
      </c>
      <c r="CL22" s="38">
        <v>37559.82</v>
      </c>
      <c r="CM22" s="39">
        <v>6.1578724743748647E-2</v>
      </c>
      <c r="CN22" s="36">
        <v>1264.67</v>
      </c>
      <c r="CO22" s="39">
        <v>4.2770130880313848E-3</v>
      </c>
      <c r="CP22" s="36">
        <v>38824.49</v>
      </c>
      <c r="CQ22" s="40">
        <v>4.2869766948825022E-2</v>
      </c>
      <c r="CR22" s="116">
        <f t="shared" si="42"/>
        <v>40285.67</v>
      </c>
      <c r="CS22" s="117">
        <f t="shared" si="43"/>
        <v>1293.47</v>
      </c>
      <c r="CT22" s="118">
        <f t="shared" si="44"/>
        <v>41579.14</v>
      </c>
      <c r="CU22" s="32"/>
      <c r="CV22" s="38">
        <f t="shared" si="45"/>
        <v>55432.563492925503</v>
      </c>
      <c r="CW22" s="39">
        <f t="shared" si="46"/>
        <v>8.0251679362714878E-2</v>
      </c>
      <c r="CX22" s="36">
        <f t="shared" si="47"/>
        <v>5826.4033660225532</v>
      </c>
      <c r="CY22" s="39">
        <f t="shared" si="48"/>
        <v>3.3322867226904397E-2</v>
      </c>
      <c r="CZ22" s="36">
        <f t="shared" si="49"/>
        <v>61258.966858948057</v>
      </c>
      <c r="DA22" s="40">
        <f t="shared" si="50"/>
        <v>7.0772078937670832E-2</v>
      </c>
      <c r="DB22" s="38">
        <f t="shared" si="51"/>
        <v>265607.84531465021</v>
      </c>
      <c r="DC22" s="39">
        <f t="shared" si="52"/>
        <v>8.9598708587003376E-2</v>
      </c>
      <c r="DD22" s="36">
        <f t="shared" si="53"/>
        <v>34453.160708574746</v>
      </c>
      <c r="DE22" s="39">
        <f t="shared" si="54"/>
        <v>2.1311374039112058E-2</v>
      </c>
      <c r="DF22" s="36">
        <f t="shared" si="55"/>
        <v>300061.00602322497</v>
      </c>
      <c r="DG22" s="40">
        <f t="shared" si="56"/>
        <v>6.5500172453789196E-2</v>
      </c>
      <c r="DH22" s="152"/>
      <c r="DI22" s="161" t="s">
        <v>21</v>
      </c>
      <c r="DJ22" s="38">
        <f t="shared" si="57"/>
        <v>61258.966858948057</v>
      </c>
      <c r="DK22" s="36">
        <f t="shared" si="58"/>
        <v>300061.00602322497</v>
      </c>
      <c r="DL22" s="37">
        <f t="shared" si="59"/>
        <v>361319.97288217302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>
        <v>845.82999999999993</v>
      </c>
      <c r="E23" s="39">
        <v>7.8796206588165139E-3</v>
      </c>
      <c r="F23" s="36">
        <v>197.57999999999998</v>
      </c>
      <c r="G23" s="39">
        <v>7.6212150433944068E-3</v>
      </c>
      <c r="H23" s="36">
        <v>1043.4099999999999</v>
      </c>
      <c r="I23" s="40">
        <v>7.8293526626597321E-3</v>
      </c>
      <c r="J23" s="244">
        <v>1647499.25</v>
      </c>
      <c r="K23" s="39">
        <v>5.0119229060952311</v>
      </c>
      <c r="L23" s="36">
        <v>4111195.8200000003</v>
      </c>
      <c r="M23" s="39">
        <v>14.338313035350577</v>
      </c>
      <c r="N23" s="36">
        <v>5758695.0700000003</v>
      </c>
      <c r="O23" s="40">
        <v>9.3569765405138412</v>
      </c>
      <c r="P23" s="116">
        <f t="shared" si="27"/>
        <v>1648345.08</v>
      </c>
      <c r="Q23" s="117">
        <f t="shared" si="28"/>
        <v>4111393.4000000004</v>
      </c>
      <c r="R23" s="118">
        <f t="shared" si="29"/>
        <v>5759738.4800000004</v>
      </c>
      <c r="S23" s="32"/>
      <c r="T23" s="35">
        <v>12973362.008346124</v>
      </c>
      <c r="U23" s="39">
        <v>67.217402611038636</v>
      </c>
      <c r="V23" s="36">
        <v>2610872.532561827</v>
      </c>
      <c r="W23" s="39">
        <v>47.845343190489601</v>
      </c>
      <c r="X23" s="36">
        <v>15584234.540907951</v>
      </c>
      <c r="Y23" s="40">
        <v>62.947529196841167</v>
      </c>
      <c r="Z23" s="38">
        <v>12449645.26844205</v>
      </c>
      <c r="AA23" s="39">
        <v>12.634782739930248</v>
      </c>
      <c r="AB23" s="36">
        <v>2081049.6733235072</v>
      </c>
      <c r="AC23" s="39">
        <v>5.1007494646265146</v>
      </c>
      <c r="AD23" s="36">
        <v>14530694.941765556</v>
      </c>
      <c r="AE23" s="40">
        <v>10.428708467853809</v>
      </c>
      <c r="AF23" s="116">
        <f t="shared" si="30"/>
        <v>25423007.276788175</v>
      </c>
      <c r="AG23" s="117">
        <f t="shared" si="31"/>
        <v>4691922.2058853339</v>
      </c>
      <c r="AH23" s="118">
        <f t="shared" si="32"/>
        <v>30114929.482673511</v>
      </c>
      <c r="AI23" s="32"/>
      <c r="AJ23" s="35">
        <v>3230301.7374400292</v>
      </c>
      <c r="AK23" s="39">
        <v>52.786158203804646</v>
      </c>
      <c r="AL23" s="36">
        <v>1462618.8999561903</v>
      </c>
      <c r="AM23" s="39">
        <v>69.321716666960057</v>
      </c>
      <c r="AN23" s="36">
        <v>4692920.6373962192</v>
      </c>
      <c r="AO23" s="40">
        <v>57.025586455996347</v>
      </c>
      <c r="AP23" s="38">
        <v>1221835.9680974479</v>
      </c>
      <c r="AQ23" s="39">
        <v>8.0230873208841551</v>
      </c>
      <c r="AR23" s="36">
        <v>1725102.5565831475</v>
      </c>
      <c r="AS23" s="39">
        <v>11.927035471889459</v>
      </c>
      <c r="AT23" s="36">
        <v>2946938.5246805954</v>
      </c>
      <c r="AU23" s="40">
        <v>9.92475793687559</v>
      </c>
      <c r="AV23" s="116">
        <f t="shared" si="33"/>
        <v>4452137.7055374775</v>
      </c>
      <c r="AW23" s="117">
        <f t="shared" si="34"/>
        <v>3187721.4565393375</v>
      </c>
      <c r="AX23" s="118">
        <f t="shared" si="35"/>
        <v>7639859.162076815</v>
      </c>
      <c r="AY23" s="32"/>
      <c r="AZ23" s="35">
        <v>13635975.827962743</v>
      </c>
      <c r="BA23" s="39">
        <v>123.09059241706755</v>
      </c>
      <c r="BB23" s="36">
        <v>3134571.7400344536</v>
      </c>
      <c r="BC23" s="39">
        <v>105.4807598355976</v>
      </c>
      <c r="BD23" s="36">
        <v>16770547.567997197</v>
      </c>
      <c r="BE23" s="40">
        <v>119.36587662368019</v>
      </c>
      <c r="BF23" s="38">
        <v>18822550.005410008</v>
      </c>
      <c r="BG23" s="39">
        <v>31.395038530287451</v>
      </c>
      <c r="BH23" s="36">
        <v>4887394.3769418066</v>
      </c>
      <c r="BI23" s="39">
        <v>16.720015794784292</v>
      </c>
      <c r="BJ23" s="36">
        <v>23709944.382351816</v>
      </c>
      <c r="BK23" s="40">
        <v>26.585215157254346</v>
      </c>
      <c r="BL23" s="116">
        <f t="shared" si="36"/>
        <v>32458525.833372749</v>
      </c>
      <c r="BM23" s="117">
        <f t="shared" si="37"/>
        <v>8021966.1169762602</v>
      </c>
      <c r="BN23" s="118">
        <f t="shared" si="38"/>
        <v>40480491.950349011</v>
      </c>
      <c r="BO23" s="32"/>
      <c r="BP23" s="35">
        <v>9227559.1991602834</v>
      </c>
      <c r="BQ23" s="39">
        <v>99.049593705094225</v>
      </c>
      <c r="BR23" s="36">
        <v>857558.9838000352</v>
      </c>
      <c r="BS23" s="39">
        <v>43.923324308545133</v>
      </c>
      <c r="BT23" s="36">
        <v>10085118.182960318</v>
      </c>
      <c r="BU23" s="40">
        <v>89.498319944627227</v>
      </c>
      <c r="BV23" s="38">
        <v>3182206.5937326038</v>
      </c>
      <c r="BW23" s="39">
        <v>11.02727390265512</v>
      </c>
      <c r="BX23" s="36">
        <v>2707992.9970705453</v>
      </c>
      <c r="BY23" s="39">
        <v>14.305071747782895</v>
      </c>
      <c r="BZ23" s="36">
        <v>5890199.5908031492</v>
      </c>
      <c r="CA23" s="40">
        <v>12.325713393564373</v>
      </c>
      <c r="CB23" s="116">
        <f t="shared" si="39"/>
        <v>12409765.792892888</v>
      </c>
      <c r="CC23" s="117">
        <f t="shared" si="40"/>
        <v>3565551.9808705803</v>
      </c>
      <c r="CD23" s="118">
        <f t="shared" si="41"/>
        <v>15975317.773763468</v>
      </c>
      <c r="CE23" s="32"/>
      <c r="CF23" s="38">
        <v>15949930.02</v>
      </c>
      <c r="CG23" s="39">
        <v>127.34780090541091</v>
      </c>
      <c r="CH23" s="36">
        <v>3458832.22</v>
      </c>
      <c r="CI23" s="39">
        <v>144.03998750676718</v>
      </c>
      <c r="CJ23" s="36">
        <v>19408762.239999998</v>
      </c>
      <c r="CK23" s="40">
        <v>130.03324561168429</v>
      </c>
      <c r="CL23" s="38">
        <v>15442207.119999999</v>
      </c>
      <c r="CM23" s="39">
        <v>25.317251831303651</v>
      </c>
      <c r="CN23" s="36">
        <v>4679446.8600000003</v>
      </c>
      <c r="CO23" s="39">
        <v>15.825516114850013</v>
      </c>
      <c r="CP23" s="36">
        <v>20121653.98</v>
      </c>
      <c r="CQ23" s="40">
        <v>22.218208577820278</v>
      </c>
      <c r="CR23" s="116">
        <f t="shared" si="42"/>
        <v>31392137.140000001</v>
      </c>
      <c r="CS23" s="117">
        <f t="shared" si="43"/>
        <v>8138279.0800000001</v>
      </c>
      <c r="CT23" s="118">
        <f t="shared" si="44"/>
        <v>39530416.219999999</v>
      </c>
      <c r="CU23" s="32"/>
      <c r="CV23" s="38">
        <f t="shared" si="45"/>
        <v>55017974.622909173</v>
      </c>
      <c r="CW23" s="39">
        <f t="shared" si="46"/>
        <v>79.65146441743012</v>
      </c>
      <c r="CX23" s="36">
        <f t="shared" si="47"/>
        <v>11524651.956352506</v>
      </c>
      <c r="CY23" s="39">
        <f t="shared" si="48"/>
        <v>65.912780638801379</v>
      </c>
      <c r="CZ23" s="36">
        <f t="shared" si="49"/>
        <v>66542626.579261675</v>
      </c>
      <c r="DA23" s="40">
        <f t="shared" si="50"/>
        <v>76.876256039887281</v>
      </c>
      <c r="DB23" s="38">
        <f t="shared" si="51"/>
        <v>52765944.205682106</v>
      </c>
      <c r="DC23" s="39">
        <f t="shared" si="52"/>
        <v>17.799777158699086</v>
      </c>
      <c r="DD23" s="36">
        <f t="shared" si="53"/>
        <v>20192182.283919007</v>
      </c>
      <c r="DE23" s="39">
        <f t="shared" si="54"/>
        <v>12.490092069010975</v>
      </c>
      <c r="DF23" s="36">
        <f t="shared" si="55"/>
        <v>72958126.489601105</v>
      </c>
      <c r="DG23" s="40">
        <f t="shared" si="56"/>
        <v>15.925994284656758</v>
      </c>
      <c r="DH23" s="152"/>
      <c r="DI23" s="161" t="s">
        <v>22</v>
      </c>
      <c r="DJ23" s="38">
        <f t="shared" si="57"/>
        <v>66542626.579261675</v>
      </c>
      <c r="DK23" s="36">
        <f t="shared" si="58"/>
        <v>72958126.489601105</v>
      </c>
      <c r="DL23" s="37">
        <f t="shared" si="59"/>
        <v>139500753.0688628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>
        <v>11435062.290000685</v>
      </c>
      <c r="E24" s="39">
        <v>106.52726086228094</v>
      </c>
      <c r="F24" s="36">
        <v>0</v>
      </c>
      <c r="G24" s="39">
        <v>0</v>
      </c>
      <c r="H24" s="36">
        <v>11435062.290000685</v>
      </c>
      <c r="I24" s="40">
        <v>85.804367782460176</v>
      </c>
      <c r="J24" s="244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11435062.290000685</v>
      </c>
      <c r="Q24" s="117">
        <f t="shared" si="28"/>
        <v>0</v>
      </c>
      <c r="R24" s="118">
        <f t="shared" si="29"/>
        <v>11435062.290000685</v>
      </c>
      <c r="S24" s="32"/>
      <c r="T24" s="35">
        <v>37923397.329360694</v>
      </c>
      <c r="U24" s="39">
        <v>196.48817823985107</v>
      </c>
      <c r="V24" s="36">
        <v>1802918.4360089223</v>
      </c>
      <c r="W24" s="39">
        <v>33.039242720389275</v>
      </c>
      <c r="X24" s="36">
        <v>39726315.765369616</v>
      </c>
      <c r="Y24" s="40">
        <v>160.46174195847567</v>
      </c>
      <c r="Z24" s="38">
        <v>42209.586509237968</v>
      </c>
      <c r="AA24" s="39">
        <v>4.28372811905227E-2</v>
      </c>
      <c r="AB24" s="36">
        <v>1777.5119138741106</v>
      </c>
      <c r="AC24" s="39">
        <v>4.3567643095135181E-3</v>
      </c>
      <c r="AD24" s="36">
        <v>43987.098423112082</v>
      </c>
      <c r="AE24" s="40">
        <v>3.1569627443137967E-2</v>
      </c>
      <c r="AF24" s="116">
        <f t="shared" si="30"/>
        <v>37965606.915869929</v>
      </c>
      <c r="AG24" s="117">
        <f t="shared" si="31"/>
        <v>1804695.9479227965</v>
      </c>
      <c r="AH24" s="118">
        <f t="shared" si="32"/>
        <v>39770302.863792725</v>
      </c>
      <c r="AI24" s="32"/>
      <c r="AJ24" s="35">
        <v>6967602.3070910387</v>
      </c>
      <c r="AK24" s="39">
        <v>113.85715254413751</v>
      </c>
      <c r="AL24" s="36">
        <v>373733.99736911117</v>
      </c>
      <c r="AM24" s="39">
        <v>17.713351218972992</v>
      </c>
      <c r="AN24" s="36">
        <v>7341336.3044601502</v>
      </c>
      <c r="AO24" s="40">
        <v>89.20756187447779</v>
      </c>
      <c r="AP24" s="38">
        <v>4700.6024182130668</v>
      </c>
      <c r="AQ24" s="39">
        <v>3.086612658883096E-2</v>
      </c>
      <c r="AR24" s="36">
        <v>0</v>
      </c>
      <c r="AS24" s="39">
        <v>0</v>
      </c>
      <c r="AT24" s="36">
        <v>4700.6024182130668</v>
      </c>
      <c r="AU24" s="40">
        <v>1.5830781934384992E-2</v>
      </c>
      <c r="AV24" s="116">
        <f t="shared" si="33"/>
        <v>6972302.9095092518</v>
      </c>
      <c r="AW24" s="117">
        <f t="shared" si="34"/>
        <v>373733.99736911117</v>
      </c>
      <c r="AX24" s="118">
        <f t="shared" si="35"/>
        <v>7346036.9068783633</v>
      </c>
      <c r="AY24" s="32"/>
      <c r="AZ24" s="35">
        <v>660273.6810479539</v>
      </c>
      <c r="BA24" s="39">
        <v>5.9602245987358176</v>
      </c>
      <c r="BB24" s="36">
        <v>346669.9446226841</v>
      </c>
      <c r="BC24" s="39">
        <v>11.665711364629137</v>
      </c>
      <c r="BD24" s="36">
        <v>1006943.6256706379</v>
      </c>
      <c r="BE24" s="40">
        <v>7.1670115779741765</v>
      </c>
      <c r="BF24" s="38">
        <v>507.49407107194457</v>
      </c>
      <c r="BG24" s="39">
        <v>8.4647382584276346E-4</v>
      </c>
      <c r="BH24" s="36">
        <v>2699.1495313129849</v>
      </c>
      <c r="BI24" s="39">
        <v>9.233922887204541E-3</v>
      </c>
      <c r="BJ24" s="36">
        <v>3206.6436023849296</v>
      </c>
      <c r="BK24" s="40">
        <v>3.5955086493366347E-3</v>
      </c>
      <c r="BL24" s="116">
        <f t="shared" si="36"/>
        <v>660781.17511902587</v>
      </c>
      <c r="BM24" s="117">
        <f t="shared" si="37"/>
        <v>349369.09415399708</v>
      </c>
      <c r="BN24" s="118">
        <f t="shared" si="38"/>
        <v>1010150.2692730229</v>
      </c>
      <c r="BO24" s="32"/>
      <c r="BP24" s="35">
        <v>12530694.827053413</v>
      </c>
      <c r="BQ24" s="39">
        <v>134.50579992758142</v>
      </c>
      <c r="BR24" s="36">
        <v>245199.45294541138</v>
      </c>
      <c r="BS24" s="39">
        <v>12.558873844776244</v>
      </c>
      <c r="BT24" s="36">
        <v>12775894.279998824</v>
      </c>
      <c r="BU24" s="40">
        <v>113.37706243065912</v>
      </c>
      <c r="BV24" s="38">
        <v>0</v>
      </c>
      <c r="BW24" s="39">
        <v>0</v>
      </c>
      <c r="BX24" s="36">
        <v>2008.3066605745173</v>
      </c>
      <c r="BY24" s="39">
        <v>1.0608953162784094E-2</v>
      </c>
      <c r="BZ24" s="36">
        <v>2008.3066605745173</v>
      </c>
      <c r="CA24" s="40">
        <v>4.2025421928448773E-3</v>
      </c>
      <c r="CB24" s="116">
        <f t="shared" si="39"/>
        <v>12530694.827053413</v>
      </c>
      <c r="CC24" s="117">
        <f t="shared" si="40"/>
        <v>247207.75960598589</v>
      </c>
      <c r="CD24" s="118">
        <f t="shared" si="41"/>
        <v>12777902.586659398</v>
      </c>
      <c r="CE24" s="32"/>
      <c r="CF24" s="38">
        <v>22865300.579999998</v>
      </c>
      <c r="CG24" s="39">
        <v>182.56166279431841</v>
      </c>
      <c r="CH24" s="36">
        <v>1396917.05</v>
      </c>
      <c r="CI24" s="39">
        <v>58.173366509807188</v>
      </c>
      <c r="CJ24" s="36">
        <v>24262217.629999999</v>
      </c>
      <c r="CK24" s="40">
        <v>162.55003101969717</v>
      </c>
      <c r="CL24" s="38">
        <v>184546.77</v>
      </c>
      <c r="CM24" s="39">
        <v>0.30256148065080957</v>
      </c>
      <c r="CN24" s="36">
        <v>0</v>
      </c>
      <c r="CO24" s="39">
        <v>0</v>
      </c>
      <c r="CP24" s="36">
        <v>184546.77</v>
      </c>
      <c r="CQ24" s="40">
        <v>0.20377542682617114</v>
      </c>
      <c r="CR24" s="116">
        <f t="shared" si="42"/>
        <v>23049847.349999998</v>
      </c>
      <c r="CS24" s="117">
        <f t="shared" si="43"/>
        <v>1396917.05</v>
      </c>
      <c r="CT24" s="118">
        <f t="shared" si="44"/>
        <v>24446764.399999999</v>
      </c>
      <c r="CU24" s="32"/>
      <c r="CV24" s="38">
        <f t="shared" si="45"/>
        <v>92382331.01455377</v>
      </c>
      <c r="CW24" s="39">
        <f t="shared" si="46"/>
        <v>133.74516241353948</v>
      </c>
      <c r="CX24" s="36">
        <f t="shared" si="47"/>
        <v>4165438.8809461286</v>
      </c>
      <c r="CY24" s="39">
        <f t="shared" si="48"/>
        <v>23.823336293708948</v>
      </c>
      <c r="CZ24" s="36">
        <f t="shared" si="49"/>
        <v>96547769.8954999</v>
      </c>
      <c r="DA24" s="40">
        <f t="shared" si="50"/>
        <v>111.54099950842254</v>
      </c>
      <c r="DB24" s="38">
        <f t="shared" si="51"/>
        <v>231964.45299852296</v>
      </c>
      <c r="DC24" s="39">
        <f t="shared" si="52"/>
        <v>7.8249629268808074E-2</v>
      </c>
      <c r="DD24" s="36">
        <f t="shared" si="53"/>
        <v>6484.9681057616126</v>
      </c>
      <c r="DE24" s="39">
        <f t="shared" si="54"/>
        <v>4.0113469444097031E-3</v>
      </c>
      <c r="DF24" s="36">
        <f t="shared" si="55"/>
        <v>238449.42110428459</v>
      </c>
      <c r="DG24" s="40">
        <f t="shared" si="56"/>
        <v>5.2051009262522964E-2</v>
      </c>
      <c r="DH24" s="152"/>
      <c r="DI24" s="161" t="s">
        <v>23</v>
      </c>
      <c r="DJ24" s="38">
        <f t="shared" si="57"/>
        <v>96547769.8954999</v>
      </c>
      <c r="DK24" s="36">
        <f t="shared" si="58"/>
        <v>238449.42110428459</v>
      </c>
      <c r="DL24" s="37">
        <f t="shared" si="59"/>
        <v>96786219.316604182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>
        <v>1607553.7900000324</v>
      </c>
      <c r="E25" s="39">
        <v>14.9757209531975</v>
      </c>
      <c r="F25" s="36">
        <v>0</v>
      </c>
      <c r="G25" s="39">
        <v>0</v>
      </c>
      <c r="H25" s="36">
        <v>1607553.7900000324</v>
      </c>
      <c r="I25" s="40">
        <v>12.062473568497042</v>
      </c>
      <c r="J25" s="244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27"/>
        <v>1607553.7900000324</v>
      </c>
      <c r="Q25" s="117">
        <f t="shared" si="28"/>
        <v>0</v>
      </c>
      <c r="R25" s="118">
        <f t="shared" si="29"/>
        <v>1607553.7900000324</v>
      </c>
      <c r="S25" s="32"/>
      <c r="T25" s="35">
        <v>7204167.1623936882</v>
      </c>
      <c r="U25" s="39">
        <v>37.326130599016032</v>
      </c>
      <c r="V25" s="36">
        <v>283838.67003644188</v>
      </c>
      <c r="W25" s="39">
        <v>5.2014636521915714</v>
      </c>
      <c r="X25" s="36">
        <v>7488005.8324301299</v>
      </c>
      <c r="Y25" s="40">
        <v>30.245403746057274</v>
      </c>
      <c r="Z25" s="38">
        <v>0</v>
      </c>
      <c r="AA25" s="39">
        <v>0</v>
      </c>
      <c r="AB25" s="36">
        <v>0</v>
      </c>
      <c r="AC25" s="39">
        <v>0</v>
      </c>
      <c r="AD25" s="36">
        <v>0</v>
      </c>
      <c r="AE25" s="40">
        <v>0</v>
      </c>
      <c r="AF25" s="116">
        <f t="shared" si="30"/>
        <v>7204167.1623936882</v>
      </c>
      <c r="AG25" s="117">
        <f t="shared" si="31"/>
        <v>283838.67003644188</v>
      </c>
      <c r="AH25" s="118">
        <f t="shared" si="32"/>
        <v>7488005.8324301299</v>
      </c>
      <c r="AI25" s="32"/>
      <c r="AJ25" s="35">
        <v>1390790.9741827843</v>
      </c>
      <c r="AK25" s="39">
        <v>22.726828129008176</v>
      </c>
      <c r="AL25" s="36">
        <v>71778.523537576169</v>
      </c>
      <c r="AM25" s="39">
        <v>3.4019869916856802</v>
      </c>
      <c r="AN25" s="36">
        <v>1462569.4977203605</v>
      </c>
      <c r="AO25" s="40">
        <v>17.77227653831169</v>
      </c>
      <c r="AP25" s="38">
        <v>191.30129466452377</v>
      </c>
      <c r="AQ25" s="39">
        <v>1.256164519433474E-3</v>
      </c>
      <c r="AR25" s="36">
        <v>0</v>
      </c>
      <c r="AS25" s="39">
        <v>0</v>
      </c>
      <c r="AT25" s="36">
        <v>191.30129466452377</v>
      </c>
      <c r="AU25" s="40">
        <v>6.4426828949955468E-4</v>
      </c>
      <c r="AV25" s="116">
        <f t="shared" si="33"/>
        <v>1390982.2754774489</v>
      </c>
      <c r="AW25" s="117">
        <f t="shared" si="34"/>
        <v>71778.523537576169</v>
      </c>
      <c r="AX25" s="118">
        <f t="shared" si="35"/>
        <v>1462760.7990150251</v>
      </c>
      <c r="AY25" s="32"/>
      <c r="AZ25" s="35">
        <v>3178341.4017479084</v>
      </c>
      <c r="BA25" s="39">
        <v>28.690570515868465</v>
      </c>
      <c r="BB25" s="36">
        <v>147460.81033803345</v>
      </c>
      <c r="BC25" s="39">
        <v>4.9621701496797606</v>
      </c>
      <c r="BD25" s="36">
        <v>3325802.2120859418</v>
      </c>
      <c r="BE25" s="40">
        <v>23.671695567065075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3178341.4017479084</v>
      </c>
      <c r="BM25" s="117">
        <f t="shared" si="37"/>
        <v>147460.81033803345</v>
      </c>
      <c r="BN25" s="118">
        <f t="shared" si="38"/>
        <v>3325802.2120859418</v>
      </c>
      <c r="BO25" s="32"/>
      <c r="BP25" s="35">
        <v>2199507.2512954469</v>
      </c>
      <c r="BQ25" s="39">
        <v>23.609742824738323</v>
      </c>
      <c r="BR25" s="36">
        <v>52375.722538908216</v>
      </c>
      <c r="BS25" s="39">
        <v>2.6826327872827398</v>
      </c>
      <c r="BT25" s="36">
        <v>2251882.9738343549</v>
      </c>
      <c r="BU25" s="40">
        <v>19.983875172688066</v>
      </c>
      <c r="BV25" s="38">
        <v>66865.002258201712</v>
      </c>
      <c r="BW25" s="39">
        <v>0.23170673326334038</v>
      </c>
      <c r="BX25" s="36">
        <v>8269.6682783281758</v>
      </c>
      <c r="BY25" s="39">
        <v>4.3684824214767728E-2</v>
      </c>
      <c r="BZ25" s="36">
        <v>75134.670536529884</v>
      </c>
      <c r="CA25" s="40">
        <v>0.15722530292507075</v>
      </c>
      <c r="CB25" s="116">
        <f t="shared" si="39"/>
        <v>2266372.2535536485</v>
      </c>
      <c r="CC25" s="117">
        <f t="shared" si="40"/>
        <v>60645.390817236388</v>
      </c>
      <c r="CD25" s="118">
        <f t="shared" si="41"/>
        <v>2327017.6443708846</v>
      </c>
      <c r="CE25" s="32"/>
      <c r="CF25" s="38">
        <v>3608681.97</v>
      </c>
      <c r="CG25" s="39">
        <v>28.812522216100987</v>
      </c>
      <c r="CH25" s="36">
        <v>243094.94</v>
      </c>
      <c r="CI25" s="39">
        <v>10.123472285845168</v>
      </c>
      <c r="CJ25" s="36">
        <v>3851776.91</v>
      </c>
      <c r="CK25" s="40">
        <v>25.805821452498996</v>
      </c>
      <c r="CL25" s="38">
        <v>0</v>
      </c>
      <c r="CM25" s="39">
        <v>0</v>
      </c>
      <c r="CN25" s="36">
        <v>332</v>
      </c>
      <c r="CO25" s="39">
        <v>1.1227975244343738E-3</v>
      </c>
      <c r="CP25" s="36">
        <v>332</v>
      </c>
      <c r="CQ25" s="40">
        <v>3.665923912203331E-4</v>
      </c>
      <c r="CR25" s="116">
        <f t="shared" si="42"/>
        <v>3608681.97</v>
      </c>
      <c r="CS25" s="117">
        <f t="shared" si="43"/>
        <v>243426.94</v>
      </c>
      <c r="CT25" s="118">
        <f t="shared" si="44"/>
        <v>3852108.91</v>
      </c>
      <c r="CU25" s="32"/>
      <c r="CV25" s="38">
        <f t="shared" si="45"/>
        <v>19189042.549619861</v>
      </c>
      <c r="CW25" s="39">
        <f t="shared" si="46"/>
        <v>27.780654419240779</v>
      </c>
      <c r="CX25" s="36">
        <f t="shared" si="47"/>
        <v>798548.66645095986</v>
      </c>
      <c r="CY25" s="39">
        <f t="shared" si="48"/>
        <v>4.5671282118135279</v>
      </c>
      <c r="CZ25" s="36">
        <f t="shared" si="49"/>
        <v>19987591.21607082</v>
      </c>
      <c r="DA25" s="40">
        <f t="shared" si="50"/>
        <v>23.091531833613285</v>
      </c>
      <c r="DB25" s="38">
        <f t="shared" si="51"/>
        <v>67056.303552866229</v>
      </c>
      <c r="DC25" s="39">
        <f t="shared" si="52"/>
        <v>2.2620409400322436E-2</v>
      </c>
      <c r="DD25" s="36">
        <f t="shared" si="53"/>
        <v>8601.6682783281758</v>
      </c>
      <c r="DE25" s="39">
        <f t="shared" si="54"/>
        <v>5.3206546589553844E-3</v>
      </c>
      <c r="DF25" s="36">
        <f t="shared" si="55"/>
        <v>75657.971831194402</v>
      </c>
      <c r="DG25" s="40">
        <f t="shared" si="56"/>
        <v>1.651534222365298E-2</v>
      </c>
      <c r="DH25" s="152"/>
      <c r="DI25" s="161" t="s">
        <v>24</v>
      </c>
      <c r="DJ25" s="38">
        <f t="shared" si="57"/>
        <v>19987591.21607082</v>
      </c>
      <c r="DK25" s="36">
        <f t="shared" si="58"/>
        <v>75657.971831194402</v>
      </c>
      <c r="DL25" s="37">
        <f t="shared" si="59"/>
        <v>20063249.187902015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>
        <v>327709.43050000002</v>
      </c>
      <c r="E26" s="39">
        <v>3.0528900590624537</v>
      </c>
      <c r="F26" s="36">
        <v>12846.169600000001</v>
      </c>
      <c r="G26" s="39">
        <v>0.49551281002892966</v>
      </c>
      <c r="H26" s="36">
        <v>340555.60010000004</v>
      </c>
      <c r="I26" s="40">
        <v>2.5553999812409489</v>
      </c>
      <c r="J26" s="244">
        <v>252737.144</v>
      </c>
      <c r="K26" s="39">
        <v>0.76886170432835643</v>
      </c>
      <c r="L26" s="36">
        <v>1104263.5267</v>
      </c>
      <c r="M26" s="39">
        <v>3.8512580797829301</v>
      </c>
      <c r="N26" s="36">
        <v>1357000.6707000001</v>
      </c>
      <c r="O26" s="40">
        <v>2.2049133157525302</v>
      </c>
      <c r="P26" s="116">
        <f t="shared" si="27"/>
        <v>580446.57449999999</v>
      </c>
      <c r="Q26" s="117">
        <f t="shared" si="28"/>
        <v>1117109.6963</v>
      </c>
      <c r="R26" s="118">
        <f t="shared" si="29"/>
        <v>1697556.2708000001</v>
      </c>
      <c r="S26" s="32"/>
      <c r="T26" s="35">
        <v>7707798.3699806659</v>
      </c>
      <c r="U26" s="39">
        <v>39.935537599767187</v>
      </c>
      <c r="V26" s="36">
        <v>1341313.0483711609</v>
      </c>
      <c r="W26" s="39">
        <v>24.580128797873535</v>
      </c>
      <c r="X26" s="36">
        <v>9049111.4183518272</v>
      </c>
      <c r="Y26" s="40">
        <v>36.550990279114721</v>
      </c>
      <c r="Z26" s="38">
        <v>2404796.8715025592</v>
      </c>
      <c r="AA26" s="39">
        <v>2.440558373347216</v>
      </c>
      <c r="AB26" s="36">
        <v>1203031.2498851295</v>
      </c>
      <c r="AC26" s="39">
        <v>2.9486855034942843</v>
      </c>
      <c r="AD26" s="36">
        <v>3607828.1213876884</v>
      </c>
      <c r="AE26" s="40">
        <v>2.5893453706698804</v>
      </c>
      <c r="AF26" s="116">
        <f t="shared" si="30"/>
        <v>10112595.241483225</v>
      </c>
      <c r="AG26" s="117">
        <f t="shared" si="31"/>
        <v>2544344.2982562901</v>
      </c>
      <c r="AH26" s="118">
        <f t="shared" si="32"/>
        <v>12656939.539739516</v>
      </c>
      <c r="AI26" s="32"/>
      <c r="AJ26" s="35">
        <v>693990.69074068195</v>
      </c>
      <c r="AK26" s="39">
        <v>11.340458375395155</v>
      </c>
      <c r="AL26" s="36">
        <v>243001.26027480364</v>
      </c>
      <c r="AM26" s="39">
        <v>11.517193244931212</v>
      </c>
      <c r="AN26" s="36">
        <v>936991.95101548557</v>
      </c>
      <c r="AO26" s="40">
        <v>11.385770107728119</v>
      </c>
      <c r="AP26" s="38">
        <v>177969.06987557412</v>
      </c>
      <c r="AQ26" s="39">
        <v>1.1686195408468982</v>
      </c>
      <c r="AR26" s="36">
        <v>181733.93797998733</v>
      </c>
      <c r="AS26" s="39">
        <v>1.2564743565313909</v>
      </c>
      <c r="AT26" s="36">
        <v>359703.00785556145</v>
      </c>
      <c r="AU26" s="40">
        <v>1.2114149149139235</v>
      </c>
      <c r="AV26" s="116">
        <f t="shared" si="33"/>
        <v>871959.76061625604</v>
      </c>
      <c r="AW26" s="117">
        <f t="shared" si="34"/>
        <v>424735.19825479097</v>
      </c>
      <c r="AX26" s="118">
        <f t="shared" si="35"/>
        <v>1296694.958871047</v>
      </c>
      <c r="AY26" s="32"/>
      <c r="AZ26" s="35">
        <v>5931849.1345665762</v>
      </c>
      <c r="BA26" s="39">
        <v>53.546209916650803</v>
      </c>
      <c r="BB26" s="36">
        <v>981877.30828319781</v>
      </c>
      <c r="BC26" s="39">
        <v>33.040929713066518</v>
      </c>
      <c r="BD26" s="36">
        <v>6913726.4428497739</v>
      </c>
      <c r="BE26" s="40">
        <v>49.209068114264177</v>
      </c>
      <c r="BF26" s="38">
        <v>1946833.4220444241</v>
      </c>
      <c r="BG26" s="39">
        <v>3.2472173153780224</v>
      </c>
      <c r="BH26" s="36">
        <v>1892374.1834183407</v>
      </c>
      <c r="BI26" s="39">
        <v>6.4739048654786755</v>
      </c>
      <c r="BJ26" s="36">
        <v>3839207.6054627649</v>
      </c>
      <c r="BK26" s="40">
        <v>4.3047827771610656</v>
      </c>
      <c r="BL26" s="116">
        <f t="shared" si="36"/>
        <v>7878682.5566110006</v>
      </c>
      <c r="BM26" s="117">
        <f t="shared" si="37"/>
        <v>2874251.4917015387</v>
      </c>
      <c r="BN26" s="118">
        <f t="shared" si="38"/>
        <v>10752934.048312539</v>
      </c>
      <c r="BO26" s="32"/>
      <c r="BP26" s="35">
        <v>1176827.3035709905</v>
      </c>
      <c r="BQ26" s="39">
        <v>12.632188400414234</v>
      </c>
      <c r="BR26" s="36">
        <v>305233.48425349983</v>
      </c>
      <c r="BS26" s="39">
        <v>15.633757644616873</v>
      </c>
      <c r="BT26" s="36">
        <v>1482060.7878244903</v>
      </c>
      <c r="BU26" s="40">
        <v>13.152245532453213</v>
      </c>
      <c r="BV26" s="38">
        <v>938052.57791535486</v>
      </c>
      <c r="BW26" s="39">
        <v>3.2506257551402573</v>
      </c>
      <c r="BX26" s="36">
        <v>632071.7256568328</v>
      </c>
      <c r="BY26" s="39">
        <v>3.3389419378289453</v>
      </c>
      <c r="BZ26" s="36">
        <v>1570124.3035721877</v>
      </c>
      <c r="CA26" s="40">
        <v>3.2856105909072961</v>
      </c>
      <c r="CB26" s="116">
        <f t="shared" si="39"/>
        <v>2114879.8814863451</v>
      </c>
      <c r="CC26" s="117">
        <f t="shared" si="40"/>
        <v>937305.20991033269</v>
      </c>
      <c r="CD26" s="118">
        <f t="shared" si="41"/>
        <v>3052185.0913966778</v>
      </c>
      <c r="CE26" s="32"/>
      <c r="CF26" s="38">
        <v>5204432.38</v>
      </c>
      <c r="CG26" s="39">
        <v>41.553349621148612</v>
      </c>
      <c r="CH26" s="36">
        <v>536356.63</v>
      </c>
      <c r="CI26" s="39">
        <v>22.336094198975555</v>
      </c>
      <c r="CJ26" s="36">
        <v>5740789.0099999998</v>
      </c>
      <c r="CK26" s="40">
        <v>38.461670976818972</v>
      </c>
      <c r="CL26" s="38">
        <v>1146495.1299999999</v>
      </c>
      <c r="CM26" s="39">
        <v>1.8796604464642885</v>
      </c>
      <c r="CN26" s="36">
        <v>297529.06</v>
      </c>
      <c r="CO26" s="39">
        <v>1.0062195542629104</v>
      </c>
      <c r="CP26" s="36">
        <v>1444024.19</v>
      </c>
      <c r="CQ26" s="40">
        <v>1.5944827734701945</v>
      </c>
      <c r="CR26" s="116">
        <f t="shared" si="42"/>
        <v>6350927.5099999998</v>
      </c>
      <c r="CS26" s="117">
        <f t="shared" si="43"/>
        <v>833885.69</v>
      </c>
      <c r="CT26" s="118">
        <f t="shared" si="44"/>
        <v>7184813.1999999993</v>
      </c>
      <c r="CU26" s="32"/>
      <c r="CV26" s="38">
        <f t="shared" si="45"/>
        <v>21042607.309358913</v>
      </c>
      <c r="CW26" s="39">
        <f t="shared" si="46"/>
        <v>30.464125566946052</v>
      </c>
      <c r="CX26" s="36">
        <f t="shared" si="47"/>
        <v>3420627.900782662</v>
      </c>
      <c r="CY26" s="39">
        <f t="shared" si="48"/>
        <v>19.563549278984837</v>
      </c>
      <c r="CZ26" s="36">
        <f t="shared" si="49"/>
        <v>24463235.210141577</v>
      </c>
      <c r="DA26" s="40">
        <f t="shared" si="50"/>
        <v>28.262213715575523</v>
      </c>
      <c r="DB26" s="38">
        <f t="shared" si="51"/>
        <v>6866884.2153379116</v>
      </c>
      <c r="DC26" s="39">
        <f t="shared" si="52"/>
        <v>2.3164374417551086</v>
      </c>
      <c r="DD26" s="36">
        <f t="shared" si="53"/>
        <v>5311003.6836402901</v>
      </c>
      <c r="DE26" s="39">
        <f t="shared" si="54"/>
        <v>3.285178593120794</v>
      </c>
      <c r="DF26" s="36">
        <f t="shared" si="55"/>
        <v>12177887.898978202</v>
      </c>
      <c r="DG26" s="40">
        <f t="shared" si="56"/>
        <v>2.6583052829071887</v>
      </c>
      <c r="DH26" s="152"/>
      <c r="DI26" s="161" t="s">
        <v>25</v>
      </c>
      <c r="DJ26" s="38">
        <f t="shared" si="57"/>
        <v>24463235.210141577</v>
      </c>
      <c r="DK26" s="36">
        <f t="shared" si="58"/>
        <v>12177887.898978202</v>
      </c>
      <c r="DL26" s="37">
        <f t="shared" si="59"/>
        <v>36641123.10911978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>
        <v>0</v>
      </c>
      <c r="E27" s="39">
        <v>0</v>
      </c>
      <c r="F27" s="36">
        <v>0</v>
      </c>
      <c r="G27" s="39">
        <v>0</v>
      </c>
      <c r="H27" s="36">
        <v>0</v>
      </c>
      <c r="I27" s="40">
        <v>0</v>
      </c>
      <c r="J27" s="244">
        <v>0</v>
      </c>
      <c r="K27" s="39">
        <v>0</v>
      </c>
      <c r="L27" s="36">
        <v>0</v>
      </c>
      <c r="M27" s="39">
        <v>0</v>
      </c>
      <c r="N27" s="36">
        <v>0</v>
      </c>
      <c r="O27" s="40">
        <v>0</v>
      </c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5">
        <v>302687.27360093233</v>
      </c>
      <c r="U27" s="39">
        <v>1.5682790877015862</v>
      </c>
      <c r="V27" s="36">
        <v>0</v>
      </c>
      <c r="W27" s="39">
        <v>0</v>
      </c>
      <c r="X27" s="36">
        <v>302687.27360093233</v>
      </c>
      <c r="Y27" s="40">
        <v>1.2226083958434104</v>
      </c>
      <c r="Z27" s="38">
        <v>2338005.5720172012</v>
      </c>
      <c r="AA27" s="39">
        <v>2.372773826902808</v>
      </c>
      <c r="AB27" s="36">
        <v>0</v>
      </c>
      <c r="AC27" s="39">
        <v>0</v>
      </c>
      <c r="AD27" s="36">
        <v>2338005.5720172012</v>
      </c>
      <c r="AE27" s="40">
        <v>1.6779912182109709</v>
      </c>
      <c r="AF27" s="116">
        <f t="shared" si="30"/>
        <v>2640692.8456181334</v>
      </c>
      <c r="AG27" s="117">
        <f t="shared" si="31"/>
        <v>0</v>
      </c>
      <c r="AH27" s="118">
        <f t="shared" si="32"/>
        <v>2640692.8456181334</v>
      </c>
      <c r="AI27" s="32"/>
      <c r="AJ27" s="35">
        <v>34687.835942843318</v>
      </c>
      <c r="AK27" s="39">
        <v>0.56683175277539899</v>
      </c>
      <c r="AL27" s="36">
        <v>0</v>
      </c>
      <c r="AM27" s="39">
        <v>0</v>
      </c>
      <c r="AN27" s="36">
        <v>34687.835942843318</v>
      </c>
      <c r="AO27" s="40">
        <v>0.42150599602458616</v>
      </c>
      <c r="AP27" s="38">
        <v>397074.87179629784</v>
      </c>
      <c r="AQ27" s="39">
        <v>2.6073601142313865</v>
      </c>
      <c r="AR27" s="36">
        <v>0</v>
      </c>
      <c r="AS27" s="39">
        <v>0</v>
      </c>
      <c r="AT27" s="36">
        <v>397074.87179629784</v>
      </c>
      <c r="AU27" s="40">
        <v>1.3372766185617315</v>
      </c>
      <c r="AV27" s="116">
        <f t="shared" si="33"/>
        <v>431762.70773914119</v>
      </c>
      <c r="AW27" s="117">
        <f t="shared" si="34"/>
        <v>0</v>
      </c>
      <c r="AX27" s="118">
        <f t="shared" si="35"/>
        <v>431762.70773914119</v>
      </c>
      <c r="AY27" s="32"/>
      <c r="AZ27" s="35">
        <v>225973.69265694273</v>
      </c>
      <c r="BA27" s="39">
        <v>2.0398419629621118</v>
      </c>
      <c r="BB27" s="36">
        <v>0</v>
      </c>
      <c r="BC27" s="39">
        <v>0</v>
      </c>
      <c r="BD27" s="36">
        <v>225973.69265694273</v>
      </c>
      <c r="BE27" s="40">
        <v>1.6083880271959026</v>
      </c>
      <c r="BF27" s="38">
        <v>1377287.9650703939</v>
      </c>
      <c r="BG27" s="39">
        <v>2.2972449916859352</v>
      </c>
      <c r="BH27" s="36">
        <v>39.162730129472344</v>
      </c>
      <c r="BI27" s="39">
        <v>1.3397761994017387E-4</v>
      </c>
      <c r="BJ27" s="36">
        <v>1377327.1278005233</v>
      </c>
      <c r="BK27" s="40">
        <v>1.5443536030289089</v>
      </c>
      <c r="BL27" s="116">
        <f t="shared" si="36"/>
        <v>1603261.6577273365</v>
      </c>
      <c r="BM27" s="117">
        <f t="shared" si="37"/>
        <v>39.162730129472344</v>
      </c>
      <c r="BN27" s="118">
        <f t="shared" si="38"/>
        <v>1603300.8204574659</v>
      </c>
      <c r="BO27" s="32"/>
      <c r="BP27" s="35">
        <v>63153.991948248382</v>
      </c>
      <c r="BQ27" s="39">
        <v>0.67790161063372423</v>
      </c>
      <c r="BR27" s="36">
        <v>0</v>
      </c>
      <c r="BS27" s="39">
        <v>0</v>
      </c>
      <c r="BT27" s="36">
        <v>63153.991948248382</v>
      </c>
      <c r="BU27" s="40">
        <v>0.56044719304475643</v>
      </c>
      <c r="BV27" s="38">
        <v>1154411.9631656182</v>
      </c>
      <c r="BW27" s="39">
        <v>4.0003741238551305</v>
      </c>
      <c r="BX27" s="36">
        <v>0</v>
      </c>
      <c r="BY27" s="39">
        <v>0</v>
      </c>
      <c r="BZ27" s="36">
        <v>1154411.9631656182</v>
      </c>
      <c r="CA27" s="40">
        <v>2.4156992945193623</v>
      </c>
      <c r="CB27" s="116">
        <f t="shared" si="39"/>
        <v>1217565.9551138666</v>
      </c>
      <c r="CC27" s="117">
        <f t="shared" si="40"/>
        <v>0</v>
      </c>
      <c r="CD27" s="118">
        <f t="shared" si="41"/>
        <v>1217565.9551138666</v>
      </c>
      <c r="CE27" s="32"/>
      <c r="CF27" s="38">
        <v>185906.75</v>
      </c>
      <c r="CG27" s="39">
        <v>1.4843209817400815</v>
      </c>
      <c r="CH27" s="36">
        <v>0</v>
      </c>
      <c r="CI27" s="39">
        <v>0</v>
      </c>
      <c r="CJ27" s="36">
        <v>185906.75</v>
      </c>
      <c r="CK27" s="40">
        <v>1.2455229130376524</v>
      </c>
      <c r="CL27" s="38">
        <v>1862444.12</v>
      </c>
      <c r="CM27" s="39">
        <v>3.0534473758418752</v>
      </c>
      <c r="CN27" s="36">
        <v>675.4</v>
      </c>
      <c r="CO27" s="39">
        <v>2.2841489397680001E-3</v>
      </c>
      <c r="CP27" s="36">
        <v>1863119.52</v>
      </c>
      <c r="CQ27" s="40">
        <v>2.0572453011026481</v>
      </c>
      <c r="CR27" s="116">
        <f t="shared" si="42"/>
        <v>2048350.87</v>
      </c>
      <c r="CS27" s="117">
        <f t="shared" si="43"/>
        <v>675.4</v>
      </c>
      <c r="CT27" s="118">
        <f t="shared" si="44"/>
        <v>2049026.27</v>
      </c>
      <c r="CU27" s="32"/>
      <c r="CV27" s="38">
        <f t="shared" si="45"/>
        <v>812409.54414896679</v>
      </c>
      <c r="CW27" s="39">
        <f t="shared" si="46"/>
        <v>1.1761539813429871</v>
      </c>
      <c r="CX27" s="36">
        <f t="shared" si="47"/>
        <v>0</v>
      </c>
      <c r="CY27" s="39">
        <f t="shared" si="48"/>
        <v>0</v>
      </c>
      <c r="CZ27" s="36">
        <f t="shared" si="49"/>
        <v>812409.54414896679</v>
      </c>
      <c r="DA27" s="40">
        <f t="shared" si="50"/>
        <v>0.93857136899835691</v>
      </c>
      <c r="DB27" s="38">
        <f t="shared" si="51"/>
        <v>7129224.4920495115</v>
      </c>
      <c r="DC27" s="39">
        <f t="shared" si="52"/>
        <v>2.4049338864887759</v>
      </c>
      <c r="DD27" s="36">
        <f t="shared" si="53"/>
        <v>714.56273012947236</v>
      </c>
      <c r="DE27" s="39">
        <f t="shared" si="54"/>
        <v>4.4200048132037511E-4</v>
      </c>
      <c r="DF27" s="36">
        <f t="shared" si="55"/>
        <v>7129939.0547796413</v>
      </c>
      <c r="DG27" s="40">
        <f t="shared" si="56"/>
        <v>1.5563909614997629</v>
      </c>
      <c r="DH27" s="152"/>
      <c r="DI27" s="161" t="s">
        <v>26</v>
      </c>
      <c r="DJ27" s="38">
        <f t="shared" si="57"/>
        <v>812409.54414896679</v>
      </c>
      <c r="DK27" s="36">
        <f t="shared" si="58"/>
        <v>7129939.0547796413</v>
      </c>
      <c r="DL27" s="37">
        <f t="shared" si="59"/>
        <v>7942348.598928608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>
        <v>30245.439999999999</v>
      </c>
      <c r="E28" s="39">
        <v>0.28176181249068416</v>
      </c>
      <c r="F28" s="36">
        <v>3046.16</v>
      </c>
      <c r="G28" s="39">
        <v>0.11749893924783028</v>
      </c>
      <c r="H28" s="36">
        <v>33291.599999999999</v>
      </c>
      <c r="I28" s="40">
        <v>0.24980753213425477</v>
      </c>
      <c r="J28" s="244">
        <v>6326.5599999999995</v>
      </c>
      <c r="K28" s="39">
        <v>1.924627946312318E-2</v>
      </c>
      <c r="L28" s="36">
        <v>10990.51</v>
      </c>
      <c r="M28" s="39">
        <v>3.8330787366423931E-2</v>
      </c>
      <c r="N28" s="36">
        <v>17317.07</v>
      </c>
      <c r="O28" s="40">
        <v>2.8137523478984277E-2</v>
      </c>
      <c r="P28" s="116">
        <f t="shared" si="27"/>
        <v>36572</v>
      </c>
      <c r="Q28" s="117">
        <f t="shared" si="28"/>
        <v>14036.67</v>
      </c>
      <c r="R28" s="118">
        <f t="shared" si="29"/>
        <v>50608.67</v>
      </c>
      <c r="S28" s="32"/>
      <c r="T28" s="35">
        <v>240366.68234727182</v>
      </c>
      <c r="U28" s="39">
        <v>1.2453845079804349</v>
      </c>
      <c r="V28" s="36">
        <v>123149.45438110677</v>
      </c>
      <c r="W28" s="39">
        <v>2.2567658264052257</v>
      </c>
      <c r="X28" s="36">
        <v>363516.13672837859</v>
      </c>
      <c r="Y28" s="40">
        <v>1.4683071260360643</v>
      </c>
      <c r="Z28" s="38">
        <v>1251688.4023603224</v>
      </c>
      <c r="AA28" s="39">
        <v>1.270302139612058</v>
      </c>
      <c r="AB28" s="36">
        <v>659481.76534605154</v>
      </c>
      <c r="AC28" s="39">
        <v>1.616420455811435</v>
      </c>
      <c r="AD28" s="36">
        <v>1911170.1677063741</v>
      </c>
      <c r="AE28" s="40">
        <v>1.3716506052426507</v>
      </c>
      <c r="AF28" s="116">
        <f t="shared" si="30"/>
        <v>1492055.0847075942</v>
      </c>
      <c r="AG28" s="117">
        <f t="shared" si="31"/>
        <v>782631.21972715831</v>
      </c>
      <c r="AH28" s="118">
        <f t="shared" si="32"/>
        <v>2274686.3044347526</v>
      </c>
      <c r="AI28" s="32"/>
      <c r="AJ28" s="35">
        <v>40891.230522197577</v>
      </c>
      <c r="AK28" s="39">
        <v>0.66820103474406134</v>
      </c>
      <c r="AL28" s="36">
        <v>55665.399663888049</v>
      </c>
      <c r="AM28" s="39">
        <v>2.6382956378922247</v>
      </c>
      <c r="AN28" s="36">
        <v>96556.630186085618</v>
      </c>
      <c r="AO28" s="40">
        <v>1.1732988661046919</v>
      </c>
      <c r="AP28" s="38">
        <v>111485.51930152733</v>
      </c>
      <c r="AQ28" s="39">
        <v>0.73206066912815893</v>
      </c>
      <c r="AR28" s="36">
        <v>120960.06185723303</v>
      </c>
      <c r="AS28" s="39">
        <v>0.83629517732015812</v>
      </c>
      <c r="AT28" s="36">
        <v>232445.58115876035</v>
      </c>
      <c r="AU28" s="40">
        <v>0.78283483254782427</v>
      </c>
      <c r="AV28" s="116">
        <f t="shared" si="33"/>
        <v>152376.74982372491</v>
      </c>
      <c r="AW28" s="117">
        <f t="shared" si="34"/>
        <v>176625.46152112109</v>
      </c>
      <c r="AX28" s="118">
        <f t="shared" si="35"/>
        <v>329002.211344846</v>
      </c>
      <c r="AY28" s="32"/>
      <c r="AZ28" s="35">
        <v>20885.382911413548</v>
      </c>
      <c r="BA28" s="39">
        <v>0.18853026639658374</v>
      </c>
      <c r="BB28" s="36">
        <v>6769.6918192470011</v>
      </c>
      <c r="BC28" s="39">
        <v>0.22780535785062425</v>
      </c>
      <c r="BD28" s="36">
        <v>27655.074730660548</v>
      </c>
      <c r="BE28" s="40">
        <v>0.19683747503975563</v>
      </c>
      <c r="BF28" s="38">
        <v>158885.66132941277</v>
      </c>
      <c r="BG28" s="39">
        <v>0.26501305391211044</v>
      </c>
      <c r="BH28" s="36">
        <v>50250.184132780283</v>
      </c>
      <c r="BI28" s="39">
        <v>0.17190834370862337</v>
      </c>
      <c r="BJ28" s="36">
        <v>209135.84546219307</v>
      </c>
      <c r="BK28" s="40">
        <v>0.23449744795036936</v>
      </c>
      <c r="BL28" s="116">
        <f t="shared" si="36"/>
        <v>179771.04424082633</v>
      </c>
      <c r="BM28" s="117">
        <f t="shared" si="37"/>
        <v>57019.875952027287</v>
      </c>
      <c r="BN28" s="118">
        <f t="shared" si="38"/>
        <v>236790.92019285361</v>
      </c>
      <c r="BO28" s="32"/>
      <c r="BP28" s="35">
        <v>102544.77961419943</v>
      </c>
      <c r="BQ28" s="39">
        <v>1.1007264801172103</v>
      </c>
      <c r="BR28" s="36">
        <v>120694.06522066584</v>
      </c>
      <c r="BS28" s="39">
        <v>6.1818308349040079</v>
      </c>
      <c r="BT28" s="36">
        <v>223238.84483486527</v>
      </c>
      <c r="BU28" s="40">
        <v>1.9810874990891891</v>
      </c>
      <c r="BV28" s="38">
        <v>578230.91686929367</v>
      </c>
      <c r="BW28" s="39">
        <v>2.0037387616062792</v>
      </c>
      <c r="BX28" s="36">
        <v>416165.84046048921</v>
      </c>
      <c r="BY28" s="39">
        <v>2.198411226766027</v>
      </c>
      <c r="BZ28" s="36">
        <v>994396.75732978294</v>
      </c>
      <c r="CA28" s="40">
        <v>2.0808546877552327</v>
      </c>
      <c r="CB28" s="116">
        <f t="shared" si="39"/>
        <v>680775.69648349308</v>
      </c>
      <c r="CC28" s="117">
        <f t="shared" si="40"/>
        <v>536859.90568115504</v>
      </c>
      <c r="CD28" s="118">
        <f t="shared" si="41"/>
        <v>1217635.602164648</v>
      </c>
      <c r="CE28" s="32"/>
      <c r="CF28" s="38">
        <v>175223.75</v>
      </c>
      <c r="CG28" s="39">
        <v>1.3990255255614905</v>
      </c>
      <c r="CH28" s="36">
        <v>64403.6</v>
      </c>
      <c r="CI28" s="39">
        <v>2.6820305667763296</v>
      </c>
      <c r="CJ28" s="36">
        <v>239627.35</v>
      </c>
      <c r="CK28" s="40">
        <v>1.6054358166956988</v>
      </c>
      <c r="CL28" s="38">
        <v>892913.02</v>
      </c>
      <c r="CM28" s="39">
        <v>1.4639166289585341</v>
      </c>
      <c r="CN28" s="36">
        <v>400480.87</v>
      </c>
      <c r="CO28" s="39">
        <v>1.3543943657208564</v>
      </c>
      <c r="CP28" s="36">
        <v>1293393.8900000001</v>
      </c>
      <c r="CQ28" s="40">
        <v>1.4281577076050256</v>
      </c>
      <c r="CR28" s="116">
        <f t="shared" si="42"/>
        <v>1068136.77</v>
      </c>
      <c r="CS28" s="117">
        <f t="shared" si="43"/>
        <v>464884.47</v>
      </c>
      <c r="CT28" s="118">
        <f t="shared" si="44"/>
        <v>1533021.24</v>
      </c>
      <c r="CU28" s="32"/>
      <c r="CV28" s="38">
        <f t="shared" si="45"/>
        <v>610157.2653950823</v>
      </c>
      <c r="CW28" s="39">
        <f t="shared" si="46"/>
        <v>0.88334621633665389</v>
      </c>
      <c r="CX28" s="36">
        <f t="shared" si="47"/>
        <v>373728.37108490767</v>
      </c>
      <c r="CY28" s="39">
        <f t="shared" si="48"/>
        <v>2.1374594421689115</v>
      </c>
      <c r="CZ28" s="36">
        <f t="shared" si="49"/>
        <v>983885.63647998997</v>
      </c>
      <c r="DA28" s="40">
        <f t="shared" si="50"/>
        <v>1.1366765634642975</v>
      </c>
      <c r="DB28" s="38">
        <f t="shared" si="51"/>
        <v>2999530.0798605564</v>
      </c>
      <c r="DC28" s="39">
        <f t="shared" si="52"/>
        <v>1.0118451930702561</v>
      </c>
      <c r="DD28" s="36">
        <f t="shared" si="53"/>
        <v>1658329.2317965543</v>
      </c>
      <c r="DE28" s="39">
        <f t="shared" si="54"/>
        <v>1.0257774268592417</v>
      </c>
      <c r="DF28" s="36">
        <f t="shared" si="55"/>
        <v>4657859.3116571102</v>
      </c>
      <c r="DG28" s="40">
        <f t="shared" si="56"/>
        <v>1.0167618652702053</v>
      </c>
      <c r="DH28" s="152"/>
      <c r="DI28" s="161" t="s">
        <v>27</v>
      </c>
      <c r="DJ28" s="38">
        <f t="shared" si="57"/>
        <v>983885.63647998997</v>
      </c>
      <c r="DK28" s="36">
        <f t="shared" si="58"/>
        <v>4657859.3116571102</v>
      </c>
      <c r="DL28" s="37">
        <f t="shared" si="59"/>
        <v>5641744.9481370999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>
        <v>63561.446899999995</v>
      </c>
      <c r="E29" s="39">
        <v>0.59212854840512741</v>
      </c>
      <c r="F29" s="36">
        <v>234.67000000000002</v>
      </c>
      <c r="G29" s="39">
        <v>9.0518804243008687E-3</v>
      </c>
      <c r="H29" s="36">
        <v>63796.116899999994</v>
      </c>
      <c r="I29" s="40">
        <v>0.47870185039281449</v>
      </c>
      <c r="J29" s="244">
        <v>25706658.899999999</v>
      </c>
      <c r="K29" s="39">
        <v>78.203248092578391</v>
      </c>
      <c r="L29" s="36">
        <v>1026674.1200000001</v>
      </c>
      <c r="M29" s="39">
        <v>3.5806552551547113</v>
      </c>
      <c r="N29" s="36">
        <v>26733333.02</v>
      </c>
      <c r="O29" s="40">
        <v>43.437474441216423</v>
      </c>
      <c r="P29" s="116">
        <f t="shared" si="27"/>
        <v>25770220.346899997</v>
      </c>
      <c r="Q29" s="117">
        <f t="shared" si="28"/>
        <v>1026908.7900000002</v>
      </c>
      <c r="R29" s="118">
        <f t="shared" si="29"/>
        <v>26797129.136899997</v>
      </c>
      <c r="S29" s="32"/>
      <c r="T29" s="35">
        <v>1212590.2060033865</v>
      </c>
      <c r="U29" s="39">
        <v>6.282655492592907</v>
      </c>
      <c r="V29" s="36">
        <v>377989.48525718047</v>
      </c>
      <c r="W29" s="39">
        <v>6.9268171536436522</v>
      </c>
      <c r="X29" s="36">
        <v>1590579.6912605669</v>
      </c>
      <c r="Y29" s="40">
        <v>6.4246377512291906</v>
      </c>
      <c r="Z29" s="38">
        <v>255075.90257616862</v>
      </c>
      <c r="AA29" s="39">
        <v>0.25886911166946125</v>
      </c>
      <c r="AB29" s="36">
        <v>233811.21347073209</v>
      </c>
      <c r="AC29" s="39">
        <v>0.57308215042741861</v>
      </c>
      <c r="AD29" s="36">
        <v>488887.11604690074</v>
      </c>
      <c r="AE29" s="40">
        <v>0.35087524907624634</v>
      </c>
      <c r="AF29" s="116">
        <f t="shared" si="30"/>
        <v>1467666.1085795551</v>
      </c>
      <c r="AG29" s="117">
        <f t="shared" si="31"/>
        <v>611800.6987279125</v>
      </c>
      <c r="AH29" s="118">
        <f t="shared" si="32"/>
        <v>2079466.8073074676</v>
      </c>
      <c r="AI29" s="32"/>
      <c r="AJ29" s="35">
        <v>109514.65200548864</v>
      </c>
      <c r="AK29" s="39">
        <v>1.7895720636232537</v>
      </c>
      <c r="AL29" s="36">
        <v>141817.66024431205</v>
      </c>
      <c r="AM29" s="39">
        <v>6.7215346814688868</v>
      </c>
      <c r="AN29" s="36">
        <v>251332.31224980069</v>
      </c>
      <c r="AO29" s="40">
        <v>3.0540410990922982</v>
      </c>
      <c r="AP29" s="38">
        <v>15092.211657994701</v>
      </c>
      <c r="AQ29" s="39">
        <v>9.9101790386727312E-2</v>
      </c>
      <c r="AR29" s="36">
        <v>47997.661902387626</v>
      </c>
      <c r="AS29" s="39">
        <v>0.33184683072489685</v>
      </c>
      <c r="AT29" s="36">
        <v>63089.87356038233</v>
      </c>
      <c r="AU29" s="40">
        <v>0.21247532587153226</v>
      </c>
      <c r="AV29" s="116">
        <f t="shared" si="33"/>
        <v>124606.86366348334</v>
      </c>
      <c r="AW29" s="117">
        <f t="shared" si="34"/>
        <v>189815.32214669968</v>
      </c>
      <c r="AX29" s="118">
        <f t="shared" si="35"/>
        <v>314422.185810183</v>
      </c>
      <c r="AY29" s="32"/>
      <c r="AZ29" s="35">
        <v>311742.68938917952</v>
      </c>
      <c r="BA29" s="39">
        <v>2.8140701335004472</v>
      </c>
      <c r="BB29" s="36">
        <v>127208.88635264535</v>
      </c>
      <c r="BC29" s="39">
        <v>4.2806772673098008</v>
      </c>
      <c r="BD29" s="36">
        <v>438951.57574182487</v>
      </c>
      <c r="BE29" s="40">
        <v>3.1242772140460287</v>
      </c>
      <c r="BF29" s="38">
        <v>47043.881742889389</v>
      </c>
      <c r="BG29" s="39">
        <v>7.8466758197363956E-2</v>
      </c>
      <c r="BH29" s="36">
        <v>168567.88060960631</v>
      </c>
      <c r="BI29" s="39">
        <v>0.57667898452866939</v>
      </c>
      <c r="BJ29" s="36">
        <v>215611.76235249569</v>
      </c>
      <c r="BK29" s="40">
        <v>0.24175868994625277</v>
      </c>
      <c r="BL29" s="116">
        <f t="shared" si="36"/>
        <v>358786.57113206893</v>
      </c>
      <c r="BM29" s="117">
        <f t="shared" si="37"/>
        <v>295776.76696225163</v>
      </c>
      <c r="BN29" s="118">
        <f t="shared" si="38"/>
        <v>654563.33809432061</v>
      </c>
      <c r="BO29" s="32"/>
      <c r="BP29" s="35">
        <v>348612.91224418138</v>
      </c>
      <c r="BQ29" s="39">
        <v>3.742047769390425</v>
      </c>
      <c r="BR29" s="36">
        <v>539342.9362530025</v>
      </c>
      <c r="BS29" s="39">
        <v>27.624612592348008</v>
      </c>
      <c r="BT29" s="36">
        <v>887955.84849718388</v>
      </c>
      <c r="BU29" s="40">
        <v>7.8799826817871397</v>
      </c>
      <c r="BV29" s="38">
        <v>10426.886925504026</v>
      </c>
      <c r="BW29" s="39">
        <v>3.6132204083167092E-2</v>
      </c>
      <c r="BX29" s="36">
        <v>211894.44524261367</v>
      </c>
      <c r="BY29" s="39">
        <v>1.1193401332393764</v>
      </c>
      <c r="BZ29" s="36">
        <v>222321.33216811769</v>
      </c>
      <c r="CA29" s="40">
        <v>0.46522515567354433</v>
      </c>
      <c r="CB29" s="116">
        <f t="shared" si="39"/>
        <v>359039.7991696854</v>
      </c>
      <c r="CC29" s="117">
        <f t="shared" si="40"/>
        <v>751237.38149561617</v>
      </c>
      <c r="CD29" s="118">
        <f t="shared" si="41"/>
        <v>1110277.1806653016</v>
      </c>
      <c r="CE29" s="32"/>
      <c r="CF29" s="38">
        <v>426020.32</v>
      </c>
      <c r="CG29" s="39">
        <v>3.4014413119675524</v>
      </c>
      <c r="CH29" s="36">
        <v>134405.97</v>
      </c>
      <c r="CI29" s="39">
        <v>5.5972169241660765</v>
      </c>
      <c r="CJ29" s="36">
        <v>560426.29</v>
      </c>
      <c r="CK29" s="40">
        <v>3.7546984456652823</v>
      </c>
      <c r="CL29" s="38">
        <v>23794.51</v>
      </c>
      <c r="CM29" s="39">
        <v>3.9010718946533143E-2</v>
      </c>
      <c r="CN29" s="36">
        <v>132647.81</v>
      </c>
      <c r="CO29" s="39">
        <v>0.44860431533024453</v>
      </c>
      <c r="CP29" s="36">
        <v>156442.32</v>
      </c>
      <c r="CQ29" s="40">
        <v>0.17274266318330284</v>
      </c>
      <c r="CR29" s="116">
        <f t="shared" si="42"/>
        <v>449814.83</v>
      </c>
      <c r="CS29" s="117">
        <f t="shared" si="43"/>
        <v>267053.78000000003</v>
      </c>
      <c r="CT29" s="118">
        <f t="shared" si="44"/>
        <v>716868.6100000001</v>
      </c>
      <c r="CU29" s="32"/>
      <c r="CV29" s="38">
        <f t="shared" si="45"/>
        <v>2472042.2265422363</v>
      </c>
      <c r="CW29" s="39">
        <f t="shared" si="46"/>
        <v>3.5788628133872611</v>
      </c>
      <c r="CX29" s="36">
        <f t="shared" si="47"/>
        <v>1320999.6081071403</v>
      </c>
      <c r="CY29" s="39">
        <f t="shared" si="48"/>
        <v>7.5551745703794762</v>
      </c>
      <c r="CZ29" s="36">
        <f t="shared" si="49"/>
        <v>3793041.8346493766</v>
      </c>
      <c r="DA29" s="40">
        <f t="shared" si="50"/>
        <v>4.3820761253416798</v>
      </c>
      <c r="DB29" s="38">
        <f t="shared" si="51"/>
        <v>26058092.292902555</v>
      </c>
      <c r="DC29" s="39">
        <f t="shared" si="52"/>
        <v>8.7902953879963395</v>
      </c>
      <c r="DD29" s="36">
        <f t="shared" si="53"/>
        <v>1821593.1312253401</v>
      </c>
      <c r="DE29" s="39">
        <f t="shared" si="54"/>
        <v>1.1267660722041919</v>
      </c>
      <c r="DF29" s="36">
        <f t="shared" si="55"/>
        <v>27879685.424127895</v>
      </c>
      <c r="DG29" s="40">
        <f t="shared" si="56"/>
        <v>6.0858431005074562</v>
      </c>
      <c r="DH29" s="152"/>
      <c r="DI29" s="161" t="s">
        <v>28</v>
      </c>
      <c r="DJ29" s="38">
        <f t="shared" si="57"/>
        <v>3793041.8346493766</v>
      </c>
      <c r="DK29" s="36">
        <f t="shared" si="58"/>
        <v>27879685.424127895</v>
      </c>
      <c r="DL29" s="37">
        <f t="shared" si="59"/>
        <v>31672727.258777272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>
        <v>-2865.62</v>
      </c>
      <c r="E30" s="39">
        <v>-2.6695669995528394E-2</v>
      </c>
      <c r="F30" s="36">
        <v>62.74</v>
      </c>
      <c r="G30" s="39">
        <v>2.4200578592092578E-3</v>
      </c>
      <c r="H30" s="36">
        <v>-2802.88</v>
      </c>
      <c r="I30" s="40">
        <v>-2.103174781832234E-2</v>
      </c>
      <c r="J30" s="244">
        <v>5518.9299999999994</v>
      </c>
      <c r="K30" s="39">
        <v>1.6789356161549786E-2</v>
      </c>
      <c r="L30" s="36">
        <v>14478.85</v>
      </c>
      <c r="M30" s="39">
        <v>5.0496812309924387E-2</v>
      </c>
      <c r="N30" s="36">
        <v>19997.78</v>
      </c>
      <c r="O30" s="40">
        <v>3.2493256900709082E-2</v>
      </c>
      <c r="P30" s="116">
        <f t="shared" si="27"/>
        <v>2653.3099999999995</v>
      </c>
      <c r="Q30" s="117">
        <f t="shared" si="28"/>
        <v>14541.59</v>
      </c>
      <c r="R30" s="118">
        <f t="shared" si="29"/>
        <v>17194.900000000001</v>
      </c>
      <c r="S30" s="32"/>
      <c r="T30" s="35">
        <v>779216.47263913113</v>
      </c>
      <c r="U30" s="39">
        <v>4.03726553909791</v>
      </c>
      <c r="V30" s="36">
        <v>211141.00466982977</v>
      </c>
      <c r="W30" s="39">
        <v>3.8692481934766949</v>
      </c>
      <c r="X30" s="36">
        <v>990357.47730896086</v>
      </c>
      <c r="Y30" s="40">
        <v>4.0002321611994782</v>
      </c>
      <c r="Z30" s="38">
        <v>21145.72428805408</v>
      </c>
      <c r="AA30" s="39">
        <v>2.1460180310138539E-2</v>
      </c>
      <c r="AB30" s="36">
        <v>28818.906025168733</v>
      </c>
      <c r="AC30" s="39">
        <v>7.0636478005948036E-2</v>
      </c>
      <c r="AD30" s="36">
        <v>49964.630313222813</v>
      </c>
      <c r="AE30" s="40">
        <v>3.5859713890420412E-2</v>
      </c>
      <c r="AF30" s="116">
        <f t="shared" si="30"/>
        <v>800362.19692718517</v>
      </c>
      <c r="AG30" s="117">
        <f t="shared" si="31"/>
        <v>239959.91069499851</v>
      </c>
      <c r="AH30" s="118">
        <f t="shared" si="32"/>
        <v>1040322.1076221836</v>
      </c>
      <c r="AI30" s="32"/>
      <c r="AJ30" s="35">
        <v>72386.250696961375</v>
      </c>
      <c r="AK30" s="39">
        <v>1.1828591851912114</v>
      </c>
      <c r="AL30" s="36">
        <v>61155.364986683169</v>
      </c>
      <c r="AM30" s="39">
        <v>2.8984958996484749</v>
      </c>
      <c r="AN30" s="36">
        <v>133541.61568364454</v>
      </c>
      <c r="AO30" s="40">
        <v>1.6227184602180516</v>
      </c>
      <c r="AP30" s="38">
        <v>4810.8155212994379</v>
      </c>
      <c r="AQ30" s="39">
        <v>3.1589832039526151E-2</v>
      </c>
      <c r="AR30" s="36">
        <v>3134.1083716323869</v>
      </c>
      <c r="AS30" s="39">
        <v>2.1668637367997255E-2</v>
      </c>
      <c r="AT30" s="36">
        <v>7944.9238929318253</v>
      </c>
      <c r="AU30" s="40">
        <v>2.6757072061010835E-2</v>
      </c>
      <c r="AV30" s="116">
        <f t="shared" si="33"/>
        <v>77197.066218260807</v>
      </c>
      <c r="AW30" s="117">
        <f t="shared" si="34"/>
        <v>64289.473358315554</v>
      </c>
      <c r="AX30" s="118">
        <f t="shared" si="35"/>
        <v>141486.53957657635</v>
      </c>
      <c r="AY30" s="32"/>
      <c r="AZ30" s="35">
        <v>444445.8904556295</v>
      </c>
      <c r="BA30" s="39">
        <v>4.0119686807693586</v>
      </c>
      <c r="BB30" s="36">
        <v>121994.30280574289</v>
      </c>
      <c r="BC30" s="39">
        <v>4.1052025038107107</v>
      </c>
      <c r="BD30" s="36">
        <v>566440.19326137239</v>
      </c>
      <c r="BE30" s="40">
        <v>4.0316888848969903</v>
      </c>
      <c r="BF30" s="38">
        <v>1658.3350419460669</v>
      </c>
      <c r="BG30" s="39">
        <v>2.7660169596074096E-3</v>
      </c>
      <c r="BH30" s="36">
        <v>13656.101658413441</v>
      </c>
      <c r="BI30" s="39">
        <v>4.6718193338579309E-2</v>
      </c>
      <c r="BJ30" s="36">
        <v>15314.436700359509</v>
      </c>
      <c r="BK30" s="40">
        <v>1.7171596361662381E-2</v>
      </c>
      <c r="BL30" s="116">
        <f t="shared" si="36"/>
        <v>446104.22549757559</v>
      </c>
      <c r="BM30" s="117">
        <f t="shared" si="37"/>
        <v>135650.40446415634</v>
      </c>
      <c r="BN30" s="118">
        <f t="shared" si="38"/>
        <v>581754.62996173196</v>
      </c>
      <c r="BO30" s="32"/>
      <c r="BP30" s="35">
        <v>-52918.648272283725</v>
      </c>
      <c r="BQ30" s="39">
        <v>-0.56803435206023689</v>
      </c>
      <c r="BR30" s="36">
        <v>123071.40327592306</v>
      </c>
      <c r="BS30" s="39">
        <v>6.3035957424668645</v>
      </c>
      <c r="BT30" s="36">
        <v>70152.755003639337</v>
      </c>
      <c r="BU30" s="40">
        <v>0.62255628525215723</v>
      </c>
      <c r="BV30" s="38">
        <v>75847.357584879224</v>
      </c>
      <c r="BW30" s="39">
        <v>0.26283321407490307</v>
      </c>
      <c r="BX30" s="36">
        <v>24504.848507502393</v>
      </c>
      <c r="BY30" s="39">
        <v>0.12944775575401549</v>
      </c>
      <c r="BZ30" s="36">
        <v>100352.20609238162</v>
      </c>
      <c r="CA30" s="40">
        <v>0.2099950114827846</v>
      </c>
      <c r="CB30" s="116">
        <f t="shared" si="39"/>
        <v>22928.7093125955</v>
      </c>
      <c r="CC30" s="117">
        <f t="shared" si="40"/>
        <v>147576.25178342545</v>
      </c>
      <c r="CD30" s="118">
        <f t="shared" si="41"/>
        <v>170504.96109602094</v>
      </c>
      <c r="CE30" s="32"/>
      <c r="CF30" s="38">
        <v>516688.77</v>
      </c>
      <c r="CG30" s="39">
        <v>4.1253584516994417</v>
      </c>
      <c r="CH30" s="36">
        <v>156041.06</v>
      </c>
      <c r="CI30" s="39">
        <v>6.4981909798858952</v>
      </c>
      <c r="CJ30" s="36">
        <v>672729.83000000007</v>
      </c>
      <c r="CK30" s="40">
        <v>4.5071005627763636</v>
      </c>
      <c r="CL30" s="38">
        <v>1761.11</v>
      </c>
      <c r="CM30" s="39">
        <v>2.8873117052601203E-3</v>
      </c>
      <c r="CN30" s="36">
        <v>5889.91</v>
      </c>
      <c r="CO30" s="39">
        <v>1.9919205925124285E-2</v>
      </c>
      <c r="CP30" s="36">
        <v>7651.0199999999995</v>
      </c>
      <c r="CQ30" s="40">
        <v>8.4482099911885322E-3</v>
      </c>
      <c r="CR30" s="116">
        <f t="shared" si="42"/>
        <v>518449.88</v>
      </c>
      <c r="CS30" s="117">
        <f t="shared" si="43"/>
        <v>161930.97</v>
      </c>
      <c r="CT30" s="118">
        <f t="shared" si="44"/>
        <v>680380.85</v>
      </c>
      <c r="CU30" s="32"/>
      <c r="CV30" s="38">
        <f t="shared" si="45"/>
        <v>1756953.1155194384</v>
      </c>
      <c r="CW30" s="39">
        <f t="shared" si="46"/>
        <v>2.5436030592376202</v>
      </c>
      <c r="CX30" s="36">
        <f t="shared" si="47"/>
        <v>673465.87573817885</v>
      </c>
      <c r="CY30" s="39">
        <f t="shared" si="48"/>
        <v>3.851743957506728</v>
      </c>
      <c r="CZ30" s="36">
        <f t="shared" si="49"/>
        <v>2430418.9912576173</v>
      </c>
      <c r="DA30" s="40">
        <f t="shared" si="50"/>
        <v>2.8078469736022593</v>
      </c>
      <c r="DB30" s="38">
        <f t="shared" si="51"/>
        <v>110742.27243617881</v>
      </c>
      <c r="DC30" s="39">
        <f t="shared" si="52"/>
        <v>3.735719697781243E-2</v>
      </c>
      <c r="DD30" s="36">
        <f t="shared" si="53"/>
        <v>90482.724562716961</v>
      </c>
      <c r="DE30" s="39">
        <f t="shared" si="54"/>
        <v>5.596906488623242E-2</v>
      </c>
      <c r="DF30" s="36">
        <f t="shared" si="55"/>
        <v>201224.99699889577</v>
      </c>
      <c r="DG30" s="40">
        <f t="shared" si="56"/>
        <v>4.3925307657005995E-2</v>
      </c>
      <c r="DH30" s="152"/>
      <c r="DI30" s="161" t="s">
        <v>29</v>
      </c>
      <c r="DJ30" s="38">
        <f t="shared" si="57"/>
        <v>2430418.9912576173</v>
      </c>
      <c r="DK30" s="36">
        <f t="shared" si="58"/>
        <v>201224.99699889577</v>
      </c>
      <c r="DL30" s="37">
        <f t="shared" si="59"/>
        <v>2631643.9882565131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>
        <v>207174.04000000004</v>
      </c>
      <c r="E31" s="39">
        <v>1.930001117901327</v>
      </c>
      <c r="F31" s="36">
        <v>65942.28</v>
      </c>
      <c r="G31" s="39">
        <v>2.5435787849566056</v>
      </c>
      <c r="H31" s="36">
        <v>273116.32000000007</v>
      </c>
      <c r="I31" s="40">
        <v>2.0493612167871005</v>
      </c>
      <c r="J31" s="244">
        <v>4783529.8600000003</v>
      </c>
      <c r="K31" s="39">
        <v>14.552166186008591</v>
      </c>
      <c r="L31" s="36">
        <v>1812901.04</v>
      </c>
      <c r="M31" s="39">
        <v>6.3227206272146423</v>
      </c>
      <c r="N31" s="36">
        <v>6596430.9000000004</v>
      </c>
      <c r="O31" s="40">
        <v>10.718165909489734</v>
      </c>
      <c r="P31" s="116">
        <f t="shared" si="27"/>
        <v>4990703.9000000004</v>
      </c>
      <c r="Q31" s="117">
        <f t="shared" si="28"/>
        <v>1878843.32</v>
      </c>
      <c r="R31" s="118">
        <f t="shared" si="29"/>
        <v>6869547.2200000007</v>
      </c>
      <c r="S31" s="32"/>
      <c r="T31" s="35">
        <v>109256.71908242513</v>
      </c>
      <c r="U31" s="39">
        <v>0.5660793917413196</v>
      </c>
      <c r="V31" s="36">
        <v>197357.29452043789</v>
      </c>
      <c r="W31" s="39">
        <v>3.616655876421373</v>
      </c>
      <c r="X31" s="36">
        <v>306614.01360286301</v>
      </c>
      <c r="Y31" s="40">
        <v>1.2384692057068081</v>
      </c>
      <c r="Z31" s="38">
        <v>9153643.0221238732</v>
      </c>
      <c r="AA31" s="39">
        <v>9.2897659627764355</v>
      </c>
      <c r="AB31" s="36">
        <v>2578772.3138403026</v>
      </c>
      <c r="AC31" s="39">
        <v>6.3206907878406104</v>
      </c>
      <c r="AD31" s="36">
        <v>11732415.335964177</v>
      </c>
      <c r="AE31" s="40">
        <v>8.4203776662371297</v>
      </c>
      <c r="AF31" s="116">
        <f t="shared" si="30"/>
        <v>9262899.7412062977</v>
      </c>
      <c r="AG31" s="117">
        <f t="shared" si="31"/>
        <v>2776129.6083607404</v>
      </c>
      <c r="AH31" s="118">
        <f t="shared" si="32"/>
        <v>12039029.349567037</v>
      </c>
      <c r="AI31" s="32"/>
      <c r="AJ31" s="35">
        <v>77507.905862680112</v>
      </c>
      <c r="AK31" s="39">
        <v>1.2665518312092312</v>
      </c>
      <c r="AL31" s="36">
        <v>8973.2476848568895</v>
      </c>
      <c r="AM31" s="39">
        <v>0.42529255817132988</v>
      </c>
      <c r="AN31" s="36">
        <v>86481.153547537004</v>
      </c>
      <c r="AO31" s="40">
        <v>1.0508676535334711</v>
      </c>
      <c r="AP31" s="38">
        <v>2407069.5448567402</v>
      </c>
      <c r="AQ31" s="39">
        <v>15.805827991704906</v>
      </c>
      <c r="AR31" s="36">
        <v>738739.17824537458</v>
      </c>
      <c r="AS31" s="39">
        <v>5.107504101587236</v>
      </c>
      <c r="AT31" s="36">
        <v>3145808.7231021146</v>
      </c>
      <c r="AU31" s="40">
        <v>10.594516930374079</v>
      </c>
      <c r="AV31" s="116">
        <f t="shared" si="33"/>
        <v>2484577.4507194203</v>
      </c>
      <c r="AW31" s="117">
        <f t="shared" si="34"/>
        <v>747712.42593023146</v>
      </c>
      <c r="AX31" s="118">
        <f t="shared" si="35"/>
        <v>3232289.8766496517</v>
      </c>
      <c r="AY31" s="32"/>
      <c r="AZ31" s="35">
        <v>183606.75692929022</v>
      </c>
      <c r="BA31" s="39">
        <v>1.6573998639582075</v>
      </c>
      <c r="BB31" s="36">
        <v>48218.22698291314</v>
      </c>
      <c r="BC31" s="39">
        <v>1.6225805761992509</v>
      </c>
      <c r="BD31" s="36">
        <v>231824.98391220334</v>
      </c>
      <c r="BE31" s="40">
        <v>1.6500351175626764</v>
      </c>
      <c r="BF31" s="38">
        <v>5770924.3062542621</v>
      </c>
      <c r="BG31" s="39">
        <v>9.6256028486124539</v>
      </c>
      <c r="BH31" s="36">
        <v>1634440.3965189268</v>
      </c>
      <c r="BI31" s="39">
        <v>5.5915007338797666</v>
      </c>
      <c r="BJ31" s="36">
        <v>7405364.7027731892</v>
      </c>
      <c r="BK31" s="40">
        <v>8.3034026046767995</v>
      </c>
      <c r="BL31" s="116">
        <f t="shared" si="36"/>
        <v>5954531.0631835526</v>
      </c>
      <c r="BM31" s="117">
        <f t="shared" si="37"/>
        <v>1682658.62350184</v>
      </c>
      <c r="BN31" s="118">
        <f t="shared" si="38"/>
        <v>7637189.6866853926</v>
      </c>
      <c r="BO31" s="32"/>
      <c r="BP31" s="35">
        <v>29494.497854592584</v>
      </c>
      <c r="BQ31" s="39">
        <v>0.31659705085381851</v>
      </c>
      <c r="BR31" s="36">
        <v>42908.440012125357</v>
      </c>
      <c r="BS31" s="39">
        <v>2.1977279252266624</v>
      </c>
      <c r="BT31" s="36">
        <v>72402.937866717941</v>
      </c>
      <c r="BU31" s="40">
        <v>0.64252507313944129</v>
      </c>
      <c r="BV31" s="38">
        <v>3623450.1904993225</v>
      </c>
      <c r="BW31" s="39">
        <v>12.556311649268554</v>
      </c>
      <c r="BX31" s="36">
        <v>997544.22672271822</v>
      </c>
      <c r="BY31" s="39">
        <v>5.2695637508265492</v>
      </c>
      <c r="BZ31" s="36">
        <v>4620994.4172220407</v>
      </c>
      <c r="CA31" s="40">
        <v>9.6698001318786577</v>
      </c>
      <c r="CB31" s="116">
        <f t="shared" si="39"/>
        <v>3652944.6883539152</v>
      </c>
      <c r="CC31" s="117">
        <f t="shared" si="40"/>
        <v>1040452.6667348435</v>
      </c>
      <c r="CD31" s="118">
        <f t="shared" si="41"/>
        <v>4693397.3550887592</v>
      </c>
      <c r="CE31" s="32"/>
      <c r="CF31" s="38">
        <v>210583.28</v>
      </c>
      <c r="CG31" s="39">
        <v>1.6813439044448171</v>
      </c>
      <c r="CH31" s="36">
        <v>95556.68</v>
      </c>
      <c r="CI31" s="39">
        <v>3.9793728397118224</v>
      </c>
      <c r="CJ31" s="36">
        <v>306139.95999999996</v>
      </c>
      <c r="CK31" s="40">
        <v>2.0510515878333107</v>
      </c>
      <c r="CL31" s="38">
        <v>4243983.12</v>
      </c>
      <c r="CM31" s="39">
        <v>6.9579425131322674</v>
      </c>
      <c r="CN31" s="36">
        <v>1347762.03</v>
      </c>
      <c r="CO31" s="39">
        <v>4.5580237072609826</v>
      </c>
      <c r="CP31" s="36">
        <v>5591745.1500000004</v>
      </c>
      <c r="CQ31" s="40">
        <v>6.1743711615457837</v>
      </c>
      <c r="CR31" s="116">
        <f t="shared" si="42"/>
        <v>4454566.4000000004</v>
      </c>
      <c r="CS31" s="117">
        <f t="shared" si="43"/>
        <v>1443318.71</v>
      </c>
      <c r="CT31" s="118">
        <f t="shared" si="44"/>
        <v>5897885.1100000003</v>
      </c>
      <c r="CU31" s="32"/>
      <c r="CV31" s="38">
        <f t="shared" si="45"/>
        <v>817623.19972898811</v>
      </c>
      <c r="CW31" s="39">
        <f t="shared" si="46"/>
        <v>1.1837019746081532</v>
      </c>
      <c r="CX31" s="36">
        <f t="shared" si="47"/>
        <v>458956.16920033324</v>
      </c>
      <c r="CY31" s="39">
        <f t="shared" si="48"/>
        <v>2.6249015951107726</v>
      </c>
      <c r="CZ31" s="36">
        <f t="shared" si="49"/>
        <v>1276579.3689293214</v>
      </c>
      <c r="DA31" s="40">
        <f t="shared" si="50"/>
        <v>1.474823695216648</v>
      </c>
      <c r="DB31" s="38">
        <f t="shared" si="51"/>
        <v>29982600.043734197</v>
      </c>
      <c r="DC31" s="39">
        <f t="shared" si="52"/>
        <v>10.114167527005048</v>
      </c>
      <c r="DD31" s="36">
        <f t="shared" si="53"/>
        <v>9110159.1853273232</v>
      </c>
      <c r="DE31" s="39">
        <f t="shared" si="54"/>
        <v>5.6351871921591998</v>
      </c>
      <c r="DF31" s="36">
        <f t="shared" si="55"/>
        <v>39092759.229061522</v>
      </c>
      <c r="DG31" s="40">
        <f t="shared" si="56"/>
        <v>8.5335395796140112</v>
      </c>
      <c r="DH31" s="152"/>
      <c r="DI31" s="161" t="s">
        <v>59</v>
      </c>
      <c r="DJ31" s="38">
        <f t="shared" si="57"/>
        <v>1276579.3689293214</v>
      </c>
      <c r="DK31" s="36">
        <f t="shared" si="58"/>
        <v>39092759.229061522</v>
      </c>
      <c r="DL31" s="37">
        <f t="shared" si="59"/>
        <v>40369338.597990841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>
        <v>125468721.23999999</v>
      </c>
      <c r="E32" s="39">
        <v>1168.8470826501714</v>
      </c>
      <c r="F32" s="36">
        <v>24484853.469999999</v>
      </c>
      <c r="G32" s="39">
        <v>944.44950703953702</v>
      </c>
      <c r="H32" s="36">
        <v>149953574.70999998</v>
      </c>
      <c r="I32" s="40">
        <v>1125.1947167758442</v>
      </c>
      <c r="J32" s="244">
        <v>13870025.9</v>
      </c>
      <c r="K32" s="39">
        <v>42.194556699400088</v>
      </c>
      <c r="L32" s="36">
        <v>18148516.879999999</v>
      </c>
      <c r="M32" s="39">
        <v>63.295237577076527</v>
      </c>
      <c r="N32" s="36">
        <v>32018542.780000001</v>
      </c>
      <c r="O32" s="40">
        <v>52.025111594231156</v>
      </c>
      <c r="P32" s="116">
        <f t="shared" si="27"/>
        <v>139338747.13999999</v>
      </c>
      <c r="Q32" s="117">
        <f t="shared" si="28"/>
        <v>42633370.349999994</v>
      </c>
      <c r="R32" s="118">
        <f t="shared" si="29"/>
        <v>181972117.48999998</v>
      </c>
      <c r="S32" s="32"/>
      <c r="T32" s="35">
        <v>29209333.198079683</v>
      </c>
      <c r="U32" s="39">
        <v>151.33899048775521</v>
      </c>
      <c r="V32" s="36">
        <v>15205356.227032585</v>
      </c>
      <c r="W32" s="39">
        <v>278.64458258411526</v>
      </c>
      <c r="X32" s="36">
        <v>44414689.42511227</v>
      </c>
      <c r="Y32" s="40">
        <v>179.39892729521264</v>
      </c>
      <c r="Z32" s="38">
        <v>30963727.698694274</v>
      </c>
      <c r="AA32" s="39">
        <v>31.424186300556325</v>
      </c>
      <c r="AB32" s="36">
        <v>22395101.049644023</v>
      </c>
      <c r="AC32" s="39">
        <v>54.891433469147508</v>
      </c>
      <c r="AD32" s="36">
        <v>53358828.748338297</v>
      </c>
      <c r="AE32" s="40">
        <v>38.295736813186693</v>
      </c>
      <c r="AF32" s="116">
        <f t="shared" si="30"/>
        <v>60173060.896773957</v>
      </c>
      <c r="AG32" s="117">
        <f t="shared" si="31"/>
        <v>37600457.27667661</v>
      </c>
      <c r="AH32" s="118">
        <f t="shared" si="32"/>
        <v>97773518.173450559</v>
      </c>
      <c r="AI32" s="32"/>
      <c r="AJ32" s="35">
        <v>5601066.0889530033</v>
      </c>
      <c r="AK32" s="39">
        <v>91.52666986327543</v>
      </c>
      <c r="AL32" s="36">
        <v>6108167.4331868291</v>
      </c>
      <c r="AM32" s="39">
        <v>289.50032860262712</v>
      </c>
      <c r="AN32" s="36">
        <v>11709233.522139832</v>
      </c>
      <c r="AO32" s="40">
        <v>142.28365662725358</v>
      </c>
      <c r="AP32" s="38">
        <v>4155488.5838094605</v>
      </c>
      <c r="AQ32" s="39">
        <v>27.286680568714036</v>
      </c>
      <c r="AR32" s="36">
        <v>8920797.5953269228</v>
      </c>
      <c r="AS32" s="39">
        <v>61.676721161291795</v>
      </c>
      <c r="AT32" s="36">
        <v>13076286.179136384</v>
      </c>
      <c r="AU32" s="40">
        <v>44.03857561138183</v>
      </c>
      <c r="AV32" s="116">
        <f t="shared" si="33"/>
        <v>9756554.6727624647</v>
      </c>
      <c r="AW32" s="117">
        <f t="shared" si="34"/>
        <v>15028965.028513752</v>
      </c>
      <c r="AX32" s="118">
        <f t="shared" si="35"/>
        <v>24785519.701276217</v>
      </c>
      <c r="AY32" s="32"/>
      <c r="AZ32" s="35">
        <v>21416256.13851463</v>
      </c>
      <c r="BA32" s="39">
        <v>193.32240601656102</v>
      </c>
      <c r="BB32" s="36">
        <v>8340042.565396212</v>
      </c>
      <c r="BC32" s="39">
        <v>280.64887321722284</v>
      </c>
      <c r="BD32" s="36">
        <v>29756298.703910843</v>
      </c>
      <c r="BE32" s="40">
        <v>211.79312514794509</v>
      </c>
      <c r="BF32" s="38">
        <v>23594593.925270803</v>
      </c>
      <c r="BG32" s="39">
        <v>39.35456062953503</v>
      </c>
      <c r="BH32" s="36">
        <v>20790746.281467367</v>
      </c>
      <c r="BI32" s="39">
        <v>71.126162409059503</v>
      </c>
      <c r="BJ32" s="36">
        <v>44385340.206738174</v>
      </c>
      <c r="BK32" s="40">
        <v>49.767886427535409</v>
      </c>
      <c r="BL32" s="116">
        <f t="shared" si="36"/>
        <v>45010850.063785434</v>
      </c>
      <c r="BM32" s="117">
        <f t="shared" si="37"/>
        <v>29130788.846863579</v>
      </c>
      <c r="BN32" s="118">
        <f t="shared" si="38"/>
        <v>74141638.910649016</v>
      </c>
      <c r="BO32" s="32"/>
      <c r="BP32" s="35">
        <v>4934032.0061279181</v>
      </c>
      <c r="BQ32" s="39">
        <v>52.962419962515625</v>
      </c>
      <c r="BR32" s="36">
        <v>5124219.7596690133</v>
      </c>
      <c r="BS32" s="39">
        <v>262.45747591011133</v>
      </c>
      <c r="BT32" s="36">
        <v>10058251.765796931</v>
      </c>
      <c r="BU32" s="40">
        <v>89.259899416931546</v>
      </c>
      <c r="BV32" s="38">
        <v>10706872.149158372</v>
      </c>
      <c r="BW32" s="39">
        <v>37.102434537724456</v>
      </c>
      <c r="BX32" s="36">
        <v>13762828.13041456</v>
      </c>
      <c r="BY32" s="39">
        <v>72.70264142889738</v>
      </c>
      <c r="BZ32" s="36">
        <v>24469700.279572934</v>
      </c>
      <c r="CA32" s="40">
        <v>51.204803474463063</v>
      </c>
      <c r="CB32" s="116">
        <f t="shared" si="39"/>
        <v>15640904.15528629</v>
      </c>
      <c r="CC32" s="117">
        <f t="shared" si="40"/>
        <v>18887047.890083574</v>
      </c>
      <c r="CD32" s="118">
        <f t="shared" si="41"/>
        <v>34527952.045369864</v>
      </c>
      <c r="CE32" s="32"/>
      <c r="CF32" s="38">
        <v>19112321.440000001</v>
      </c>
      <c r="CG32" s="39">
        <v>152.59703976941566</v>
      </c>
      <c r="CH32" s="36">
        <v>6753963.9299999997</v>
      </c>
      <c r="CI32" s="39">
        <v>281.2628130595927</v>
      </c>
      <c r="CJ32" s="36">
        <v>25866285.370000001</v>
      </c>
      <c r="CK32" s="40">
        <v>173.2968335119925</v>
      </c>
      <c r="CL32" s="38">
        <v>16539057.6</v>
      </c>
      <c r="CM32" s="39">
        <v>27.115520667335577</v>
      </c>
      <c r="CN32" s="36">
        <v>17371531.370000001</v>
      </c>
      <c r="CO32" s="39">
        <v>58.749133788765263</v>
      </c>
      <c r="CP32" s="36">
        <v>33910588.969999999</v>
      </c>
      <c r="CQ32" s="40">
        <v>37.44386716325949</v>
      </c>
      <c r="CR32" s="116">
        <f t="shared" si="42"/>
        <v>35651379.039999999</v>
      </c>
      <c r="CS32" s="117">
        <f t="shared" si="43"/>
        <v>24125495.300000001</v>
      </c>
      <c r="CT32" s="118">
        <f t="shared" si="44"/>
        <v>59776874.340000004</v>
      </c>
      <c r="CU32" s="32"/>
      <c r="CV32" s="38">
        <f t="shared" si="45"/>
        <v>205741730.11167523</v>
      </c>
      <c r="CW32" s="39">
        <f t="shared" si="46"/>
        <v>297.85956694136269</v>
      </c>
      <c r="CX32" s="36">
        <f t="shared" si="47"/>
        <v>66016603.38528464</v>
      </c>
      <c r="CY32" s="39">
        <f t="shared" si="48"/>
        <v>377.56783579520749</v>
      </c>
      <c r="CZ32" s="36">
        <f t="shared" si="49"/>
        <v>271758333.49695987</v>
      </c>
      <c r="DA32" s="40">
        <f t="shared" si="50"/>
        <v>313.96060391454972</v>
      </c>
      <c r="DB32" s="38">
        <f t="shared" si="51"/>
        <v>99829765.856932893</v>
      </c>
      <c r="DC32" s="39">
        <f t="shared" si="52"/>
        <v>33.676031250989368</v>
      </c>
      <c r="DD32" s="36">
        <f t="shared" si="53"/>
        <v>101389521.30685288</v>
      </c>
      <c r="DE32" s="39">
        <f t="shared" si="54"/>
        <v>62.715581612200047</v>
      </c>
      <c r="DF32" s="36">
        <f t="shared" si="55"/>
        <v>201219287.16378576</v>
      </c>
      <c r="DG32" s="40">
        <f t="shared" si="56"/>
        <v>43.924061259850482</v>
      </c>
      <c r="DH32" s="152"/>
      <c r="DI32" s="161" t="s">
        <v>30</v>
      </c>
      <c r="DJ32" s="38">
        <f t="shared" si="57"/>
        <v>271758333.49695987</v>
      </c>
      <c r="DK32" s="36">
        <f t="shared" si="58"/>
        <v>201219287.16378576</v>
      </c>
      <c r="DL32" s="37">
        <f t="shared" si="59"/>
        <v>472977620.66074562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>
        <v>56884.61</v>
      </c>
      <c r="E33" s="39">
        <v>0.52992817483976751</v>
      </c>
      <c r="F33" s="36">
        <v>0</v>
      </c>
      <c r="G33" s="39">
        <v>0</v>
      </c>
      <c r="H33" s="36">
        <v>56884.61</v>
      </c>
      <c r="I33" s="40">
        <v>0.4268405255535796</v>
      </c>
      <c r="J33" s="244">
        <v>976891.49</v>
      </c>
      <c r="K33" s="39">
        <v>2.9718404032660413</v>
      </c>
      <c r="L33" s="36">
        <v>2296435.2999999998</v>
      </c>
      <c r="M33" s="39">
        <v>8.009107237521274</v>
      </c>
      <c r="N33" s="36">
        <v>3273326.79</v>
      </c>
      <c r="O33" s="40">
        <v>5.3186427847212743</v>
      </c>
      <c r="P33" s="116">
        <f t="shared" si="27"/>
        <v>1033776.1</v>
      </c>
      <c r="Q33" s="117">
        <f t="shared" si="28"/>
        <v>2296435.2999999998</v>
      </c>
      <c r="R33" s="118">
        <f t="shared" si="29"/>
        <v>3330211.4</v>
      </c>
      <c r="S33" s="32"/>
      <c r="T33" s="35">
        <v>2724733.2498421636</v>
      </c>
      <c r="U33" s="39">
        <v>14.117349977939357</v>
      </c>
      <c r="V33" s="36">
        <v>2503994.6913774218</v>
      </c>
      <c r="W33" s="39">
        <v>45.886761556514173</v>
      </c>
      <c r="X33" s="36">
        <v>5228727.941219585</v>
      </c>
      <c r="Y33" s="40">
        <v>21.119773568492718</v>
      </c>
      <c r="Z33" s="38">
        <v>4360598.6594347414</v>
      </c>
      <c r="AA33" s="39">
        <v>4.4254447006331183</v>
      </c>
      <c r="AB33" s="36">
        <v>2626864.2381289219</v>
      </c>
      <c r="AC33" s="39">
        <v>6.4385663293101576</v>
      </c>
      <c r="AD33" s="36">
        <v>6987462.8975636633</v>
      </c>
      <c r="AE33" s="40">
        <v>5.0149159266420043</v>
      </c>
      <c r="AF33" s="116">
        <f t="shared" si="30"/>
        <v>7085331.9092769045</v>
      </c>
      <c r="AG33" s="117">
        <f t="shared" si="31"/>
        <v>5130858.9295063438</v>
      </c>
      <c r="AH33" s="118">
        <f t="shared" si="32"/>
        <v>12216190.838783249</v>
      </c>
      <c r="AI33" s="32"/>
      <c r="AJ33" s="35">
        <v>900043.66956385842</v>
      </c>
      <c r="AK33" s="39">
        <v>14.707557186153645</v>
      </c>
      <c r="AL33" s="36">
        <v>546957.6073700717</v>
      </c>
      <c r="AM33" s="39">
        <v>25.923390083419672</v>
      </c>
      <c r="AN33" s="36">
        <v>1447001.2769339301</v>
      </c>
      <c r="AO33" s="40">
        <v>17.583100758660066</v>
      </c>
      <c r="AP33" s="38">
        <v>481980.82324723998</v>
      </c>
      <c r="AQ33" s="39">
        <v>3.1648881952015233</v>
      </c>
      <c r="AR33" s="36">
        <v>1068796.4296072107</v>
      </c>
      <c r="AS33" s="39">
        <v>7.3894580235291603</v>
      </c>
      <c r="AT33" s="36">
        <v>1550777.2528544506</v>
      </c>
      <c r="AU33" s="40">
        <v>5.2227383502210998</v>
      </c>
      <c r="AV33" s="116">
        <f t="shared" si="33"/>
        <v>1382024.4928110985</v>
      </c>
      <c r="AW33" s="117">
        <f t="shared" si="34"/>
        <v>1615754.0369772823</v>
      </c>
      <c r="AX33" s="118">
        <f t="shared" si="35"/>
        <v>2997778.5297883805</v>
      </c>
      <c r="AY33" s="32"/>
      <c r="AZ33" s="35">
        <v>2070952.8722918602</v>
      </c>
      <c r="BA33" s="39">
        <v>18.694284819388518</v>
      </c>
      <c r="BB33" s="36">
        <v>1169159.5360122253</v>
      </c>
      <c r="BC33" s="39">
        <v>39.343121311445479</v>
      </c>
      <c r="BD33" s="36">
        <v>3240112.4083040855</v>
      </c>
      <c r="BE33" s="40">
        <v>23.061790702321655</v>
      </c>
      <c r="BF33" s="38">
        <v>2453734.3176784832</v>
      </c>
      <c r="BG33" s="39">
        <v>4.0927017553128042</v>
      </c>
      <c r="BH33" s="36">
        <v>2345515.0826937617</v>
      </c>
      <c r="BI33" s="39">
        <v>8.0241220996132903</v>
      </c>
      <c r="BJ33" s="36">
        <v>4799249.4003722444</v>
      </c>
      <c r="BK33" s="40">
        <v>5.3812474565393442</v>
      </c>
      <c r="BL33" s="116">
        <f t="shared" si="36"/>
        <v>4524687.1899703434</v>
      </c>
      <c r="BM33" s="117">
        <f t="shared" si="37"/>
        <v>3514674.618705987</v>
      </c>
      <c r="BN33" s="118">
        <f t="shared" si="38"/>
        <v>8039361.8086763304</v>
      </c>
      <c r="BO33" s="32"/>
      <c r="BP33" s="35">
        <v>66685.797947618645</v>
      </c>
      <c r="BQ33" s="39">
        <v>0.71581238874227027</v>
      </c>
      <c r="BR33" s="36">
        <v>714823.44360667164</v>
      </c>
      <c r="BS33" s="39">
        <v>36.61255089155253</v>
      </c>
      <c r="BT33" s="36">
        <v>781509.24155429029</v>
      </c>
      <c r="BU33" s="40">
        <v>6.9353440258622738</v>
      </c>
      <c r="BV33" s="38">
        <v>1751624.9600979392</v>
      </c>
      <c r="BW33" s="39">
        <v>6.0698913287935907</v>
      </c>
      <c r="BX33" s="36">
        <v>1996869.6752499808</v>
      </c>
      <c r="BY33" s="39">
        <v>10.548536870783774</v>
      </c>
      <c r="BZ33" s="36">
        <v>3748494.63534792</v>
      </c>
      <c r="CA33" s="40">
        <v>7.8440246073753395</v>
      </c>
      <c r="CB33" s="116">
        <f t="shared" si="39"/>
        <v>1818310.7580455579</v>
      </c>
      <c r="CC33" s="117">
        <f t="shared" si="40"/>
        <v>2711693.1188566526</v>
      </c>
      <c r="CD33" s="118">
        <f t="shared" si="41"/>
        <v>4530003.8769022105</v>
      </c>
      <c r="CE33" s="32"/>
      <c r="CF33" s="38">
        <v>1688714.25</v>
      </c>
      <c r="CG33" s="39">
        <v>13.483071450813194</v>
      </c>
      <c r="CH33" s="36">
        <v>914983.55</v>
      </c>
      <c r="CI33" s="39">
        <v>38.103675092658143</v>
      </c>
      <c r="CJ33" s="36">
        <v>2603697.7999999998</v>
      </c>
      <c r="CK33" s="40">
        <v>17.444042610210371</v>
      </c>
      <c r="CL33" s="38">
        <v>2231412.7999999998</v>
      </c>
      <c r="CM33" s="39">
        <v>3.6583656311685582</v>
      </c>
      <c r="CN33" s="36">
        <v>1856987.16</v>
      </c>
      <c r="CO33" s="39">
        <v>6.2801824884169228</v>
      </c>
      <c r="CP33" s="36">
        <v>4088399.96</v>
      </c>
      <c r="CQ33" s="40">
        <v>4.5143864987997411</v>
      </c>
      <c r="CR33" s="116">
        <f t="shared" si="42"/>
        <v>3920127.05</v>
      </c>
      <c r="CS33" s="117">
        <f t="shared" si="43"/>
        <v>2771970.71</v>
      </c>
      <c r="CT33" s="118">
        <f t="shared" si="44"/>
        <v>6692097.7599999998</v>
      </c>
      <c r="CU33" s="32"/>
      <c r="CV33" s="38">
        <f t="shared" si="45"/>
        <v>7508014.4496455006</v>
      </c>
      <c r="CW33" s="39">
        <f t="shared" si="46"/>
        <v>10.869617609159967</v>
      </c>
      <c r="CX33" s="36">
        <f t="shared" si="47"/>
        <v>5849918.8283663904</v>
      </c>
      <c r="CY33" s="39">
        <f t="shared" si="48"/>
        <v>33.457358881572979</v>
      </c>
      <c r="CZ33" s="36">
        <f t="shared" si="49"/>
        <v>13357933.278011892</v>
      </c>
      <c r="DA33" s="40">
        <f t="shared" si="50"/>
        <v>15.432331899627986</v>
      </c>
      <c r="DB33" s="38">
        <f t="shared" si="51"/>
        <v>12256243.050458405</v>
      </c>
      <c r="DC33" s="39">
        <f t="shared" si="52"/>
        <v>4.1344544930463218</v>
      </c>
      <c r="DD33" s="36">
        <f t="shared" si="53"/>
        <v>12191467.885679875</v>
      </c>
      <c r="DE33" s="39">
        <f t="shared" si="54"/>
        <v>7.5411639122236735</v>
      </c>
      <c r="DF33" s="36">
        <f t="shared" si="55"/>
        <v>24447710.93613828</v>
      </c>
      <c r="DG33" s="40">
        <f t="shared" si="56"/>
        <v>5.3366790428393793</v>
      </c>
      <c r="DH33" s="152"/>
      <c r="DI33" s="161" t="s">
        <v>31</v>
      </c>
      <c r="DJ33" s="38">
        <f t="shared" si="57"/>
        <v>13357933.278011892</v>
      </c>
      <c r="DK33" s="36">
        <f t="shared" si="58"/>
        <v>24447710.93613828</v>
      </c>
      <c r="DL33" s="37">
        <f t="shared" si="59"/>
        <v>37805644.214150175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>
        <v>106591.01000000001</v>
      </c>
      <c r="E34" s="39">
        <v>0.99298526233417805</v>
      </c>
      <c r="F34" s="36">
        <v>2895.16</v>
      </c>
      <c r="G34" s="39">
        <v>0.11167444551591128</v>
      </c>
      <c r="H34" s="36">
        <v>109486.17000000001</v>
      </c>
      <c r="I34" s="40">
        <v>0.82154266933795561</v>
      </c>
      <c r="J34" s="244">
        <v>1270901.6800000002</v>
      </c>
      <c r="K34" s="39">
        <v>3.8662604801713338</v>
      </c>
      <c r="L34" s="36">
        <v>3165553.19</v>
      </c>
      <c r="M34" s="39">
        <v>11.040265303702464</v>
      </c>
      <c r="N34" s="36">
        <v>4436454.87</v>
      </c>
      <c r="O34" s="40">
        <v>7.208543539298458</v>
      </c>
      <c r="P34" s="116">
        <f t="shared" si="27"/>
        <v>1377492.6900000002</v>
      </c>
      <c r="Q34" s="117">
        <f t="shared" si="28"/>
        <v>3168448.35</v>
      </c>
      <c r="R34" s="118">
        <f t="shared" si="29"/>
        <v>4545941.04</v>
      </c>
      <c r="S34" s="32"/>
      <c r="T34" s="35">
        <v>1170187.5907376492</v>
      </c>
      <c r="U34" s="39">
        <v>6.0629596527447296</v>
      </c>
      <c r="V34" s="36">
        <v>759913.1256003842</v>
      </c>
      <c r="W34" s="39">
        <v>13.925729362832088</v>
      </c>
      <c r="X34" s="36">
        <v>1930100.7163380333</v>
      </c>
      <c r="Y34" s="40">
        <v>7.7960243010725367</v>
      </c>
      <c r="Z34" s="38">
        <v>5851296.5102680856</v>
      </c>
      <c r="AA34" s="39">
        <v>5.9383105751253984</v>
      </c>
      <c r="AB34" s="36">
        <v>3942959.1273695901</v>
      </c>
      <c r="AC34" s="39">
        <v>9.6643760674174803</v>
      </c>
      <c r="AD34" s="36">
        <v>9794255.6376376748</v>
      </c>
      <c r="AE34" s="40">
        <v>7.0293566215454666</v>
      </c>
      <c r="AF34" s="116">
        <f t="shared" si="30"/>
        <v>7021484.1010057349</v>
      </c>
      <c r="AG34" s="117">
        <f t="shared" si="31"/>
        <v>4702872.2529699747</v>
      </c>
      <c r="AH34" s="118">
        <f t="shared" si="32"/>
        <v>11724356.35397571</v>
      </c>
      <c r="AI34" s="32"/>
      <c r="AJ34" s="35">
        <v>330897.35518832592</v>
      </c>
      <c r="AK34" s="39">
        <v>5.4071729392170393</v>
      </c>
      <c r="AL34" s="36">
        <v>381076.82218545495</v>
      </c>
      <c r="AM34" s="39">
        <v>18.06136888883146</v>
      </c>
      <c r="AN34" s="36">
        <v>711974.17737378087</v>
      </c>
      <c r="AO34" s="40">
        <v>8.6514876647886361</v>
      </c>
      <c r="AP34" s="38">
        <v>1038920.2489100463</v>
      </c>
      <c r="AQ34" s="39">
        <v>6.8219860063697304</v>
      </c>
      <c r="AR34" s="36">
        <v>1224327.5279854448</v>
      </c>
      <c r="AS34" s="39">
        <v>8.4647708623283275</v>
      </c>
      <c r="AT34" s="36">
        <v>2263247.7768954909</v>
      </c>
      <c r="AU34" s="40">
        <v>7.6222106938230514</v>
      </c>
      <c r="AV34" s="116">
        <f t="shared" si="33"/>
        <v>1369817.6040983722</v>
      </c>
      <c r="AW34" s="117">
        <f t="shared" si="34"/>
        <v>1605404.3501708996</v>
      </c>
      <c r="AX34" s="118">
        <f t="shared" si="35"/>
        <v>2975221.9542692718</v>
      </c>
      <c r="AY34" s="32"/>
      <c r="AZ34" s="35">
        <v>1296312.0781486037</v>
      </c>
      <c r="BA34" s="39">
        <v>11.701679708869865</v>
      </c>
      <c r="BB34" s="36">
        <v>668451.07222786127</v>
      </c>
      <c r="BC34" s="39">
        <v>22.493894815353546</v>
      </c>
      <c r="BD34" s="36">
        <v>1964763.1503764649</v>
      </c>
      <c r="BE34" s="40">
        <v>13.984377960927741</v>
      </c>
      <c r="BF34" s="38">
        <v>3559390.3271872653</v>
      </c>
      <c r="BG34" s="39">
        <v>5.9368787137905379</v>
      </c>
      <c r="BH34" s="36">
        <v>3744890.8196220864</v>
      </c>
      <c r="BI34" s="39">
        <v>12.811455107701761</v>
      </c>
      <c r="BJ34" s="36">
        <v>7304281.1468093516</v>
      </c>
      <c r="BK34" s="40">
        <v>8.1900607916036634</v>
      </c>
      <c r="BL34" s="116">
        <f t="shared" si="36"/>
        <v>4855702.4053358687</v>
      </c>
      <c r="BM34" s="117">
        <f t="shared" si="37"/>
        <v>4413341.8918499481</v>
      </c>
      <c r="BN34" s="118">
        <f t="shared" si="38"/>
        <v>9269044.2971858159</v>
      </c>
      <c r="BO34" s="32"/>
      <c r="BP34" s="35">
        <v>417826.08726031071</v>
      </c>
      <c r="BQ34" s="39">
        <v>4.4849892901569399</v>
      </c>
      <c r="BR34" s="36">
        <v>505728.70664847235</v>
      </c>
      <c r="BS34" s="39">
        <v>25.902924946141791</v>
      </c>
      <c r="BT34" s="36">
        <v>923554.793908783</v>
      </c>
      <c r="BU34" s="40">
        <v>8.1958982465171317</v>
      </c>
      <c r="BV34" s="38">
        <v>1983250.1555080826</v>
      </c>
      <c r="BW34" s="39">
        <v>6.8725401818172083</v>
      </c>
      <c r="BX34" s="36">
        <v>2033241.5236685693</v>
      </c>
      <c r="BY34" s="39">
        <v>10.740672486271054</v>
      </c>
      <c r="BZ34" s="36">
        <v>4016491.6791766519</v>
      </c>
      <c r="CA34" s="40">
        <v>8.4048298401408132</v>
      </c>
      <c r="CB34" s="116">
        <f t="shared" si="39"/>
        <v>2401076.2427683934</v>
      </c>
      <c r="CC34" s="117">
        <f t="shared" si="40"/>
        <v>2538970.2303170417</v>
      </c>
      <c r="CD34" s="118">
        <f t="shared" si="41"/>
        <v>4940046.4730854351</v>
      </c>
      <c r="CE34" s="32"/>
      <c r="CF34" s="38">
        <v>1403929.37</v>
      </c>
      <c r="CG34" s="39">
        <v>11.209285412025839</v>
      </c>
      <c r="CH34" s="36">
        <v>432978.32</v>
      </c>
      <c r="CI34" s="39">
        <v>18.030996543538915</v>
      </c>
      <c r="CJ34" s="36">
        <v>1836907.6900000002</v>
      </c>
      <c r="CK34" s="40">
        <v>12.306764638885168</v>
      </c>
      <c r="CL34" s="38">
        <v>2583977.67</v>
      </c>
      <c r="CM34" s="39">
        <v>4.2363901021070651</v>
      </c>
      <c r="CN34" s="36">
        <v>2691451.08</v>
      </c>
      <c r="CO34" s="39">
        <v>9.1022729209645235</v>
      </c>
      <c r="CP34" s="36">
        <v>5275428.75</v>
      </c>
      <c r="CQ34" s="40">
        <v>5.8250965065511826</v>
      </c>
      <c r="CR34" s="116">
        <f t="shared" si="42"/>
        <v>3987907.04</v>
      </c>
      <c r="CS34" s="117">
        <f t="shared" si="43"/>
        <v>3124429.4</v>
      </c>
      <c r="CT34" s="118">
        <f t="shared" si="44"/>
        <v>7112336.4399999995</v>
      </c>
      <c r="CU34" s="32"/>
      <c r="CV34" s="38">
        <f t="shared" si="45"/>
        <v>4725743.4913348891</v>
      </c>
      <c r="CW34" s="39">
        <f t="shared" si="46"/>
        <v>6.8416257073415947</v>
      </c>
      <c r="CX34" s="36">
        <f t="shared" si="47"/>
        <v>2751043.2066621725</v>
      </c>
      <c r="CY34" s="39">
        <f t="shared" si="48"/>
        <v>15.734002909184444</v>
      </c>
      <c r="CZ34" s="36">
        <f t="shared" si="49"/>
        <v>7476786.6979970615</v>
      </c>
      <c r="DA34" s="40">
        <f t="shared" si="50"/>
        <v>8.6378821831776129</v>
      </c>
      <c r="DB34" s="38">
        <f t="shared" si="51"/>
        <v>16287736.59187348</v>
      </c>
      <c r="DC34" s="39">
        <f t="shared" si="52"/>
        <v>5.4944166378381034</v>
      </c>
      <c r="DD34" s="36">
        <f t="shared" si="53"/>
        <v>16802423.268645689</v>
      </c>
      <c r="DE34" s="39">
        <f t="shared" si="54"/>
        <v>10.393320080861784</v>
      </c>
      <c r="DF34" s="36">
        <f t="shared" si="55"/>
        <v>33090159.860519171</v>
      </c>
      <c r="DG34" s="40">
        <f t="shared" si="56"/>
        <v>7.2232350551397513</v>
      </c>
      <c r="DH34" s="152"/>
      <c r="DI34" s="161" t="s">
        <v>32</v>
      </c>
      <c r="DJ34" s="38">
        <f t="shared" si="57"/>
        <v>7476786.6979970615</v>
      </c>
      <c r="DK34" s="36">
        <f t="shared" si="58"/>
        <v>33090159.860519171</v>
      </c>
      <c r="DL34" s="37">
        <f t="shared" si="59"/>
        <v>40566946.558516234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>
        <v>709032.43</v>
      </c>
      <c r="E35" s="39">
        <v>6.6052357840214642</v>
      </c>
      <c r="F35" s="36">
        <v>15401.67</v>
      </c>
      <c r="G35" s="39">
        <v>0.59408563162970107</v>
      </c>
      <c r="H35" s="36">
        <v>724434.10000000009</v>
      </c>
      <c r="I35" s="40">
        <v>5.4358785614058789</v>
      </c>
      <c r="J35" s="244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709032.43</v>
      </c>
      <c r="Q35" s="117">
        <f t="shared" si="28"/>
        <v>15401.67</v>
      </c>
      <c r="R35" s="118">
        <f t="shared" si="29"/>
        <v>724434.10000000009</v>
      </c>
      <c r="S35" s="32"/>
      <c r="T35" s="35">
        <v>520211.99308433721</v>
      </c>
      <c r="U35" s="39">
        <v>2.6953151357177352</v>
      </c>
      <c r="V35" s="36">
        <v>12737.522331149634</v>
      </c>
      <c r="W35" s="39">
        <v>0.23342048289595987</v>
      </c>
      <c r="X35" s="36">
        <v>532949.51541548688</v>
      </c>
      <c r="Y35" s="40">
        <v>2.1526790484317355</v>
      </c>
      <c r="Z35" s="38">
        <v>0</v>
      </c>
      <c r="AA35" s="39">
        <v>0</v>
      </c>
      <c r="AB35" s="36">
        <v>2067.9377732609573</v>
      </c>
      <c r="AC35" s="39">
        <v>5.06861158820693E-3</v>
      </c>
      <c r="AD35" s="36">
        <v>2067.9377732609573</v>
      </c>
      <c r="AE35" s="40">
        <v>1.4841630254733655E-3</v>
      </c>
      <c r="AF35" s="116">
        <f t="shared" si="30"/>
        <v>520211.99308433721</v>
      </c>
      <c r="AG35" s="117">
        <f t="shared" si="31"/>
        <v>14805.460104410591</v>
      </c>
      <c r="AH35" s="118">
        <f t="shared" si="32"/>
        <v>535017.45318874775</v>
      </c>
      <c r="AI35" s="32"/>
      <c r="AJ35" s="35">
        <v>600853.46843481332</v>
      </c>
      <c r="AK35" s="39">
        <v>9.8185088638932818</v>
      </c>
      <c r="AL35" s="36">
        <v>9068.9079959687315</v>
      </c>
      <c r="AM35" s="39">
        <v>0.42982643708084417</v>
      </c>
      <c r="AN35" s="36">
        <v>609922.37643078202</v>
      </c>
      <c r="AO35" s="40">
        <v>7.411414744890723</v>
      </c>
      <c r="AP35" s="38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600853.46843481332</v>
      </c>
      <c r="AW35" s="117">
        <f t="shared" si="34"/>
        <v>9068.9079959687315</v>
      </c>
      <c r="AX35" s="118">
        <f t="shared" si="35"/>
        <v>609922.37643078202</v>
      </c>
      <c r="AY35" s="32"/>
      <c r="AZ35" s="35">
        <v>691172.20062468527</v>
      </c>
      <c r="BA35" s="39">
        <v>6.239142450123536</v>
      </c>
      <c r="BB35" s="36">
        <v>17801.983639483857</v>
      </c>
      <c r="BC35" s="39">
        <v>0.59905049767755347</v>
      </c>
      <c r="BD35" s="36">
        <v>708974.18426416907</v>
      </c>
      <c r="BE35" s="40">
        <v>5.0461873510763153</v>
      </c>
      <c r="BF35" s="38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691172.20062468527</v>
      </c>
      <c r="BM35" s="117">
        <f t="shared" si="37"/>
        <v>17801.983639483857</v>
      </c>
      <c r="BN35" s="118">
        <f t="shared" si="38"/>
        <v>708974.18426416907</v>
      </c>
      <c r="BO35" s="32"/>
      <c r="BP35" s="35">
        <v>-521677.22564524994</v>
      </c>
      <c r="BQ35" s="39">
        <v>-5.5997383631052688</v>
      </c>
      <c r="BR35" s="36">
        <v>15641.738991159185</v>
      </c>
      <c r="BS35" s="39">
        <v>0.80115442486986199</v>
      </c>
      <c r="BT35" s="36">
        <v>-506035.48665409075</v>
      </c>
      <c r="BU35" s="40">
        <v>-4.4907084940683388</v>
      </c>
      <c r="BV35" s="38">
        <v>-1981.061142877948</v>
      </c>
      <c r="BW35" s="39">
        <v>-6.8649546146524586E-3</v>
      </c>
      <c r="BX35" s="36">
        <v>2195.5462181759913</v>
      </c>
      <c r="BY35" s="39">
        <v>1.1598052953075182E-2</v>
      </c>
      <c r="BZ35" s="36">
        <v>214.48507529804328</v>
      </c>
      <c r="CA35" s="40">
        <v>4.4882716189253616E-4</v>
      </c>
      <c r="CB35" s="116">
        <f t="shared" si="39"/>
        <v>-523658.28678812791</v>
      </c>
      <c r="CC35" s="117">
        <f t="shared" si="40"/>
        <v>17837.285209335176</v>
      </c>
      <c r="CD35" s="118">
        <f t="shared" si="41"/>
        <v>-505821.00157879276</v>
      </c>
      <c r="CE35" s="32"/>
      <c r="CF35" s="38">
        <v>468765.4</v>
      </c>
      <c r="CG35" s="39">
        <v>3.7427275703210459</v>
      </c>
      <c r="CH35" s="36">
        <v>29375</v>
      </c>
      <c r="CI35" s="39">
        <v>1.2232957148211385</v>
      </c>
      <c r="CJ35" s="36">
        <v>498140.4</v>
      </c>
      <c r="CK35" s="40">
        <v>3.3374005091786145</v>
      </c>
      <c r="CL35" s="38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468765.4</v>
      </c>
      <c r="CS35" s="117">
        <f t="shared" si="43"/>
        <v>29375</v>
      </c>
      <c r="CT35" s="118">
        <f t="shared" si="44"/>
        <v>498140.4</v>
      </c>
      <c r="CU35" s="32"/>
      <c r="CV35" s="38">
        <f t="shared" si="45"/>
        <v>2468358.2664985862</v>
      </c>
      <c r="CW35" s="39">
        <f t="shared" si="46"/>
        <v>3.5735294143600664</v>
      </c>
      <c r="CX35" s="36">
        <f t="shared" si="47"/>
        <v>100026.82295776141</v>
      </c>
      <c r="CY35" s="39">
        <f t="shared" si="48"/>
        <v>0.57208200860044156</v>
      </c>
      <c r="CZ35" s="36">
        <f t="shared" si="49"/>
        <v>2568385.0894563477</v>
      </c>
      <c r="DA35" s="40">
        <f t="shared" si="50"/>
        <v>2.9672382936505626</v>
      </c>
      <c r="DB35" s="38">
        <f t="shared" si="51"/>
        <v>-1981.061142877948</v>
      </c>
      <c r="DC35" s="39">
        <f t="shared" si="52"/>
        <v>-6.6828041100774926E-4</v>
      </c>
      <c r="DD35" s="36">
        <f t="shared" si="53"/>
        <v>4263.4839914369486</v>
      </c>
      <c r="DE35" s="39">
        <f t="shared" si="54"/>
        <v>2.6372239928821894E-3</v>
      </c>
      <c r="DF35" s="36">
        <f t="shared" si="55"/>
        <v>2282.4228485590006</v>
      </c>
      <c r="DG35" s="40">
        <f t="shared" si="56"/>
        <v>4.9822898408036383E-4</v>
      </c>
      <c r="DH35" s="152"/>
      <c r="DI35" s="161" t="s">
        <v>33</v>
      </c>
      <c r="DJ35" s="38">
        <f t="shared" si="57"/>
        <v>2568385.0894563477</v>
      </c>
      <c r="DK35" s="36">
        <f t="shared" si="58"/>
        <v>2282.4228485590006</v>
      </c>
      <c r="DL35" s="37">
        <f t="shared" si="59"/>
        <v>2570667.5123049067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>
        <v>179389.58000000002</v>
      </c>
      <c r="E36" s="39">
        <v>1.6711654121329558</v>
      </c>
      <c r="F36" s="36">
        <v>0</v>
      </c>
      <c r="G36" s="39">
        <v>0</v>
      </c>
      <c r="H36" s="36">
        <v>179389.58000000002</v>
      </c>
      <c r="I36" s="40">
        <v>1.3460713294164435</v>
      </c>
      <c r="J36" s="244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179389.58000000002</v>
      </c>
      <c r="Q36" s="117">
        <f t="shared" si="28"/>
        <v>0</v>
      </c>
      <c r="R36" s="118">
        <f t="shared" si="29"/>
        <v>179389.58000000002</v>
      </c>
      <c r="S36" s="32"/>
      <c r="T36" s="35">
        <v>84326.680477848378</v>
      </c>
      <c r="U36" s="39">
        <v>0.43691222282130288</v>
      </c>
      <c r="V36" s="36">
        <v>652.62242747270909</v>
      </c>
      <c r="W36" s="39">
        <v>1.1959581950790908E-2</v>
      </c>
      <c r="X36" s="36">
        <v>84979.302905321092</v>
      </c>
      <c r="Y36" s="40">
        <v>0.34324670465645196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84326.680477848378</v>
      </c>
      <c r="AG36" s="117">
        <f t="shared" si="31"/>
        <v>652.62242747270909</v>
      </c>
      <c r="AH36" s="118">
        <f t="shared" si="32"/>
        <v>84979.302905321092</v>
      </c>
      <c r="AI36" s="32"/>
      <c r="AJ36" s="35">
        <v>180829.65842789126</v>
      </c>
      <c r="AK36" s="39">
        <v>2.9549261132736007</v>
      </c>
      <c r="AL36" s="36">
        <v>468.40804971921153</v>
      </c>
      <c r="AM36" s="39">
        <v>2.2200485791706314E-2</v>
      </c>
      <c r="AN36" s="36">
        <v>181298.06647761047</v>
      </c>
      <c r="AO36" s="40">
        <v>2.2030265080212708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180829.65842789126</v>
      </c>
      <c r="AW36" s="117">
        <f t="shared" si="34"/>
        <v>468.40804971921153</v>
      </c>
      <c r="AX36" s="118">
        <f t="shared" si="35"/>
        <v>181298.06647761047</v>
      </c>
      <c r="AY36" s="32"/>
      <c r="AZ36" s="35">
        <v>237929.31325484894</v>
      </c>
      <c r="BA36" s="39">
        <v>2.1477641564799508</v>
      </c>
      <c r="BB36" s="36">
        <v>1029.5902098959389</v>
      </c>
      <c r="BC36" s="39">
        <v>3.4646505700304163E-2</v>
      </c>
      <c r="BD36" s="36">
        <v>238958.90346474489</v>
      </c>
      <c r="BE36" s="40">
        <v>1.7008114298863668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237929.31325484894</v>
      </c>
      <c r="BM36" s="117">
        <f t="shared" si="37"/>
        <v>1029.5902098959389</v>
      </c>
      <c r="BN36" s="118">
        <f t="shared" si="38"/>
        <v>238958.90346474489</v>
      </c>
      <c r="BO36" s="32"/>
      <c r="BP36" s="35">
        <v>336420.3759434825</v>
      </c>
      <c r="BQ36" s="39">
        <v>3.6111717987514358</v>
      </c>
      <c r="BR36" s="36">
        <v>138.19392222979465</v>
      </c>
      <c r="BS36" s="39">
        <v>7.0781562297579726E-3</v>
      </c>
      <c r="BT36" s="36">
        <v>336558.56986571231</v>
      </c>
      <c r="BU36" s="40">
        <v>2.9867202366394134</v>
      </c>
      <c r="BV36" s="38">
        <v>0</v>
      </c>
      <c r="BW36" s="39">
        <v>0</v>
      </c>
      <c r="BX36" s="36">
        <v>95.870644436360891</v>
      </c>
      <c r="BY36" s="39">
        <v>5.0644017493838391E-4</v>
      </c>
      <c r="BZ36" s="36">
        <v>95.870644436360891</v>
      </c>
      <c r="CA36" s="40">
        <v>2.0061698554730569E-4</v>
      </c>
      <c r="CB36" s="116">
        <f t="shared" si="39"/>
        <v>336420.3759434825</v>
      </c>
      <c r="CC36" s="117">
        <f t="shared" si="40"/>
        <v>234.06456666615554</v>
      </c>
      <c r="CD36" s="118">
        <f t="shared" si="41"/>
        <v>336654.44051014865</v>
      </c>
      <c r="CE36" s="32"/>
      <c r="CF36" s="38">
        <v>198398.31</v>
      </c>
      <c r="CG36" s="39">
        <v>1.5840563845840618</v>
      </c>
      <c r="CH36" s="36">
        <v>2773.32</v>
      </c>
      <c r="CI36" s="39">
        <v>0.11549244159413652</v>
      </c>
      <c r="CJ36" s="36">
        <v>201171.63</v>
      </c>
      <c r="CK36" s="40">
        <v>1.3477933136808253</v>
      </c>
      <c r="CL36" s="38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198398.31</v>
      </c>
      <c r="CS36" s="117">
        <f t="shared" si="43"/>
        <v>2773.32</v>
      </c>
      <c r="CT36" s="118">
        <f t="shared" si="44"/>
        <v>201171.63</v>
      </c>
      <c r="CU36" s="32"/>
      <c r="CV36" s="38">
        <f t="shared" si="45"/>
        <v>1217293.9181040712</v>
      </c>
      <c r="CW36" s="39">
        <f t="shared" si="46"/>
        <v>1.7623193850368899</v>
      </c>
      <c r="CX36" s="36">
        <f t="shared" si="47"/>
        <v>5062.1346093176544</v>
      </c>
      <c r="CY36" s="39">
        <f t="shared" si="48"/>
        <v>2.8951795623131393E-2</v>
      </c>
      <c r="CZ36" s="36">
        <f t="shared" si="49"/>
        <v>1222356.0527133888</v>
      </c>
      <c r="DA36" s="40">
        <f t="shared" si="50"/>
        <v>1.412179856897724</v>
      </c>
      <c r="DB36" s="38">
        <f t="shared" si="51"/>
        <v>0</v>
      </c>
      <c r="DC36" s="39">
        <f t="shared" si="52"/>
        <v>0</v>
      </c>
      <c r="DD36" s="36">
        <f t="shared" si="53"/>
        <v>95.870644436360891</v>
      </c>
      <c r="DE36" s="39">
        <f t="shared" si="54"/>
        <v>5.9301820818010071E-5</v>
      </c>
      <c r="DF36" s="36">
        <f t="shared" si="55"/>
        <v>95.870644436360891</v>
      </c>
      <c r="DG36" s="40">
        <f t="shared" si="56"/>
        <v>2.0927556789406693E-5</v>
      </c>
      <c r="DH36" s="152"/>
      <c r="DI36" s="161" t="s">
        <v>34</v>
      </c>
      <c r="DJ36" s="38">
        <f t="shared" si="57"/>
        <v>1222356.0527133888</v>
      </c>
      <c r="DK36" s="36">
        <f t="shared" si="58"/>
        <v>95.870644436360891</v>
      </c>
      <c r="DL36" s="37">
        <f t="shared" si="59"/>
        <v>1222451.9233578253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>
        <v>41133.130000000005</v>
      </c>
      <c r="E37" s="39">
        <v>0.38318983827694147</v>
      </c>
      <c r="F37" s="36">
        <v>2116.8500000000004</v>
      </c>
      <c r="G37" s="39">
        <v>8.1652844744455166E-2</v>
      </c>
      <c r="H37" s="36">
        <v>43249.98</v>
      </c>
      <c r="I37" s="40">
        <v>0.32453143641807175</v>
      </c>
      <c r="J37" s="244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41133.130000000005</v>
      </c>
      <c r="Q37" s="117">
        <f t="shared" si="28"/>
        <v>2116.8500000000004</v>
      </c>
      <c r="R37" s="118">
        <f t="shared" si="29"/>
        <v>43249.98</v>
      </c>
      <c r="S37" s="32"/>
      <c r="T37" s="35">
        <v>444558.88865353999</v>
      </c>
      <c r="U37" s="39">
        <v>2.3033423243502273</v>
      </c>
      <c r="V37" s="36">
        <v>17808.253244757456</v>
      </c>
      <c r="W37" s="39">
        <v>0.32634377109269835</v>
      </c>
      <c r="X37" s="36">
        <v>462367.14189829747</v>
      </c>
      <c r="Y37" s="40">
        <v>1.8675841336899828</v>
      </c>
      <c r="Z37" s="38">
        <v>7837.4860847482332</v>
      </c>
      <c r="AA37" s="39">
        <v>7.9540365827959428E-3</v>
      </c>
      <c r="AB37" s="36">
        <v>4985.073000372101</v>
      </c>
      <c r="AC37" s="39">
        <v>1.2218645601651272E-2</v>
      </c>
      <c r="AD37" s="36">
        <v>12822.559085120334</v>
      </c>
      <c r="AE37" s="40">
        <v>9.2027759887926067E-3</v>
      </c>
      <c r="AF37" s="116">
        <f t="shared" si="30"/>
        <v>452396.37473828823</v>
      </c>
      <c r="AG37" s="117">
        <f t="shared" si="31"/>
        <v>22793.326245129556</v>
      </c>
      <c r="AH37" s="118">
        <f t="shared" si="32"/>
        <v>475189.7009834178</v>
      </c>
      <c r="AI37" s="32"/>
      <c r="AJ37" s="35">
        <v>497625.76708511566</v>
      </c>
      <c r="AK37" s="39">
        <v>8.1316714668461287</v>
      </c>
      <c r="AL37" s="36">
        <v>13728.984375962964</v>
      </c>
      <c r="AM37" s="39">
        <v>0.65069360519280361</v>
      </c>
      <c r="AN37" s="36">
        <v>511354.75146107865</v>
      </c>
      <c r="AO37" s="40">
        <v>6.2136794636500232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497625.76708511566</v>
      </c>
      <c r="AW37" s="117">
        <f t="shared" si="34"/>
        <v>13728.984375962964</v>
      </c>
      <c r="AX37" s="118">
        <f t="shared" si="35"/>
        <v>511354.75146107865</v>
      </c>
      <c r="AY37" s="32"/>
      <c r="AZ37" s="35">
        <v>1012920.984357792</v>
      </c>
      <c r="BA37" s="39">
        <v>9.1435365982830117</v>
      </c>
      <c r="BB37" s="36">
        <v>39569.367204400951</v>
      </c>
      <c r="BC37" s="39">
        <v>1.3315397652657048</v>
      </c>
      <c r="BD37" s="36">
        <v>1052490.3515621929</v>
      </c>
      <c r="BE37" s="40">
        <v>7.4911944850224055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1012920.984357792</v>
      </c>
      <c r="BM37" s="117">
        <f t="shared" si="37"/>
        <v>39569.367204400951</v>
      </c>
      <c r="BN37" s="118">
        <f t="shared" si="38"/>
        <v>1052490.3515621929</v>
      </c>
      <c r="BO37" s="32"/>
      <c r="BP37" s="35">
        <v>941874.74550811946</v>
      </c>
      <c r="BQ37" s="39">
        <v>10.110182860940945</v>
      </c>
      <c r="BR37" s="36">
        <v>34926.099854652188</v>
      </c>
      <c r="BS37" s="39">
        <v>1.7888803449422346</v>
      </c>
      <c r="BT37" s="36">
        <v>976800.84536277165</v>
      </c>
      <c r="BU37" s="40">
        <v>8.6684194468010087</v>
      </c>
      <c r="BV37" s="38">
        <v>116.06685749653423</v>
      </c>
      <c r="BW37" s="39">
        <v>4.0220551084128349E-4</v>
      </c>
      <c r="BX37" s="36">
        <v>-3168.7147371979845</v>
      </c>
      <c r="BY37" s="39">
        <v>-1.6738851139168343E-2</v>
      </c>
      <c r="BZ37" s="36">
        <v>-3052.6478797014502</v>
      </c>
      <c r="CA37" s="40">
        <v>-6.3879096585149177E-3</v>
      </c>
      <c r="CB37" s="116">
        <f t="shared" si="39"/>
        <v>941990.81236561597</v>
      </c>
      <c r="CC37" s="117">
        <f t="shared" si="40"/>
        <v>31757.385117454203</v>
      </c>
      <c r="CD37" s="118">
        <f t="shared" si="41"/>
        <v>973748.19748307019</v>
      </c>
      <c r="CE37" s="32"/>
      <c r="CF37" s="38">
        <v>588376.59</v>
      </c>
      <c r="CG37" s="39">
        <v>4.697730005509114</v>
      </c>
      <c r="CH37" s="36">
        <v>25264.76</v>
      </c>
      <c r="CI37" s="39">
        <v>1.052128430433515</v>
      </c>
      <c r="CJ37" s="36">
        <v>613641.35</v>
      </c>
      <c r="CK37" s="40">
        <v>4.1112243735763094</v>
      </c>
      <c r="CL37" s="38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588376.59</v>
      </c>
      <c r="CS37" s="117">
        <f t="shared" si="43"/>
        <v>25264.76</v>
      </c>
      <c r="CT37" s="118">
        <f t="shared" si="44"/>
        <v>613641.35</v>
      </c>
      <c r="CU37" s="32"/>
      <c r="CV37" s="38">
        <f t="shared" si="45"/>
        <v>3526490.1056045666</v>
      </c>
      <c r="CW37" s="39">
        <f t="shared" si="46"/>
        <v>5.1054242379911319</v>
      </c>
      <c r="CX37" s="36">
        <f t="shared" si="47"/>
        <v>133414.31467977355</v>
      </c>
      <c r="CY37" s="39">
        <f t="shared" si="48"/>
        <v>0.76303462272600364</v>
      </c>
      <c r="CZ37" s="36">
        <f t="shared" si="49"/>
        <v>3659904.4202843402</v>
      </c>
      <c r="DA37" s="40">
        <f t="shared" si="50"/>
        <v>4.2282633517652766</v>
      </c>
      <c r="DB37" s="38">
        <f t="shared" si="51"/>
        <v>7953.5529422447671</v>
      </c>
      <c r="DC37" s="39">
        <f t="shared" si="52"/>
        <v>2.6830083707026164E-3</v>
      </c>
      <c r="DD37" s="36">
        <f t="shared" si="53"/>
        <v>1816.3582631741165</v>
      </c>
      <c r="DE37" s="39">
        <f t="shared" si="54"/>
        <v>1.1235279881274163E-3</v>
      </c>
      <c r="DF37" s="36">
        <f t="shared" si="55"/>
        <v>9769.9112054188845</v>
      </c>
      <c r="DG37" s="40">
        <f t="shared" si="56"/>
        <v>2.1326692104858612E-3</v>
      </c>
      <c r="DH37" s="152"/>
      <c r="DI37" s="161" t="s">
        <v>35</v>
      </c>
      <c r="DJ37" s="38">
        <f t="shared" si="57"/>
        <v>3659904.4202843402</v>
      </c>
      <c r="DK37" s="36">
        <f t="shared" si="58"/>
        <v>9769.9112054188845</v>
      </c>
      <c r="DL37" s="37">
        <f t="shared" si="59"/>
        <v>3669674.331489759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>
        <v>243593.59999999998</v>
      </c>
      <c r="E38" s="39">
        <v>2.2692800715456847</v>
      </c>
      <c r="F38" s="36">
        <v>11841.699999999999</v>
      </c>
      <c r="G38" s="39">
        <v>0.45676759884281576</v>
      </c>
      <c r="H38" s="36">
        <v>255435.3</v>
      </c>
      <c r="I38" s="40">
        <v>1.9166895527091821</v>
      </c>
      <c r="J38" s="244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243593.59999999998</v>
      </c>
      <c r="Q38" s="117">
        <f t="shared" si="28"/>
        <v>11841.699999999999</v>
      </c>
      <c r="R38" s="118">
        <f t="shared" si="29"/>
        <v>255435.3</v>
      </c>
      <c r="S38" s="32"/>
      <c r="T38" s="35">
        <v>115907.01723216502</v>
      </c>
      <c r="U38" s="39">
        <v>0.6005358239234273</v>
      </c>
      <c r="V38" s="36">
        <v>4084.4067034940326</v>
      </c>
      <c r="W38" s="39">
        <v>7.4848479970203455E-2</v>
      </c>
      <c r="X38" s="36">
        <v>119991.42393565906</v>
      </c>
      <c r="Y38" s="40">
        <v>0.48466696530610542</v>
      </c>
      <c r="Z38" s="38">
        <v>3631.7509382626763</v>
      </c>
      <c r="AA38" s="39">
        <v>3.6857583554450119E-3</v>
      </c>
      <c r="AB38" s="36">
        <v>7332.1179898570754</v>
      </c>
      <c r="AC38" s="39">
        <v>1.7971361948133591E-2</v>
      </c>
      <c r="AD38" s="36">
        <v>10963.868928119751</v>
      </c>
      <c r="AE38" s="40">
        <v>7.8687903909177327E-3</v>
      </c>
      <c r="AF38" s="116">
        <f t="shared" si="30"/>
        <v>119538.76817042769</v>
      </c>
      <c r="AG38" s="117">
        <f t="shared" si="31"/>
        <v>11416.524693351108</v>
      </c>
      <c r="AH38" s="118">
        <f t="shared" si="32"/>
        <v>130955.2928637788</v>
      </c>
      <c r="AI38" s="32"/>
      <c r="AJ38" s="35">
        <v>127293.22939571796</v>
      </c>
      <c r="AK38" s="39">
        <v>2.0800906823275698</v>
      </c>
      <c r="AL38" s="36">
        <v>2563.7553428072292</v>
      </c>
      <c r="AM38" s="39">
        <v>0.12151075135348734</v>
      </c>
      <c r="AN38" s="36">
        <v>129856.98473852519</v>
      </c>
      <c r="AO38" s="40">
        <v>1.5779450117081864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127293.22939571796</v>
      </c>
      <c r="AW38" s="117">
        <f t="shared" si="34"/>
        <v>2563.7553428072292</v>
      </c>
      <c r="AX38" s="118">
        <f t="shared" si="35"/>
        <v>129856.98473852519</v>
      </c>
      <c r="AY38" s="32"/>
      <c r="AZ38" s="35">
        <v>687601.30900325184</v>
      </c>
      <c r="BA38" s="39">
        <v>6.2069083679658048</v>
      </c>
      <c r="BB38" s="36">
        <v>19065.192629687022</v>
      </c>
      <c r="BC38" s="39">
        <v>0.64155845575552795</v>
      </c>
      <c r="BD38" s="36">
        <v>706666.50163293886</v>
      </c>
      <c r="BE38" s="40">
        <v>5.0297622129507307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687601.30900325184</v>
      </c>
      <c r="BM38" s="117">
        <f t="shared" si="37"/>
        <v>19065.192629687022</v>
      </c>
      <c r="BN38" s="118">
        <f t="shared" si="38"/>
        <v>706666.50163293886</v>
      </c>
      <c r="BO38" s="32"/>
      <c r="BP38" s="35">
        <v>590209.33881121606</v>
      </c>
      <c r="BQ38" s="39">
        <v>6.3353692941382773</v>
      </c>
      <c r="BR38" s="36">
        <v>8985.5765710094965</v>
      </c>
      <c r="BS38" s="39">
        <v>0.46023235868723095</v>
      </c>
      <c r="BT38" s="36">
        <v>599194.91538222553</v>
      </c>
      <c r="BU38" s="40">
        <v>5.31743280278853</v>
      </c>
      <c r="BV38" s="38">
        <v>419.72222259941623</v>
      </c>
      <c r="BW38" s="39">
        <v>1.4544599086528894E-3</v>
      </c>
      <c r="BX38" s="36">
        <v>1224.3763299458833</v>
      </c>
      <c r="BY38" s="39">
        <v>6.4678126070156486E-3</v>
      </c>
      <c r="BZ38" s="36">
        <v>1644.0985525452995</v>
      </c>
      <c r="CA38" s="40">
        <v>3.4404076189690266E-3</v>
      </c>
      <c r="CB38" s="116">
        <f t="shared" si="39"/>
        <v>590629.06103381549</v>
      </c>
      <c r="CC38" s="117">
        <f t="shared" si="40"/>
        <v>10209.952900955381</v>
      </c>
      <c r="CD38" s="118">
        <f t="shared" si="41"/>
        <v>600839.01393477083</v>
      </c>
      <c r="CE38" s="32"/>
      <c r="CF38" s="38">
        <v>59.86</v>
      </c>
      <c r="CG38" s="39">
        <v>4.7793559925587037E-4</v>
      </c>
      <c r="CH38" s="36">
        <v>0</v>
      </c>
      <c r="CI38" s="39">
        <v>0</v>
      </c>
      <c r="CJ38" s="36">
        <v>59.86</v>
      </c>
      <c r="CK38" s="40">
        <v>4.0104515610344364E-4</v>
      </c>
      <c r="CL38" s="38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59.86</v>
      </c>
      <c r="CS38" s="117">
        <f t="shared" si="43"/>
        <v>0</v>
      </c>
      <c r="CT38" s="118">
        <f t="shared" si="44"/>
        <v>59.86</v>
      </c>
      <c r="CU38" s="32"/>
      <c r="CV38" s="38">
        <f t="shared" si="45"/>
        <v>1764664.3544423508</v>
      </c>
      <c r="CW38" s="39">
        <f t="shared" si="46"/>
        <v>2.5547668920921089</v>
      </c>
      <c r="CX38" s="36">
        <f t="shared" si="47"/>
        <v>46540.631246997786</v>
      </c>
      <c r="CY38" s="39">
        <f t="shared" si="48"/>
        <v>0.26617918092388082</v>
      </c>
      <c r="CZ38" s="36">
        <f t="shared" si="49"/>
        <v>1811204.9856893485</v>
      </c>
      <c r="DA38" s="40">
        <f t="shared" si="50"/>
        <v>2.0924731315605918</v>
      </c>
      <c r="DB38" s="38">
        <f t="shared" si="51"/>
        <v>4051.4731608620923</v>
      </c>
      <c r="DC38" s="39">
        <f t="shared" si="52"/>
        <v>1.3667019611492085E-3</v>
      </c>
      <c r="DD38" s="36">
        <f t="shared" si="53"/>
        <v>8556.4943198029578</v>
      </c>
      <c r="DE38" s="39">
        <f t="shared" si="54"/>
        <v>5.2927118198323932E-3</v>
      </c>
      <c r="DF38" s="36">
        <f t="shared" si="55"/>
        <v>12607.967480665051</v>
      </c>
      <c r="DG38" s="40">
        <f t="shared" si="56"/>
        <v>2.7521871476076016E-3</v>
      </c>
      <c r="DH38" s="152"/>
      <c r="DI38" s="161" t="s">
        <v>36</v>
      </c>
      <c r="DJ38" s="38">
        <f t="shared" si="57"/>
        <v>1811204.9856893485</v>
      </c>
      <c r="DK38" s="36">
        <f t="shared" si="58"/>
        <v>12607.967480665051</v>
      </c>
      <c r="DL38" s="37">
        <f t="shared" si="59"/>
        <v>1823812.9531700136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>
        <v>501608.64999999997</v>
      </c>
      <c r="E39" s="39">
        <v>4.6729081271426436</v>
      </c>
      <c r="F39" s="36">
        <v>11634.369999999999</v>
      </c>
      <c r="G39" s="39">
        <v>0.4487702989392478</v>
      </c>
      <c r="H39" s="36">
        <v>513243.01999999996</v>
      </c>
      <c r="I39" s="40">
        <v>3.8511808447575953</v>
      </c>
      <c r="J39" s="244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501608.64999999997</v>
      </c>
      <c r="Q39" s="117">
        <f t="shared" si="28"/>
        <v>11634.369999999999</v>
      </c>
      <c r="R39" s="118">
        <f t="shared" si="29"/>
        <v>513243.01999999996</v>
      </c>
      <c r="S39" s="32"/>
      <c r="T39" s="35">
        <v>266706.15284141683</v>
      </c>
      <c r="U39" s="39">
        <v>1.3818542057833272</v>
      </c>
      <c r="V39" s="36">
        <v>22713.065886454144</v>
      </c>
      <c r="W39" s="39">
        <v>0.41622653679660876</v>
      </c>
      <c r="X39" s="36">
        <v>289419.21872787096</v>
      </c>
      <c r="Y39" s="40">
        <v>1.1690163333449297</v>
      </c>
      <c r="Z39" s="38">
        <v>18201.179490780578</v>
      </c>
      <c r="AA39" s="39">
        <v>1.8471847471784639E-2</v>
      </c>
      <c r="AB39" s="36">
        <v>7952.1154991137064</v>
      </c>
      <c r="AC39" s="39">
        <v>1.9491004657267001E-2</v>
      </c>
      <c r="AD39" s="36">
        <v>26153.294989894282</v>
      </c>
      <c r="AE39" s="40">
        <v>1.877027148505047E-2</v>
      </c>
      <c r="AF39" s="116">
        <f t="shared" si="30"/>
        <v>284907.3323321974</v>
      </c>
      <c r="AG39" s="117">
        <f t="shared" si="31"/>
        <v>30665.181385567848</v>
      </c>
      <c r="AH39" s="118">
        <f t="shared" si="32"/>
        <v>315572.51371776522</v>
      </c>
      <c r="AI39" s="32"/>
      <c r="AJ39" s="35">
        <v>152983.29132153414</v>
      </c>
      <c r="AK39" s="39">
        <v>2.499890373905715</v>
      </c>
      <c r="AL39" s="36">
        <v>2219.4462268385678</v>
      </c>
      <c r="AM39" s="39">
        <v>0.10519201037198767</v>
      </c>
      <c r="AN39" s="36">
        <v>155202.73754837271</v>
      </c>
      <c r="AO39" s="40">
        <v>1.8859315577905427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152983.29132153414</v>
      </c>
      <c r="AW39" s="117">
        <f t="shared" si="34"/>
        <v>2219.4462268385678</v>
      </c>
      <c r="AX39" s="118">
        <f t="shared" si="35"/>
        <v>155202.73754837271</v>
      </c>
      <c r="AY39" s="32"/>
      <c r="AZ39" s="35">
        <v>1317599.0314434012</v>
      </c>
      <c r="BA39" s="39">
        <v>11.893834911025467</v>
      </c>
      <c r="BB39" s="36">
        <v>49073.839394860879</v>
      </c>
      <c r="BC39" s="39">
        <v>1.6513725946381155</v>
      </c>
      <c r="BD39" s="36">
        <v>1366672.8708382621</v>
      </c>
      <c r="BE39" s="40">
        <v>9.7274167479608966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1317599.0314434012</v>
      </c>
      <c r="BM39" s="117">
        <f t="shared" si="37"/>
        <v>49073.839394860879</v>
      </c>
      <c r="BN39" s="118">
        <f t="shared" si="38"/>
        <v>1366672.8708382621</v>
      </c>
      <c r="BO39" s="32"/>
      <c r="BP39" s="35">
        <v>198726.54969975865</v>
      </c>
      <c r="BQ39" s="39">
        <v>2.1331517448262538</v>
      </c>
      <c r="BR39" s="36">
        <v>1308.3629105857326</v>
      </c>
      <c r="BS39" s="39">
        <v>6.7013056268476368E-2</v>
      </c>
      <c r="BT39" s="36">
        <v>200034.91261034439</v>
      </c>
      <c r="BU39" s="40">
        <v>1.7751689453817667</v>
      </c>
      <c r="BV39" s="38">
        <v>-244.56574699202176</v>
      </c>
      <c r="BW39" s="39">
        <v>-8.4749163822362826E-4</v>
      </c>
      <c r="BX39" s="36">
        <v>46.364185991301383</v>
      </c>
      <c r="BY39" s="39">
        <v>2.4492050306282196E-4</v>
      </c>
      <c r="BZ39" s="36">
        <v>-198.20156100072037</v>
      </c>
      <c r="CA39" s="40">
        <v>-4.1475260683294387E-4</v>
      </c>
      <c r="CB39" s="116">
        <f t="shared" si="39"/>
        <v>198481.98395276663</v>
      </c>
      <c r="CC39" s="117">
        <f t="shared" si="40"/>
        <v>1354.727096577034</v>
      </c>
      <c r="CD39" s="118">
        <f t="shared" si="41"/>
        <v>199836.71104934366</v>
      </c>
      <c r="CE39" s="32"/>
      <c r="CF39" s="38">
        <v>0</v>
      </c>
      <c r="CG39" s="39">
        <v>0</v>
      </c>
      <c r="CH39" s="36">
        <v>0</v>
      </c>
      <c r="CI39" s="39">
        <v>0</v>
      </c>
      <c r="CJ39" s="36">
        <v>0</v>
      </c>
      <c r="CK39" s="40">
        <v>0</v>
      </c>
      <c r="CL39" s="38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2437623.6753061111</v>
      </c>
      <c r="CW39" s="39">
        <f t="shared" si="46"/>
        <v>3.5290338615242787</v>
      </c>
      <c r="CX39" s="36">
        <f t="shared" si="47"/>
        <v>86949.084418739338</v>
      </c>
      <c r="CY39" s="39">
        <f t="shared" si="48"/>
        <v>0.49728668160585732</v>
      </c>
      <c r="CZ39" s="36">
        <f t="shared" si="49"/>
        <v>2524572.7597248503</v>
      </c>
      <c r="DA39" s="40">
        <f t="shared" si="50"/>
        <v>2.9166221991065542</v>
      </c>
      <c r="DB39" s="38">
        <f t="shared" si="51"/>
        <v>17956.613743788555</v>
      </c>
      <c r="DC39" s="39">
        <f t="shared" si="52"/>
        <v>6.0573865961418899E-3</v>
      </c>
      <c r="DD39" s="36">
        <f t="shared" si="53"/>
        <v>7998.4796851050078</v>
      </c>
      <c r="DE39" s="39">
        <f t="shared" si="54"/>
        <v>4.9475458508829381E-3</v>
      </c>
      <c r="DF39" s="36">
        <f t="shared" si="55"/>
        <v>25955.093428893564</v>
      </c>
      <c r="DG39" s="40">
        <f t="shared" si="56"/>
        <v>5.6657248410183388E-3</v>
      </c>
      <c r="DH39" s="152"/>
      <c r="DI39" s="161" t="s">
        <v>37</v>
      </c>
      <c r="DJ39" s="38">
        <f t="shared" si="57"/>
        <v>2524572.7597248503</v>
      </c>
      <c r="DK39" s="36">
        <f t="shared" si="58"/>
        <v>25955.093428893564</v>
      </c>
      <c r="DL39" s="37">
        <f t="shared" si="59"/>
        <v>2550527.8531537438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>
        <v>141194.99000000002</v>
      </c>
      <c r="E40" s="39">
        <v>1.3153505552243256</v>
      </c>
      <c r="F40" s="36">
        <v>0</v>
      </c>
      <c r="G40" s="39">
        <v>0</v>
      </c>
      <c r="H40" s="36">
        <v>141194.99000000002</v>
      </c>
      <c r="I40" s="40">
        <v>1.0594736210221434</v>
      </c>
      <c r="J40" s="244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141194.99000000002</v>
      </c>
      <c r="Q40" s="117">
        <f t="shared" si="28"/>
        <v>0</v>
      </c>
      <c r="R40" s="118">
        <f t="shared" si="29"/>
        <v>141194.99000000002</v>
      </c>
      <c r="S40" s="32"/>
      <c r="T40" s="35">
        <v>64576663.561048098</v>
      </c>
      <c r="U40" s="39">
        <v>334.5837101491565</v>
      </c>
      <c r="V40" s="36">
        <v>3778831.5696638222</v>
      </c>
      <c r="W40" s="39">
        <v>69.248686427528853</v>
      </c>
      <c r="X40" s="36">
        <v>68355495.130711913</v>
      </c>
      <c r="Y40" s="40">
        <v>276.10015199722068</v>
      </c>
      <c r="Z40" s="38">
        <v>-3987.3410201259535</v>
      </c>
      <c r="AA40" s="39">
        <v>-4.0466363830467377E-3</v>
      </c>
      <c r="AB40" s="36">
        <v>49279.411946098153</v>
      </c>
      <c r="AC40" s="39">
        <v>0.12078612890567675</v>
      </c>
      <c r="AD40" s="36">
        <v>45292.070925972199</v>
      </c>
      <c r="AE40" s="40">
        <v>3.2506208786661793E-2</v>
      </c>
      <c r="AF40" s="116">
        <f t="shared" si="30"/>
        <v>64572676.220027968</v>
      </c>
      <c r="AG40" s="117">
        <f t="shared" si="31"/>
        <v>3828110.9816099205</v>
      </c>
      <c r="AH40" s="118">
        <f t="shared" si="32"/>
        <v>68400787.201637894</v>
      </c>
      <c r="AI40" s="32"/>
      <c r="AJ40" s="35">
        <v>42238100.540823333</v>
      </c>
      <c r="AK40" s="39">
        <v>690.21015329144609</v>
      </c>
      <c r="AL40" s="36">
        <v>3363200.3476626761</v>
      </c>
      <c r="AM40" s="39">
        <v>159.40093595254163</v>
      </c>
      <c r="AN40" s="36">
        <v>45601300.888486013</v>
      </c>
      <c r="AO40" s="40">
        <v>554.11994517875951</v>
      </c>
      <c r="AP40" s="38">
        <v>0</v>
      </c>
      <c r="AQ40" s="39">
        <v>0</v>
      </c>
      <c r="AR40" s="36">
        <v>16650.886499999993</v>
      </c>
      <c r="AS40" s="39">
        <v>0.11512110579515752</v>
      </c>
      <c r="AT40" s="36">
        <v>16650.886499999993</v>
      </c>
      <c r="AU40" s="40">
        <v>5.6077185378273497E-2</v>
      </c>
      <c r="AV40" s="116">
        <f t="shared" si="33"/>
        <v>42238100.540823333</v>
      </c>
      <c r="AW40" s="117">
        <f t="shared" si="34"/>
        <v>3379851.2341626761</v>
      </c>
      <c r="AX40" s="118">
        <f t="shared" si="35"/>
        <v>45617951.774986006</v>
      </c>
      <c r="AY40" s="32"/>
      <c r="AZ40" s="35">
        <v>42308658.773793541</v>
      </c>
      <c r="BA40" s="39">
        <v>381.91603875964563</v>
      </c>
      <c r="BB40" s="36">
        <v>2823500.2417365443</v>
      </c>
      <c r="BC40" s="39">
        <v>95.01296368195122</v>
      </c>
      <c r="BD40" s="36">
        <v>45132159.015530087</v>
      </c>
      <c r="BE40" s="40">
        <v>321.23219012171143</v>
      </c>
      <c r="BF40" s="38">
        <v>201053.17480782064</v>
      </c>
      <c r="BG40" s="39">
        <v>0.33534628240668352</v>
      </c>
      <c r="BH40" s="36">
        <v>349067.02314003999</v>
      </c>
      <c r="BI40" s="39">
        <v>1.1941754010839252</v>
      </c>
      <c r="BJ40" s="36">
        <v>550120.1979478607</v>
      </c>
      <c r="BK40" s="40">
        <v>0.6168324812976449</v>
      </c>
      <c r="BL40" s="116">
        <f t="shared" si="36"/>
        <v>42509711.948601365</v>
      </c>
      <c r="BM40" s="117">
        <f t="shared" si="37"/>
        <v>3172567.2648765845</v>
      </c>
      <c r="BN40" s="118">
        <f t="shared" si="38"/>
        <v>45682279.213477947</v>
      </c>
      <c r="BO40" s="32"/>
      <c r="BP40" s="35">
        <v>64821286.139280215</v>
      </c>
      <c r="BQ40" s="39">
        <v>695.79852233531426</v>
      </c>
      <c r="BR40" s="36">
        <v>3442139.4962169789</v>
      </c>
      <c r="BS40" s="39">
        <v>176.30298587466601</v>
      </c>
      <c r="BT40" s="36">
        <v>68263425.635497198</v>
      </c>
      <c r="BU40" s="40">
        <v>605.78981794823801</v>
      </c>
      <c r="BV40" s="38">
        <v>147157.37085844224</v>
      </c>
      <c r="BW40" s="39">
        <v>0.50994320684479044</v>
      </c>
      <c r="BX40" s="36">
        <v>811085.80652549188</v>
      </c>
      <c r="BY40" s="39">
        <v>4.2845903473557838</v>
      </c>
      <c r="BZ40" s="36">
        <v>958243.17738393415</v>
      </c>
      <c r="CA40" s="40">
        <v>2.0052004322933925</v>
      </c>
      <c r="CB40" s="116">
        <f t="shared" si="39"/>
        <v>64968443.510138661</v>
      </c>
      <c r="CC40" s="117">
        <f t="shared" si="40"/>
        <v>4253225.302742471</v>
      </c>
      <c r="CD40" s="118">
        <f t="shared" si="41"/>
        <v>69221668.812881127</v>
      </c>
      <c r="CE40" s="32"/>
      <c r="CF40" s="38">
        <v>38971488.950000003</v>
      </c>
      <c r="CG40" s="39">
        <v>311.15706523908761</v>
      </c>
      <c r="CH40" s="36">
        <v>2695956.73</v>
      </c>
      <c r="CI40" s="39">
        <v>112.27071711156457</v>
      </c>
      <c r="CJ40" s="36">
        <v>41667445.68</v>
      </c>
      <c r="CK40" s="40">
        <v>279.1601613292242</v>
      </c>
      <c r="CL40" s="38">
        <v>0</v>
      </c>
      <c r="CM40" s="39">
        <v>0</v>
      </c>
      <c r="CN40" s="36">
        <v>0</v>
      </c>
      <c r="CO40" s="39">
        <v>0</v>
      </c>
      <c r="CP40" s="36">
        <v>0</v>
      </c>
      <c r="CQ40" s="40">
        <v>0</v>
      </c>
      <c r="CR40" s="116">
        <f t="shared" si="42"/>
        <v>38971488.950000003</v>
      </c>
      <c r="CS40" s="117">
        <f t="shared" si="43"/>
        <v>2695956.73</v>
      </c>
      <c r="CT40" s="118">
        <f t="shared" si="44"/>
        <v>41667445.68</v>
      </c>
      <c r="CU40" s="32"/>
      <c r="CV40" s="38">
        <f t="shared" si="45"/>
        <v>253057392.95494521</v>
      </c>
      <c r="CW40" s="39">
        <f t="shared" si="46"/>
        <v>366.36012264481724</v>
      </c>
      <c r="CX40" s="36">
        <f t="shared" si="47"/>
        <v>16103628.385280022</v>
      </c>
      <c r="CY40" s="39">
        <f t="shared" si="48"/>
        <v>92.101256442947388</v>
      </c>
      <c r="CZ40" s="36">
        <f t="shared" si="49"/>
        <v>269161021.34022522</v>
      </c>
      <c r="DA40" s="40">
        <f t="shared" si="50"/>
        <v>310.95994637154143</v>
      </c>
      <c r="DB40" s="38">
        <f t="shared" si="51"/>
        <v>344223.20464613696</v>
      </c>
      <c r="DC40" s="39">
        <f t="shared" si="52"/>
        <v>0.11611838711103198</v>
      </c>
      <c r="DD40" s="36">
        <f t="shared" si="53"/>
        <v>1226083.12811163</v>
      </c>
      <c r="DE40" s="39">
        <f t="shared" si="54"/>
        <v>0.75840693883648092</v>
      </c>
      <c r="DF40" s="36">
        <f t="shared" si="55"/>
        <v>1570306.3327577668</v>
      </c>
      <c r="DG40" s="40">
        <f t="shared" si="56"/>
        <v>0.34278141290024844</v>
      </c>
      <c r="DH40" s="152"/>
      <c r="DI40" s="161" t="s">
        <v>38</v>
      </c>
      <c r="DJ40" s="38">
        <f t="shared" si="57"/>
        <v>269161021.34022522</v>
      </c>
      <c r="DK40" s="36">
        <f t="shared" si="58"/>
        <v>1570306.3327577668</v>
      </c>
      <c r="DL40" s="37">
        <f t="shared" si="59"/>
        <v>270731327.67298299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>
        <v>15262.220000000001</v>
      </c>
      <c r="E41" s="39">
        <v>0.14218046653748698</v>
      </c>
      <c r="F41" s="36">
        <v>514.54</v>
      </c>
      <c r="G41" s="39">
        <v>1.9847251687560269E-2</v>
      </c>
      <c r="H41" s="36">
        <v>15776.760000000002</v>
      </c>
      <c r="I41" s="40">
        <v>0.11838281971051033</v>
      </c>
      <c r="J41" s="244">
        <v>26087.26</v>
      </c>
      <c r="K41" s="39">
        <v>7.9361089816133074E-2</v>
      </c>
      <c r="L41" s="36">
        <v>203943.18</v>
      </c>
      <c r="M41" s="39">
        <v>0.71127751736837697</v>
      </c>
      <c r="N41" s="36">
        <v>230030.44</v>
      </c>
      <c r="O41" s="40">
        <v>0.37376339683220572</v>
      </c>
      <c r="P41" s="116">
        <f t="shared" si="27"/>
        <v>41349.479999999996</v>
      </c>
      <c r="Q41" s="117">
        <f t="shared" si="28"/>
        <v>204457.72</v>
      </c>
      <c r="R41" s="118">
        <f t="shared" si="29"/>
        <v>245807.2</v>
      </c>
      <c r="S41" s="32"/>
      <c r="T41" s="35">
        <v>4014481.6686383402</v>
      </c>
      <c r="U41" s="39">
        <v>20.799776528389483</v>
      </c>
      <c r="V41" s="36">
        <v>346307.99919802434</v>
      </c>
      <c r="W41" s="39">
        <v>6.346240524803906</v>
      </c>
      <c r="X41" s="36">
        <v>4360789.6678363644</v>
      </c>
      <c r="Y41" s="40">
        <v>17.614014613092454</v>
      </c>
      <c r="Z41" s="38">
        <v>426541.43267401867</v>
      </c>
      <c r="AA41" s="39">
        <v>0.43288448909269389</v>
      </c>
      <c r="AB41" s="36">
        <v>164320.72878370588</v>
      </c>
      <c r="AC41" s="39">
        <v>0.40275774293842698</v>
      </c>
      <c r="AD41" s="36">
        <v>590862.16145772452</v>
      </c>
      <c r="AE41" s="40">
        <v>0.42406294063867189</v>
      </c>
      <c r="AF41" s="116">
        <f t="shared" si="30"/>
        <v>4441023.1013123589</v>
      </c>
      <c r="AG41" s="117">
        <f t="shared" si="31"/>
        <v>510628.72798173025</v>
      </c>
      <c r="AH41" s="118">
        <f t="shared" si="32"/>
        <v>4951651.8292940892</v>
      </c>
      <c r="AI41" s="32"/>
      <c r="AJ41" s="35">
        <v>1099879.6578351895</v>
      </c>
      <c r="AK41" s="39">
        <v>17.97306454400924</v>
      </c>
      <c r="AL41" s="36">
        <v>111606.91910837016</v>
      </c>
      <c r="AM41" s="39">
        <v>5.2896781415408389</v>
      </c>
      <c r="AN41" s="36">
        <v>1211486.5769435596</v>
      </c>
      <c r="AO41" s="40">
        <v>14.721265896391756</v>
      </c>
      <c r="AP41" s="38">
        <v>62982.423332033984</v>
      </c>
      <c r="AQ41" s="39">
        <v>0.41356900211461017</v>
      </c>
      <c r="AR41" s="36">
        <v>84559.449407057866</v>
      </c>
      <c r="AS41" s="39">
        <v>0.58462817106886067</v>
      </c>
      <c r="AT41" s="36">
        <v>147541.87273909186</v>
      </c>
      <c r="AU41" s="40">
        <v>0.49689444154506096</v>
      </c>
      <c r="AV41" s="116">
        <f t="shared" si="33"/>
        <v>1162862.0811672234</v>
      </c>
      <c r="AW41" s="117">
        <f t="shared" si="34"/>
        <v>196166.36851542804</v>
      </c>
      <c r="AX41" s="118">
        <f t="shared" si="35"/>
        <v>1359028.4496826516</v>
      </c>
      <c r="AY41" s="32"/>
      <c r="AZ41" s="35">
        <v>1802186.1143100429</v>
      </c>
      <c r="BA41" s="39">
        <v>16.2681541280921</v>
      </c>
      <c r="BB41" s="36">
        <v>145002.9159794322</v>
      </c>
      <c r="BC41" s="39">
        <v>4.8794601063173335</v>
      </c>
      <c r="BD41" s="36">
        <v>1947189.0302894751</v>
      </c>
      <c r="BE41" s="40">
        <v>13.859292584820139</v>
      </c>
      <c r="BF41" s="38">
        <v>584198.155685673</v>
      </c>
      <c r="BG41" s="39">
        <v>0.97441226623401145</v>
      </c>
      <c r="BH41" s="36">
        <v>130737.04303243538</v>
      </c>
      <c r="BI41" s="39">
        <v>0.44725783431324279</v>
      </c>
      <c r="BJ41" s="36">
        <v>714935.19871810835</v>
      </c>
      <c r="BK41" s="40">
        <v>0.80163435961337359</v>
      </c>
      <c r="BL41" s="116">
        <f t="shared" si="36"/>
        <v>2386384.2699957159</v>
      </c>
      <c r="BM41" s="117">
        <f t="shared" si="37"/>
        <v>275739.95901186758</v>
      </c>
      <c r="BN41" s="118">
        <f t="shared" si="38"/>
        <v>2662124.2290075836</v>
      </c>
      <c r="BO41" s="32"/>
      <c r="BP41" s="35">
        <v>871601.00462126359</v>
      </c>
      <c r="BQ41" s="39">
        <v>9.3558571142566489</v>
      </c>
      <c r="BR41" s="36">
        <v>139990.94266001161</v>
      </c>
      <c r="BS41" s="39">
        <v>7.1701978416314081</v>
      </c>
      <c r="BT41" s="36">
        <v>1011591.9472812752</v>
      </c>
      <c r="BU41" s="40">
        <v>8.9771659695724821</v>
      </c>
      <c r="BV41" s="38">
        <v>114840.83478833543</v>
      </c>
      <c r="BW41" s="39">
        <v>0.39795698460140633</v>
      </c>
      <c r="BX41" s="36">
        <v>125778.72604365859</v>
      </c>
      <c r="BY41" s="39">
        <v>0.6644307065585785</v>
      </c>
      <c r="BZ41" s="36">
        <v>240619.56083199402</v>
      </c>
      <c r="CA41" s="40">
        <v>0.50351566156285177</v>
      </c>
      <c r="CB41" s="116">
        <f t="shared" si="39"/>
        <v>986441.83940959908</v>
      </c>
      <c r="CC41" s="117">
        <f t="shared" si="40"/>
        <v>265769.66870367021</v>
      </c>
      <c r="CD41" s="118">
        <f t="shared" si="41"/>
        <v>1252211.5081132692</v>
      </c>
      <c r="CE41" s="32"/>
      <c r="CF41" s="38">
        <v>2712546.22</v>
      </c>
      <c r="CG41" s="39">
        <v>21.657574392999436</v>
      </c>
      <c r="CH41" s="36">
        <v>165430.95000000001</v>
      </c>
      <c r="CI41" s="39">
        <v>6.8892245866822144</v>
      </c>
      <c r="CJ41" s="36">
        <v>2877977.1700000004</v>
      </c>
      <c r="CK41" s="40">
        <v>19.281637210237172</v>
      </c>
      <c r="CL41" s="38">
        <v>747406.68</v>
      </c>
      <c r="CM41" s="39">
        <v>1.2253613094886777</v>
      </c>
      <c r="CN41" s="36">
        <v>209622.9</v>
      </c>
      <c r="CO41" s="39">
        <v>0.70892793127938036</v>
      </c>
      <c r="CP41" s="36">
        <v>957029.58000000007</v>
      </c>
      <c r="CQ41" s="40">
        <v>1.0567462716891298</v>
      </c>
      <c r="CR41" s="116">
        <f t="shared" si="42"/>
        <v>3459952.9000000004</v>
      </c>
      <c r="CS41" s="117">
        <f t="shared" si="43"/>
        <v>375053.85</v>
      </c>
      <c r="CT41" s="118">
        <f t="shared" si="44"/>
        <v>3835006.7500000005</v>
      </c>
      <c r="CU41" s="32"/>
      <c r="CV41" s="38">
        <f t="shared" si="45"/>
        <v>10515956.885404836</v>
      </c>
      <c r="CW41" s="39">
        <f t="shared" si="46"/>
        <v>15.224322076812255</v>
      </c>
      <c r="CX41" s="36">
        <f t="shared" si="47"/>
        <v>908854.26694583823</v>
      </c>
      <c r="CY41" s="39">
        <f t="shared" si="48"/>
        <v>5.1979974889236775</v>
      </c>
      <c r="CZ41" s="36">
        <f t="shared" si="49"/>
        <v>11424811.152350675</v>
      </c>
      <c r="DA41" s="40">
        <f t="shared" si="50"/>
        <v>13.199008703230172</v>
      </c>
      <c r="DB41" s="38">
        <f t="shared" si="51"/>
        <v>1962056.7864800612</v>
      </c>
      <c r="DC41" s="39">
        <f t="shared" si="52"/>
        <v>0.66186958459273637</v>
      </c>
      <c r="DD41" s="36">
        <f t="shared" si="53"/>
        <v>918962.02726685768</v>
      </c>
      <c r="DE41" s="39">
        <f t="shared" si="54"/>
        <v>0.56843387045039739</v>
      </c>
      <c r="DF41" s="36">
        <f t="shared" si="55"/>
        <v>2881018.8137469189</v>
      </c>
      <c r="DG41" s="40">
        <f t="shared" si="56"/>
        <v>0.62889620895434928</v>
      </c>
      <c r="DH41" s="152"/>
      <c r="DI41" s="161" t="s">
        <v>39</v>
      </c>
      <c r="DJ41" s="38">
        <f t="shared" si="57"/>
        <v>11424811.152350675</v>
      </c>
      <c r="DK41" s="36">
        <f t="shared" si="58"/>
        <v>2881018.8137469189</v>
      </c>
      <c r="DL41" s="37">
        <f t="shared" si="59"/>
        <v>14305829.966097593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>
        <v>57531.34</v>
      </c>
      <c r="E42" s="39">
        <v>0.53595301088090619</v>
      </c>
      <c r="F42" s="36">
        <v>4484.67</v>
      </c>
      <c r="G42" s="39">
        <v>0.17298630665380907</v>
      </c>
      <c r="H42" s="36">
        <v>62016.009999999995</v>
      </c>
      <c r="I42" s="40">
        <v>0.46534460377131964</v>
      </c>
      <c r="J42" s="244">
        <v>2934876.98</v>
      </c>
      <c r="K42" s="39">
        <v>8.9283058323902704</v>
      </c>
      <c r="L42" s="36">
        <v>3418026.19</v>
      </c>
      <c r="M42" s="39">
        <v>11.92079667838509</v>
      </c>
      <c r="N42" s="36">
        <v>6352903.1699999999</v>
      </c>
      <c r="O42" s="40">
        <v>10.322471532747089</v>
      </c>
      <c r="P42" s="116">
        <f t="shared" si="27"/>
        <v>2992408.32</v>
      </c>
      <c r="Q42" s="117">
        <f t="shared" si="28"/>
        <v>3422510.86</v>
      </c>
      <c r="R42" s="118">
        <f t="shared" si="29"/>
        <v>6414919.1799999997</v>
      </c>
      <c r="S42" s="32"/>
      <c r="T42" s="35">
        <v>3380497.6406558137</v>
      </c>
      <c r="U42" s="39">
        <v>17.514987309492003</v>
      </c>
      <c r="V42" s="36">
        <v>2147877.7003733427</v>
      </c>
      <c r="W42" s="39">
        <v>39.360767109042548</v>
      </c>
      <c r="X42" s="36">
        <v>5528375.341029156</v>
      </c>
      <c r="Y42" s="40">
        <v>22.330103366774335</v>
      </c>
      <c r="Z42" s="38">
        <v>12580019.575791143</v>
      </c>
      <c r="AA42" s="39">
        <v>12.767095831002827</v>
      </c>
      <c r="AB42" s="36">
        <v>8313150.0879879231</v>
      </c>
      <c r="AC42" s="39">
        <v>20.375917213424682</v>
      </c>
      <c r="AD42" s="36">
        <v>20893169.663779065</v>
      </c>
      <c r="AE42" s="40">
        <v>14.99506914612058</v>
      </c>
      <c r="AF42" s="116">
        <f t="shared" si="30"/>
        <v>15960517.216446957</v>
      </c>
      <c r="AG42" s="117">
        <f t="shared" si="31"/>
        <v>10461027.788361266</v>
      </c>
      <c r="AH42" s="118">
        <f t="shared" si="32"/>
        <v>26421545.004808225</v>
      </c>
      <c r="AI42" s="32"/>
      <c r="AJ42" s="35">
        <v>864855.01477541926</v>
      </c>
      <c r="AK42" s="39">
        <v>14.132541584015609</v>
      </c>
      <c r="AL42" s="36">
        <v>934333.41516003304</v>
      </c>
      <c r="AM42" s="39">
        <v>44.28330324470511</v>
      </c>
      <c r="AN42" s="36">
        <v>1799188.4299354523</v>
      </c>
      <c r="AO42" s="40">
        <v>21.862670027771461</v>
      </c>
      <c r="AP42" s="38">
        <v>2324318.7565923193</v>
      </c>
      <c r="AQ42" s="39">
        <v>15.262451615945363</v>
      </c>
      <c r="AR42" s="36">
        <v>2719362.3032272384</v>
      </c>
      <c r="AS42" s="39">
        <v>18.801160851416906</v>
      </c>
      <c r="AT42" s="36">
        <v>5043681.0598195577</v>
      </c>
      <c r="AU42" s="40">
        <v>16.98620897934704</v>
      </c>
      <c r="AV42" s="116">
        <f t="shared" si="33"/>
        <v>3189173.7713677385</v>
      </c>
      <c r="AW42" s="117">
        <f t="shared" si="34"/>
        <v>3653695.7183872713</v>
      </c>
      <c r="AX42" s="118">
        <f t="shared" si="35"/>
        <v>6842869.4897550102</v>
      </c>
      <c r="AY42" s="32"/>
      <c r="AZ42" s="35">
        <v>1789119.7573308547</v>
      </c>
      <c r="BA42" s="39">
        <v>16.150205428153591</v>
      </c>
      <c r="BB42" s="36">
        <v>761120.10158783407</v>
      </c>
      <c r="BC42" s="39">
        <v>25.612279220238722</v>
      </c>
      <c r="BD42" s="36">
        <v>2550239.8589186887</v>
      </c>
      <c r="BE42" s="40">
        <v>18.151560950900652</v>
      </c>
      <c r="BF42" s="38">
        <v>6064290.0190987885</v>
      </c>
      <c r="BG42" s="39">
        <v>10.114921663309291</v>
      </c>
      <c r="BH42" s="36">
        <v>4186263.5168729047</v>
      </c>
      <c r="BI42" s="39">
        <v>14.321412745709679</v>
      </c>
      <c r="BJ42" s="36">
        <v>10250553.535971694</v>
      </c>
      <c r="BK42" s="40">
        <v>11.49362338604233</v>
      </c>
      <c r="BL42" s="116">
        <f t="shared" si="36"/>
        <v>7853409.7764296429</v>
      </c>
      <c r="BM42" s="117">
        <f t="shared" si="37"/>
        <v>4947383.618460739</v>
      </c>
      <c r="BN42" s="118">
        <f t="shared" si="38"/>
        <v>12800793.394890383</v>
      </c>
      <c r="BO42" s="32"/>
      <c r="BP42" s="35">
        <v>1021929.0357564432</v>
      </c>
      <c r="BQ42" s="39">
        <v>10.969494056058256</v>
      </c>
      <c r="BR42" s="36">
        <v>1148975.3170940494</v>
      </c>
      <c r="BS42" s="39">
        <v>58.84938112548911</v>
      </c>
      <c r="BT42" s="36">
        <v>2170904.3528504926</v>
      </c>
      <c r="BU42" s="40">
        <v>19.26524695257126</v>
      </c>
      <c r="BV42" s="38">
        <v>1960345.7658385551</v>
      </c>
      <c r="BW42" s="39">
        <v>6.7931697918002714</v>
      </c>
      <c r="BX42" s="36">
        <v>3373553.0803182418</v>
      </c>
      <c r="BY42" s="39">
        <v>17.820917155661778</v>
      </c>
      <c r="BZ42" s="36">
        <v>5333898.8461567964</v>
      </c>
      <c r="CA42" s="40">
        <v>11.161609625358713</v>
      </c>
      <c r="CB42" s="116">
        <f t="shared" si="39"/>
        <v>2982274.8015949982</v>
      </c>
      <c r="CC42" s="117">
        <f t="shared" si="40"/>
        <v>4522528.3974122908</v>
      </c>
      <c r="CD42" s="118">
        <f t="shared" si="41"/>
        <v>7504803.1990072895</v>
      </c>
      <c r="CE42" s="32"/>
      <c r="CF42" s="38">
        <v>2854618.26</v>
      </c>
      <c r="CG42" s="39">
        <v>22.791909267287839</v>
      </c>
      <c r="CH42" s="36">
        <v>1086874.3999999999</v>
      </c>
      <c r="CI42" s="39">
        <v>45.261916461916456</v>
      </c>
      <c r="CJ42" s="36">
        <v>3941492.6599999997</v>
      </c>
      <c r="CK42" s="40">
        <v>26.40689173254723</v>
      </c>
      <c r="CL42" s="38">
        <v>7512826.7400000002</v>
      </c>
      <c r="CM42" s="39">
        <v>12.317159397194516</v>
      </c>
      <c r="CN42" s="36">
        <v>5607496.4100000001</v>
      </c>
      <c r="CO42" s="39">
        <v>18.964105685007947</v>
      </c>
      <c r="CP42" s="36">
        <v>13120323.15</v>
      </c>
      <c r="CQ42" s="40">
        <v>14.487381437174678</v>
      </c>
      <c r="CR42" s="116">
        <f t="shared" si="42"/>
        <v>10367445</v>
      </c>
      <c r="CS42" s="117">
        <f t="shared" si="43"/>
        <v>6694370.8100000005</v>
      </c>
      <c r="CT42" s="118">
        <f t="shared" si="44"/>
        <v>17061815.810000002</v>
      </c>
      <c r="CU42" s="32"/>
      <c r="CV42" s="38">
        <f t="shared" si="45"/>
        <v>9968551.048518531</v>
      </c>
      <c r="CW42" s="39">
        <f t="shared" si="46"/>
        <v>14.431823319133748</v>
      </c>
      <c r="CX42" s="36">
        <f t="shared" si="47"/>
        <v>6083665.6042152587</v>
      </c>
      <c r="CY42" s="39">
        <f t="shared" si="48"/>
        <v>34.794223545243895</v>
      </c>
      <c r="CZ42" s="36">
        <f t="shared" si="49"/>
        <v>16052216.65273379</v>
      </c>
      <c r="DA42" s="40">
        <f t="shared" si="50"/>
        <v>18.545019648922274</v>
      </c>
      <c r="DB42" s="38">
        <f t="shared" si="51"/>
        <v>33376677.837320805</v>
      </c>
      <c r="DC42" s="39">
        <f t="shared" si="52"/>
        <v>11.259107303873952</v>
      </c>
      <c r="DD42" s="36">
        <f t="shared" si="53"/>
        <v>27617851.588406309</v>
      </c>
      <c r="DE42" s="39">
        <f t="shared" si="54"/>
        <v>17.083319882774262</v>
      </c>
      <c r="DF42" s="36">
        <f t="shared" si="55"/>
        <v>60994529.425727114</v>
      </c>
      <c r="DG42" s="40">
        <f t="shared" si="56"/>
        <v>13.314466444912263</v>
      </c>
      <c r="DH42" s="152"/>
      <c r="DI42" s="161" t="s">
        <v>55</v>
      </c>
      <c r="DJ42" s="38">
        <f t="shared" si="57"/>
        <v>16052216.65273379</v>
      </c>
      <c r="DK42" s="36">
        <f t="shared" si="58"/>
        <v>60994529.425727114</v>
      </c>
      <c r="DL42" s="37">
        <f t="shared" si="59"/>
        <v>77046746.078460902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>
        <v>0</v>
      </c>
      <c r="E43" s="39">
        <v>0</v>
      </c>
      <c r="F43" s="36">
        <v>0</v>
      </c>
      <c r="G43" s="39">
        <v>0</v>
      </c>
      <c r="H43" s="36">
        <v>0</v>
      </c>
      <c r="I43" s="40">
        <v>0</v>
      </c>
      <c r="J43" s="244">
        <v>7801.5199999999995</v>
      </c>
      <c r="K43" s="39">
        <v>2.3733313863639128E-2</v>
      </c>
      <c r="L43" s="36">
        <v>1639.1499999999999</v>
      </c>
      <c r="M43" s="39">
        <v>5.7167419993861771E-3</v>
      </c>
      <c r="N43" s="36">
        <v>9440.67</v>
      </c>
      <c r="O43" s="40">
        <v>1.5339608477781895E-2</v>
      </c>
      <c r="P43" s="116">
        <f t="shared" si="27"/>
        <v>7801.5199999999995</v>
      </c>
      <c r="Q43" s="117">
        <f t="shared" si="28"/>
        <v>1639.1499999999999</v>
      </c>
      <c r="R43" s="118">
        <f t="shared" si="29"/>
        <v>9440.67</v>
      </c>
      <c r="S43" s="32"/>
      <c r="T43" s="35">
        <v>10626.429163777577</v>
      </c>
      <c r="U43" s="39">
        <v>5.5057506832832018E-2</v>
      </c>
      <c r="V43" s="36">
        <v>7367.1390416403683</v>
      </c>
      <c r="W43" s="39">
        <v>0.13500593820008372</v>
      </c>
      <c r="X43" s="36">
        <v>17993.568205417945</v>
      </c>
      <c r="Y43" s="40">
        <v>7.2679261659771566E-2</v>
      </c>
      <c r="Z43" s="38">
        <v>653745.33927281911</v>
      </c>
      <c r="AA43" s="39">
        <v>0.66346712302652677</v>
      </c>
      <c r="AB43" s="36">
        <v>266150.15561265085</v>
      </c>
      <c r="AC43" s="39">
        <v>0.65234640054670801</v>
      </c>
      <c r="AD43" s="36">
        <v>919895.49488547002</v>
      </c>
      <c r="AE43" s="40">
        <v>0.66021081410763094</v>
      </c>
      <c r="AF43" s="116">
        <f t="shared" si="30"/>
        <v>664371.76843659673</v>
      </c>
      <c r="AG43" s="117">
        <f t="shared" si="31"/>
        <v>273517.29465429124</v>
      </c>
      <c r="AH43" s="118">
        <f t="shared" si="32"/>
        <v>937889.06309088797</v>
      </c>
      <c r="AI43" s="32"/>
      <c r="AJ43" s="35">
        <v>2667.4147149898954</v>
      </c>
      <c r="AK43" s="39">
        <v>4.358805665386456E-2</v>
      </c>
      <c r="AL43" s="36">
        <v>4292.0275141735556</v>
      </c>
      <c r="AM43" s="39">
        <v>0.20342326717728593</v>
      </c>
      <c r="AN43" s="36">
        <v>6959.442229163451</v>
      </c>
      <c r="AO43" s="40">
        <v>8.4567011715942053E-2</v>
      </c>
      <c r="AP43" s="38">
        <v>161593.35957267947</v>
      </c>
      <c r="AQ43" s="39">
        <v>1.0610897601462963</v>
      </c>
      <c r="AR43" s="36">
        <v>66466.239308672928</v>
      </c>
      <c r="AS43" s="39">
        <v>0.45953511047354728</v>
      </c>
      <c r="AT43" s="36">
        <v>228059.5988813524</v>
      </c>
      <c r="AU43" s="40">
        <v>0.7680636345556916</v>
      </c>
      <c r="AV43" s="116">
        <f t="shared" si="33"/>
        <v>164260.77428766937</v>
      </c>
      <c r="AW43" s="117">
        <f t="shared" si="34"/>
        <v>70758.26682284649</v>
      </c>
      <c r="AX43" s="118">
        <f t="shared" si="35"/>
        <v>235019.04111051586</v>
      </c>
      <c r="AY43" s="32"/>
      <c r="AZ43" s="35">
        <v>49866.432203726261</v>
      </c>
      <c r="BA43" s="39">
        <v>0.45013930496232407</v>
      </c>
      <c r="BB43" s="36">
        <v>19661.774630273187</v>
      </c>
      <c r="BC43" s="39">
        <v>0.66163390080671625</v>
      </c>
      <c r="BD43" s="36">
        <v>69528.206833999444</v>
      </c>
      <c r="BE43" s="40">
        <v>0.49487324878110883</v>
      </c>
      <c r="BF43" s="38">
        <v>859875.38903370884</v>
      </c>
      <c r="BG43" s="39">
        <v>1.434227613272379</v>
      </c>
      <c r="BH43" s="36">
        <v>381820.3040440359</v>
      </c>
      <c r="BI43" s="39">
        <v>1.306225980965406</v>
      </c>
      <c r="BJ43" s="36">
        <v>1241695.6930777447</v>
      </c>
      <c r="BK43" s="40">
        <v>1.3922743397440869</v>
      </c>
      <c r="BL43" s="116">
        <f t="shared" si="36"/>
        <v>909741.8212374351</v>
      </c>
      <c r="BM43" s="117">
        <f t="shared" si="37"/>
        <v>401482.07867430907</v>
      </c>
      <c r="BN43" s="118">
        <f t="shared" si="38"/>
        <v>1311223.8999117441</v>
      </c>
      <c r="BO43" s="32"/>
      <c r="BP43" s="35">
        <v>7573.2291170077078</v>
      </c>
      <c r="BQ43" s="39">
        <v>8.1291840115581715E-2</v>
      </c>
      <c r="BR43" s="36">
        <v>32709.191406147271</v>
      </c>
      <c r="BS43" s="39">
        <v>1.6753324834125831</v>
      </c>
      <c r="BT43" s="36">
        <v>40282.420523154979</v>
      </c>
      <c r="BU43" s="40">
        <v>0.35747810731823204</v>
      </c>
      <c r="BV43" s="38">
        <v>638065.68252794701</v>
      </c>
      <c r="BW43" s="39">
        <v>2.2110836747614044</v>
      </c>
      <c r="BX43" s="36">
        <v>173238.81124596548</v>
      </c>
      <c r="BY43" s="39">
        <v>0.91514033716298993</v>
      </c>
      <c r="BZ43" s="36">
        <v>811304.49377391255</v>
      </c>
      <c r="CA43" s="40">
        <v>1.6977194933736626</v>
      </c>
      <c r="CB43" s="116">
        <f t="shared" si="39"/>
        <v>645638.9116449547</v>
      </c>
      <c r="CC43" s="117">
        <f t="shared" si="40"/>
        <v>205948.00265211274</v>
      </c>
      <c r="CD43" s="118">
        <f t="shared" si="41"/>
        <v>851586.91429706744</v>
      </c>
      <c r="CE43" s="32"/>
      <c r="CF43" s="38">
        <v>21539.71</v>
      </c>
      <c r="CG43" s="39">
        <v>0.17197785176491254</v>
      </c>
      <c r="CH43" s="36">
        <v>7813.74</v>
      </c>
      <c r="CI43" s="39">
        <v>0.32539624370132841</v>
      </c>
      <c r="CJ43" s="36">
        <v>29353.449999999997</v>
      </c>
      <c r="CK43" s="40">
        <v>0.19665985528607796</v>
      </c>
      <c r="CL43" s="38">
        <v>406850.42</v>
      </c>
      <c r="CM43" s="39">
        <v>0.667024762766662</v>
      </c>
      <c r="CN43" s="36">
        <v>222148.52</v>
      </c>
      <c r="CO43" s="39">
        <v>0.75128857925530113</v>
      </c>
      <c r="CP43" s="36">
        <v>628998.93999999994</v>
      </c>
      <c r="CQ43" s="40">
        <v>0.69453682376402048</v>
      </c>
      <c r="CR43" s="116">
        <f t="shared" si="42"/>
        <v>428390.13</v>
      </c>
      <c r="CS43" s="117">
        <f t="shared" si="43"/>
        <v>229962.25999999998</v>
      </c>
      <c r="CT43" s="118">
        <f t="shared" si="44"/>
        <v>658352.39</v>
      </c>
      <c r="CU43" s="32"/>
      <c r="CV43" s="38">
        <f t="shared" si="45"/>
        <v>92273.215199501428</v>
      </c>
      <c r="CW43" s="39">
        <f t="shared" si="46"/>
        <v>0.13358719159546428</v>
      </c>
      <c r="CX43" s="36">
        <f t="shared" si="47"/>
        <v>71843.872592234387</v>
      </c>
      <c r="CY43" s="39">
        <f t="shared" si="48"/>
        <v>0.41089565501400876</v>
      </c>
      <c r="CZ43" s="36">
        <f t="shared" si="49"/>
        <v>164117.08779173583</v>
      </c>
      <c r="DA43" s="40">
        <f t="shared" si="50"/>
        <v>0.18960338523111739</v>
      </c>
      <c r="DB43" s="38">
        <f t="shared" si="51"/>
        <v>2727931.7104071546</v>
      </c>
      <c r="DC43" s="39">
        <f t="shared" si="52"/>
        <v>0.92022567359208518</v>
      </c>
      <c r="DD43" s="36">
        <f t="shared" si="53"/>
        <v>1111463.1802113252</v>
      </c>
      <c r="DE43" s="39">
        <f t="shared" si="54"/>
        <v>0.68750753420104538</v>
      </c>
      <c r="DF43" s="36">
        <f t="shared" si="55"/>
        <v>3839394.8906184798</v>
      </c>
      <c r="DG43" s="40">
        <f t="shared" si="56"/>
        <v>0.83809966108772793</v>
      </c>
      <c r="DH43" s="152"/>
      <c r="DI43" s="161" t="s">
        <v>56</v>
      </c>
      <c r="DJ43" s="38">
        <f t="shared" si="57"/>
        <v>164117.08779173583</v>
      </c>
      <c r="DK43" s="36">
        <f t="shared" si="58"/>
        <v>3839394.8906184798</v>
      </c>
      <c r="DL43" s="37">
        <f t="shared" si="59"/>
        <v>4003511.9784102156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>
        <v>588729.1</v>
      </c>
      <c r="E44" s="39">
        <v>5.4845086823669691</v>
      </c>
      <c r="F44" s="36">
        <v>23681.480000000003</v>
      </c>
      <c r="G44" s="39">
        <v>0.91346113789778216</v>
      </c>
      <c r="H44" s="36">
        <v>612410.57999999996</v>
      </c>
      <c r="I44" s="40">
        <v>4.5952965806001389</v>
      </c>
      <c r="J44" s="244">
        <v>3065389.33</v>
      </c>
      <c r="K44" s="39">
        <v>9.325342636196595</v>
      </c>
      <c r="L44" s="36">
        <v>15977788.380000001</v>
      </c>
      <c r="M44" s="39">
        <v>55.724548631455598</v>
      </c>
      <c r="N44" s="36">
        <v>19043177.710000001</v>
      </c>
      <c r="O44" s="40">
        <v>30.942177858586646</v>
      </c>
      <c r="P44" s="116">
        <f t="shared" si="27"/>
        <v>3654118.43</v>
      </c>
      <c r="Q44" s="117">
        <f t="shared" si="28"/>
        <v>16001469.860000001</v>
      </c>
      <c r="R44" s="118">
        <f t="shared" si="29"/>
        <v>19655588.290000003</v>
      </c>
      <c r="S44" s="32"/>
      <c r="T44" s="35">
        <v>11434109.712961441</v>
      </c>
      <c r="U44" s="39">
        <v>59.242250049021486</v>
      </c>
      <c r="V44" s="36">
        <v>6576040.967520386</v>
      </c>
      <c r="W44" s="39">
        <v>120.50873146878972</v>
      </c>
      <c r="X44" s="36">
        <v>18010150.680481829</v>
      </c>
      <c r="Y44" s="40">
        <v>72.746241262170372</v>
      </c>
      <c r="Z44" s="38">
        <v>14992654.290739998</v>
      </c>
      <c r="AA44" s="39">
        <v>15.215608603608676</v>
      </c>
      <c r="AB44" s="36">
        <v>17220904.252548486</v>
      </c>
      <c r="AC44" s="39">
        <v>42.209236652332507</v>
      </c>
      <c r="AD44" s="36">
        <v>32213558.543288484</v>
      </c>
      <c r="AE44" s="40">
        <v>23.119734610523579</v>
      </c>
      <c r="AF44" s="116">
        <f t="shared" si="30"/>
        <v>26426764.003701441</v>
      </c>
      <c r="AG44" s="117">
        <f t="shared" si="31"/>
        <v>23796945.220068872</v>
      </c>
      <c r="AH44" s="118">
        <f t="shared" si="32"/>
        <v>50223709.223770313</v>
      </c>
      <c r="AI44" s="32"/>
      <c r="AJ44" s="35">
        <v>470146.20709360624</v>
      </c>
      <c r="AK44" s="39">
        <v>7.6826296995490919</v>
      </c>
      <c r="AL44" s="36">
        <v>2421166.6810812335</v>
      </c>
      <c r="AM44" s="39">
        <v>114.75267458558385</v>
      </c>
      <c r="AN44" s="36">
        <v>2891312.8881748398</v>
      </c>
      <c r="AO44" s="40">
        <v>35.133518296067074</v>
      </c>
      <c r="AP44" s="38">
        <v>776225.66936458612</v>
      </c>
      <c r="AQ44" s="39">
        <v>5.0970232409520397</v>
      </c>
      <c r="AR44" s="36">
        <v>3850312.9144318528</v>
      </c>
      <c r="AS44" s="39">
        <v>26.620341227283653</v>
      </c>
      <c r="AT44" s="36">
        <v>4626538.5837964388</v>
      </c>
      <c r="AU44" s="40">
        <v>15.581348285767724</v>
      </c>
      <c r="AV44" s="116">
        <f t="shared" si="33"/>
        <v>1246371.8764581922</v>
      </c>
      <c r="AW44" s="117">
        <f t="shared" si="34"/>
        <v>6271479.5955130868</v>
      </c>
      <c r="AX44" s="118">
        <f t="shared" si="35"/>
        <v>7517851.471971279</v>
      </c>
      <c r="AY44" s="32"/>
      <c r="AZ44" s="35">
        <v>12473074.570109837</v>
      </c>
      <c r="BA44" s="39">
        <v>112.59319886360207</v>
      </c>
      <c r="BB44" s="36">
        <v>5066753.0527964635</v>
      </c>
      <c r="BC44" s="39">
        <v>170.50015320511704</v>
      </c>
      <c r="BD44" s="36">
        <v>17539827.622906301</v>
      </c>
      <c r="BE44" s="40">
        <v>124.84129641847372</v>
      </c>
      <c r="BF44" s="38">
        <v>14407065.637790726</v>
      </c>
      <c r="BG44" s="39">
        <v>24.030239296844286</v>
      </c>
      <c r="BH44" s="36">
        <v>17027663.54579756</v>
      </c>
      <c r="BI44" s="39">
        <v>58.252471864600217</v>
      </c>
      <c r="BJ44" s="36">
        <v>31434729.183588289</v>
      </c>
      <c r="BK44" s="40">
        <v>35.246773475257854</v>
      </c>
      <c r="BL44" s="116">
        <f t="shared" si="36"/>
        <v>26880140.207900561</v>
      </c>
      <c r="BM44" s="117">
        <f t="shared" si="37"/>
        <v>22094416.598594025</v>
      </c>
      <c r="BN44" s="118">
        <f t="shared" si="38"/>
        <v>48974556.806494586</v>
      </c>
      <c r="BO44" s="32"/>
      <c r="BP44" s="35">
        <v>4397051.2279272228</v>
      </c>
      <c r="BQ44" s="39">
        <v>47.198411652163706</v>
      </c>
      <c r="BR44" s="36">
        <v>2295140.5013377545</v>
      </c>
      <c r="BS44" s="39">
        <v>117.55483002139698</v>
      </c>
      <c r="BT44" s="36">
        <v>6692191.7292649774</v>
      </c>
      <c r="BU44" s="40">
        <v>59.388487636020564</v>
      </c>
      <c r="BV44" s="38">
        <v>3574348.7301415196</v>
      </c>
      <c r="BW44" s="39">
        <v>12.386160769230704</v>
      </c>
      <c r="BX44" s="36">
        <v>7969349.6788936649</v>
      </c>
      <c r="BY44" s="39">
        <v>42.09838026282555</v>
      </c>
      <c r="BZ44" s="36">
        <v>11543698.409035183</v>
      </c>
      <c r="CA44" s="40">
        <v>24.156111503194708</v>
      </c>
      <c r="CB44" s="116">
        <f t="shared" si="39"/>
        <v>7971399.9580687424</v>
      </c>
      <c r="CC44" s="117">
        <f t="shared" si="40"/>
        <v>10264490.180231418</v>
      </c>
      <c r="CD44" s="118">
        <f t="shared" si="41"/>
        <v>18235890.138300162</v>
      </c>
      <c r="CE44" s="32"/>
      <c r="CF44" s="38">
        <v>18436191.600000001</v>
      </c>
      <c r="CG44" s="39">
        <v>147.19866823157443</v>
      </c>
      <c r="CH44" s="36">
        <v>3587805.11</v>
      </c>
      <c r="CI44" s="39">
        <v>149.41094865281306</v>
      </c>
      <c r="CJ44" s="36">
        <v>22023996.710000001</v>
      </c>
      <c r="CK44" s="40">
        <v>147.5545806646121</v>
      </c>
      <c r="CL44" s="38">
        <v>10495400.050000001</v>
      </c>
      <c r="CM44" s="39">
        <v>17.207040682156514</v>
      </c>
      <c r="CN44" s="36">
        <v>11680644.810000001</v>
      </c>
      <c r="CO44" s="39">
        <v>39.503009266461497</v>
      </c>
      <c r="CP44" s="36">
        <v>22176044.859999999</v>
      </c>
      <c r="CQ44" s="40">
        <v>24.486654557339687</v>
      </c>
      <c r="CR44" s="116">
        <f t="shared" si="42"/>
        <v>28931591.650000002</v>
      </c>
      <c r="CS44" s="117">
        <f t="shared" si="43"/>
        <v>15268449.92</v>
      </c>
      <c r="CT44" s="118">
        <f t="shared" si="44"/>
        <v>44200041.57</v>
      </c>
      <c r="CU44" s="32"/>
      <c r="CV44" s="38">
        <f t="shared" si="45"/>
        <v>47799302.418092109</v>
      </c>
      <c r="CW44" s="39">
        <f t="shared" si="46"/>
        <v>69.200737792105372</v>
      </c>
      <c r="CX44" s="36">
        <f t="shared" si="47"/>
        <v>19970587.792735837</v>
      </c>
      <c r="CY44" s="39">
        <f t="shared" si="48"/>
        <v>114.21750326134185</v>
      </c>
      <c r="CZ44" s="36">
        <f t="shared" si="49"/>
        <v>67769890.210827947</v>
      </c>
      <c r="DA44" s="40">
        <f t="shared" si="50"/>
        <v>78.294105590150366</v>
      </c>
      <c r="DB44" s="38">
        <f t="shared" si="51"/>
        <v>47311083.708036825</v>
      </c>
      <c r="DC44" s="39">
        <f t="shared" si="52"/>
        <v>15.959664132172012</v>
      </c>
      <c r="DD44" s="36">
        <f t="shared" si="53"/>
        <v>73726663.581671566</v>
      </c>
      <c r="DE44" s="39">
        <f t="shared" si="54"/>
        <v>45.604422698255888</v>
      </c>
      <c r="DF44" s="36">
        <f t="shared" si="55"/>
        <v>121037747.28970839</v>
      </c>
      <c r="DG44" s="40">
        <f t="shared" si="56"/>
        <v>26.421271547294694</v>
      </c>
      <c r="DH44" s="152"/>
      <c r="DI44" s="161" t="s">
        <v>60</v>
      </c>
      <c r="DJ44" s="38">
        <f t="shared" si="57"/>
        <v>67769890.210827947</v>
      </c>
      <c r="DK44" s="36">
        <f t="shared" si="58"/>
        <v>121037747.28970839</v>
      </c>
      <c r="DL44" s="37">
        <f t="shared" si="59"/>
        <v>188807637.50053632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>
        <v>10230.92</v>
      </c>
      <c r="E45" s="39">
        <v>9.5309658667461619E-2</v>
      </c>
      <c r="F45" s="36">
        <v>-334.31</v>
      </c>
      <c r="G45" s="39">
        <v>-1.2895274831243973E-2</v>
      </c>
      <c r="H45" s="36">
        <v>9896.61</v>
      </c>
      <c r="I45" s="40">
        <v>7.4260405645724073E-2</v>
      </c>
      <c r="J45" s="244">
        <v>300379.52000000002</v>
      </c>
      <c r="K45" s="39">
        <v>0.91379646868421383</v>
      </c>
      <c r="L45" s="36">
        <v>339653.9</v>
      </c>
      <c r="M45" s="39">
        <v>1.1845857397952066</v>
      </c>
      <c r="N45" s="36">
        <v>640033.42000000004</v>
      </c>
      <c r="O45" s="40">
        <v>1.0399539519436376</v>
      </c>
      <c r="P45" s="116">
        <f t="shared" si="27"/>
        <v>310610.44</v>
      </c>
      <c r="Q45" s="117">
        <f t="shared" si="28"/>
        <v>339319.59</v>
      </c>
      <c r="R45" s="118">
        <f t="shared" si="29"/>
        <v>649930.03</v>
      </c>
      <c r="S45" s="32"/>
      <c r="T45" s="35">
        <v>236889.35916132055</v>
      </c>
      <c r="U45" s="39">
        <v>1.2273678495037488</v>
      </c>
      <c r="V45" s="36">
        <v>167525.24971432722</v>
      </c>
      <c r="W45" s="39">
        <v>3.0699710405968079</v>
      </c>
      <c r="X45" s="36">
        <v>404414.60887564777</v>
      </c>
      <c r="Y45" s="40">
        <v>1.6335034186636284</v>
      </c>
      <c r="Z45" s="38">
        <v>772599.10469340696</v>
      </c>
      <c r="AA45" s="39">
        <v>0.78408835130508026</v>
      </c>
      <c r="AB45" s="36">
        <v>190455.26699408665</v>
      </c>
      <c r="AC45" s="39">
        <v>0.46681471067623548</v>
      </c>
      <c r="AD45" s="36">
        <v>963054.37168749364</v>
      </c>
      <c r="AE45" s="40">
        <v>0.69118602525700445</v>
      </c>
      <c r="AF45" s="116">
        <f t="shared" si="30"/>
        <v>1009488.4638547276</v>
      </c>
      <c r="AG45" s="117">
        <f t="shared" si="31"/>
        <v>357980.51670841384</v>
      </c>
      <c r="AH45" s="118">
        <f t="shared" si="32"/>
        <v>1367468.9805631414</v>
      </c>
      <c r="AI45" s="32"/>
      <c r="AJ45" s="35">
        <v>34440.052757824866</v>
      </c>
      <c r="AK45" s="39">
        <v>0.56278274328101285</v>
      </c>
      <c r="AL45" s="36">
        <v>34156.587784389063</v>
      </c>
      <c r="AM45" s="39">
        <v>1.6188723534001168</v>
      </c>
      <c r="AN45" s="36">
        <v>68596.640542213921</v>
      </c>
      <c r="AO45" s="40">
        <v>0.83354566549868059</v>
      </c>
      <c r="AP45" s="38">
        <v>111496.07654165928</v>
      </c>
      <c r="AQ45" s="39">
        <v>0.73212999239384913</v>
      </c>
      <c r="AR45" s="36">
        <v>39746.475799083273</v>
      </c>
      <c r="AS45" s="39">
        <v>0.27479967781000342</v>
      </c>
      <c r="AT45" s="36">
        <v>151242.55234074255</v>
      </c>
      <c r="AU45" s="40">
        <v>0.50935766361118706</v>
      </c>
      <c r="AV45" s="116">
        <f t="shared" si="33"/>
        <v>145936.12929948414</v>
      </c>
      <c r="AW45" s="117">
        <f t="shared" si="34"/>
        <v>73903.063583472336</v>
      </c>
      <c r="AX45" s="118">
        <f t="shared" si="35"/>
        <v>219839.19288295647</v>
      </c>
      <c r="AY45" s="32"/>
      <c r="AZ45" s="35">
        <v>365741.586833284</v>
      </c>
      <c r="BA45" s="39">
        <v>3.3015127896126018</v>
      </c>
      <c r="BB45" s="36">
        <v>199043.77944936638</v>
      </c>
      <c r="BC45" s="39">
        <v>6.6979768970409657</v>
      </c>
      <c r="BD45" s="36">
        <v>564785.36628265039</v>
      </c>
      <c r="BE45" s="40">
        <v>4.0199105054389088</v>
      </c>
      <c r="BF45" s="38">
        <v>735710.83131750114</v>
      </c>
      <c r="BG45" s="39">
        <v>1.2271275618725406</v>
      </c>
      <c r="BH45" s="36">
        <v>659873.98190081934</v>
      </c>
      <c r="BI45" s="39">
        <v>2.2574612460172809</v>
      </c>
      <c r="BJ45" s="36">
        <v>1395584.8132183205</v>
      </c>
      <c r="BK45" s="40">
        <v>1.5648253716369742</v>
      </c>
      <c r="BL45" s="116">
        <f t="shared" si="36"/>
        <v>1101452.4181507851</v>
      </c>
      <c r="BM45" s="117">
        <f t="shared" si="37"/>
        <v>858917.76135018573</v>
      </c>
      <c r="BN45" s="118">
        <f t="shared" si="38"/>
        <v>1960370.179500971</v>
      </c>
      <c r="BO45" s="32"/>
      <c r="BP45" s="35">
        <v>48847.271811309547</v>
      </c>
      <c r="BQ45" s="39">
        <v>0.52433176770654621</v>
      </c>
      <c r="BR45" s="36">
        <v>75712.028440764378</v>
      </c>
      <c r="BS45" s="39">
        <v>3.8778953309139714</v>
      </c>
      <c r="BT45" s="36">
        <v>124559.30025207392</v>
      </c>
      <c r="BU45" s="40">
        <v>1.1053760505131467</v>
      </c>
      <c r="BV45" s="38">
        <v>291318.68063636485</v>
      </c>
      <c r="BW45" s="39">
        <v>1.0095041882774896</v>
      </c>
      <c r="BX45" s="36">
        <v>113028.41789620792</v>
      </c>
      <c r="BY45" s="39">
        <v>0.59707673885890833</v>
      </c>
      <c r="BZ45" s="36">
        <v>404347.09853257274</v>
      </c>
      <c r="CA45" s="40">
        <v>0.8461286194467067</v>
      </c>
      <c r="CB45" s="116">
        <f t="shared" si="39"/>
        <v>340165.95244767441</v>
      </c>
      <c r="CC45" s="117">
        <f t="shared" si="40"/>
        <v>188740.44633697229</v>
      </c>
      <c r="CD45" s="118">
        <f t="shared" si="41"/>
        <v>528906.39878464676</v>
      </c>
      <c r="CE45" s="32"/>
      <c r="CF45" s="38">
        <v>1117252.1100000001</v>
      </c>
      <c r="CG45" s="39">
        <v>8.9203901889865627</v>
      </c>
      <c r="CH45" s="36">
        <v>49847.74</v>
      </c>
      <c r="CI45" s="39">
        <v>2.0758647399325363</v>
      </c>
      <c r="CJ45" s="36">
        <v>1167099.8500000001</v>
      </c>
      <c r="CK45" s="40">
        <v>7.8192405868953507</v>
      </c>
      <c r="CL45" s="38">
        <v>450154.61</v>
      </c>
      <c r="CM45" s="39">
        <v>0.73802129033950437</v>
      </c>
      <c r="CN45" s="36">
        <v>86880.85</v>
      </c>
      <c r="CO45" s="39">
        <v>0.29382410632757283</v>
      </c>
      <c r="CP45" s="36">
        <v>537035.46</v>
      </c>
      <c r="CQ45" s="40">
        <v>0.59299130557684188</v>
      </c>
      <c r="CR45" s="116">
        <f t="shared" si="42"/>
        <v>1567406.7200000002</v>
      </c>
      <c r="CS45" s="117">
        <f t="shared" si="43"/>
        <v>136728.59</v>
      </c>
      <c r="CT45" s="118">
        <f t="shared" si="44"/>
        <v>1704135.3100000003</v>
      </c>
      <c r="CU45" s="32"/>
      <c r="CV45" s="38">
        <f t="shared" si="45"/>
        <v>1813401.3005637391</v>
      </c>
      <c r="CW45" s="39">
        <f t="shared" si="46"/>
        <v>2.6253250897794795</v>
      </c>
      <c r="CX45" s="36">
        <f t="shared" si="47"/>
        <v>525951.07538884704</v>
      </c>
      <c r="CY45" s="39">
        <f t="shared" si="48"/>
        <v>3.0080646244364906</v>
      </c>
      <c r="CZ45" s="36">
        <f t="shared" si="49"/>
        <v>2339352.3759525861</v>
      </c>
      <c r="DA45" s="40">
        <f t="shared" si="50"/>
        <v>2.7026383157123206</v>
      </c>
      <c r="DB45" s="38">
        <f t="shared" si="51"/>
        <v>2661658.8231889321</v>
      </c>
      <c r="DC45" s="39">
        <f t="shared" si="52"/>
        <v>0.89786953760502308</v>
      </c>
      <c r="DD45" s="36">
        <f t="shared" si="53"/>
        <v>1429638.8925901973</v>
      </c>
      <c r="DE45" s="39">
        <f t="shared" si="54"/>
        <v>0.88431855174520568</v>
      </c>
      <c r="DF45" s="36">
        <f t="shared" si="55"/>
        <v>4091297.7157791294</v>
      </c>
      <c r="DG45" s="40">
        <f t="shared" si="56"/>
        <v>0.89308740744068837</v>
      </c>
      <c r="DH45" s="152"/>
      <c r="DI45" s="161" t="s">
        <v>61</v>
      </c>
      <c r="DJ45" s="38">
        <f t="shared" si="57"/>
        <v>2339352.3759525861</v>
      </c>
      <c r="DK45" s="36">
        <f t="shared" si="58"/>
        <v>4091297.7157791294</v>
      </c>
      <c r="DL45" s="37">
        <f t="shared" si="59"/>
        <v>6430650.0917317159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>
        <v>0</v>
      </c>
      <c r="E46" s="39">
        <v>0</v>
      </c>
      <c r="F46" s="36">
        <v>0</v>
      </c>
      <c r="G46" s="39">
        <v>0</v>
      </c>
      <c r="H46" s="36">
        <v>0</v>
      </c>
      <c r="I46" s="40">
        <v>0</v>
      </c>
      <c r="J46" s="244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5">
        <v>67072361.370979905</v>
      </c>
      <c r="U46" s="39">
        <v>347.51438489466602</v>
      </c>
      <c r="V46" s="36">
        <v>2816352.3350557028</v>
      </c>
      <c r="W46" s="39">
        <v>51.610847460200901</v>
      </c>
      <c r="X46" s="36">
        <v>69888713.706035614</v>
      </c>
      <c r="Y46" s="40">
        <v>282.29309787351553</v>
      </c>
      <c r="Z46" s="38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67072361.370979905</v>
      </c>
      <c r="AG46" s="117">
        <f t="shared" si="31"/>
        <v>2816352.3350557028</v>
      </c>
      <c r="AH46" s="118">
        <f t="shared" si="32"/>
        <v>69888713.706035614</v>
      </c>
      <c r="AI46" s="32"/>
      <c r="AJ46" s="35">
        <v>7848278.2669439167</v>
      </c>
      <c r="AK46" s="39">
        <v>128.24822319994635</v>
      </c>
      <c r="AL46" s="36">
        <v>492679.5435601651</v>
      </c>
      <c r="AM46" s="39">
        <v>23.350848076219968</v>
      </c>
      <c r="AN46" s="36">
        <v>8340957.8105040817</v>
      </c>
      <c r="AO46" s="40">
        <v>101.35436916585554</v>
      </c>
      <c r="AP46" s="38">
        <v>0</v>
      </c>
      <c r="AQ46" s="39">
        <v>0</v>
      </c>
      <c r="AR46" s="36">
        <v>0</v>
      </c>
      <c r="AS46" s="39">
        <v>0</v>
      </c>
      <c r="AT46" s="36">
        <v>0</v>
      </c>
      <c r="AU46" s="40">
        <v>0</v>
      </c>
      <c r="AV46" s="116">
        <f t="shared" si="33"/>
        <v>7848278.2669439167</v>
      </c>
      <c r="AW46" s="117">
        <f t="shared" si="34"/>
        <v>492679.5435601651</v>
      </c>
      <c r="AX46" s="118">
        <f t="shared" si="35"/>
        <v>8340957.8105040817</v>
      </c>
      <c r="AY46" s="32"/>
      <c r="AZ46" s="35">
        <v>17096981.530532859</v>
      </c>
      <c r="BA46" s="39">
        <v>154.33274535595649</v>
      </c>
      <c r="BB46" s="36">
        <v>0</v>
      </c>
      <c r="BC46" s="39">
        <v>0</v>
      </c>
      <c r="BD46" s="36">
        <v>17096981.530532859</v>
      </c>
      <c r="BE46" s="40">
        <v>121.68929963296625</v>
      </c>
      <c r="BF46" s="38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17096981.530532859</v>
      </c>
      <c r="BM46" s="117">
        <f t="shared" si="37"/>
        <v>0</v>
      </c>
      <c r="BN46" s="118">
        <f t="shared" si="38"/>
        <v>17096981.530532859</v>
      </c>
      <c r="BO46" s="32"/>
      <c r="BP46" s="35">
        <v>18392421.050981749</v>
      </c>
      <c r="BQ46" s="39">
        <v>197.42618747095619</v>
      </c>
      <c r="BR46" s="36">
        <v>0</v>
      </c>
      <c r="BS46" s="39">
        <v>0</v>
      </c>
      <c r="BT46" s="36">
        <v>18392421.050981749</v>
      </c>
      <c r="BU46" s="40">
        <v>163.21978125732571</v>
      </c>
      <c r="BV46" s="38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18392421.050981749</v>
      </c>
      <c r="CC46" s="117">
        <f t="shared" si="40"/>
        <v>0</v>
      </c>
      <c r="CD46" s="118">
        <f t="shared" si="41"/>
        <v>18392421.050981749</v>
      </c>
      <c r="CE46" s="32"/>
      <c r="CF46" s="38">
        <v>14633177.85</v>
      </c>
      <c r="CG46" s="39">
        <v>116.83455771395722</v>
      </c>
      <c r="CH46" s="36">
        <v>834607.77</v>
      </c>
      <c r="CI46" s="39">
        <v>34.756497313954945</v>
      </c>
      <c r="CJ46" s="36">
        <v>15467785.619999999</v>
      </c>
      <c r="CK46" s="40">
        <v>103.62981120192951</v>
      </c>
      <c r="CL46" s="38">
        <v>0</v>
      </c>
      <c r="CM46" s="39">
        <v>0</v>
      </c>
      <c r="CN46" s="36">
        <v>0</v>
      </c>
      <c r="CO46" s="39">
        <v>0</v>
      </c>
      <c r="CP46" s="36">
        <v>0</v>
      </c>
      <c r="CQ46" s="40">
        <v>0</v>
      </c>
      <c r="CR46" s="116">
        <f t="shared" si="42"/>
        <v>14633177.85</v>
      </c>
      <c r="CS46" s="117">
        <f t="shared" si="43"/>
        <v>834607.77</v>
      </c>
      <c r="CT46" s="118">
        <f t="shared" si="44"/>
        <v>15467785.619999999</v>
      </c>
      <c r="CU46" s="32"/>
      <c r="CV46" s="38">
        <f t="shared" si="45"/>
        <v>125043220.06943841</v>
      </c>
      <c r="CW46" s="39">
        <f t="shared" si="46"/>
        <v>181.02948467780422</v>
      </c>
      <c r="CX46" s="36">
        <f t="shared" si="47"/>
        <v>4143639.6486158678</v>
      </c>
      <c r="CY46" s="39">
        <f t="shared" si="48"/>
        <v>23.698660249337237</v>
      </c>
      <c r="CZ46" s="36">
        <f t="shared" si="49"/>
        <v>129186859.71805428</v>
      </c>
      <c r="DA46" s="40">
        <f t="shared" si="50"/>
        <v>149.24872394155403</v>
      </c>
      <c r="DB46" s="38">
        <f t="shared" si="51"/>
        <v>0</v>
      </c>
      <c r="DC46" s="39">
        <f t="shared" si="52"/>
        <v>0</v>
      </c>
      <c r="DD46" s="36">
        <f t="shared" si="53"/>
        <v>0</v>
      </c>
      <c r="DE46" s="39">
        <f t="shared" si="54"/>
        <v>0</v>
      </c>
      <c r="DF46" s="36">
        <f t="shared" si="55"/>
        <v>0</v>
      </c>
      <c r="DG46" s="40">
        <f t="shared" si="56"/>
        <v>0</v>
      </c>
      <c r="DH46" s="152"/>
      <c r="DI46" s="161" t="s">
        <v>47</v>
      </c>
      <c r="DJ46" s="38">
        <f t="shared" si="57"/>
        <v>129186859.71805428</v>
      </c>
      <c r="DK46" s="36">
        <f t="shared" si="58"/>
        <v>0</v>
      </c>
      <c r="DL46" s="37">
        <f t="shared" si="59"/>
        <v>129186859.71805428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>
        <v>0</v>
      </c>
      <c r="E47" s="39">
        <v>0</v>
      </c>
      <c r="F47" s="36">
        <v>0</v>
      </c>
      <c r="G47" s="39">
        <v>0</v>
      </c>
      <c r="H47" s="36">
        <v>0</v>
      </c>
      <c r="I47" s="40">
        <v>0</v>
      </c>
      <c r="J47" s="244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5">
        <v>2099294.9171844735</v>
      </c>
      <c r="U47" s="39">
        <v>10.876837596678204</v>
      </c>
      <c r="V47" s="36">
        <v>0</v>
      </c>
      <c r="W47" s="39">
        <v>0</v>
      </c>
      <c r="X47" s="36">
        <v>2099294.9171844735</v>
      </c>
      <c r="Y47" s="40">
        <v>8.4794301411066275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2099294.9171844735</v>
      </c>
      <c r="AG47" s="117">
        <f t="shared" si="31"/>
        <v>0</v>
      </c>
      <c r="AH47" s="118">
        <f t="shared" si="32"/>
        <v>2099294.9171844735</v>
      </c>
      <c r="AI47" s="32"/>
      <c r="AJ47" s="35">
        <v>1083428.1383477887</v>
      </c>
      <c r="AK47" s="39">
        <v>17.704231295309967</v>
      </c>
      <c r="AL47" s="36">
        <v>83457.512830227599</v>
      </c>
      <c r="AM47" s="39">
        <v>3.9555198270168064</v>
      </c>
      <c r="AN47" s="36">
        <v>1166885.6511780163</v>
      </c>
      <c r="AO47" s="40">
        <v>14.179301916009676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1083428.1383477887</v>
      </c>
      <c r="AW47" s="117">
        <f t="shared" si="34"/>
        <v>83457.512830227599</v>
      </c>
      <c r="AX47" s="118">
        <f t="shared" si="35"/>
        <v>1166885.6511780163</v>
      </c>
      <c r="AY47" s="32"/>
      <c r="AZ47" s="35">
        <v>1893003.574836428</v>
      </c>
      <c r="BA47" s="39">
        <v>17.087954277274129</v>
      </c>
      <c r="BB47" s="36">
        <v>0</v>
      </c>
      <c r="BC47" s="39">
        <v>0</v>
      </c>
      <c r="BD47" s="36">
        <v>1893003.574836428</v>
      </c>
      <c r="BE47" s="40">
        <v>13.473622745228923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1893003.574836428</v>
      </c>
      <c r="BM47" s="117">
        <f t="shared" si="37"/>
        <v>0</v>
      </c>
      <c r="BN47" s="118">
        <f t="shared" si="38"/>
        <v>1893003.574836428</v>
      </c>
      <c r="BO47" s="32"/>
      <c r="BP47" s="35">
        <v>2308522.9619881613</v>
      </c>
      <c r="BQ47" s="39">
        <v>24.779928961562899</v>
      </c>
      <c r="BR47" s="36">
        <v>0</v>
      </c>
      <c r="BS47" s="39">
        <v>0</v>
      </c>
      <c r="BT47" s="36">
        <v>2308522.9619881613</v>
      </c>
      <c r="BU47" s="40">
        <v>20.486515170503274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2308522.9619881613</v>
      </c>
      <c r="CC47" s="117">
        <f t="shared" si="40"/>
        <v>0</v>
      </c>
      <c r="CD47" s="118">
        <f t="shared" si="41"/>
        <v>2308522.9619881613</v>
      </c>
      <c r="CE47" s="32"/>
      <c r="CF47" s="38">
        <v>1748658.6</v>
      </c>
      <c r="CG47" s="39">
        <v>13.961680519293877</v>
      </c>
      <c r="CH47" s="36">
        <v>96729.99</v>
      </c>
      <c r="CI47" s="39">
        <v>4.0282342897597134</v>
      </c>
      <c r="CJ47" s="36">
        <v>1845388.59</v>
      </c>
      <c r="CK47" s="40">
        <v>12.363584282460137</v>
      </c>
      <c r="CL47" s="38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1748658.6</v>
      </c>
      <c r="CS47" s="117">
        <f t="shared" si="43"/>
        <v>96729.99</v>
      </c>
      <c r="CT47" s="118">
        <f t="shared" si="44"/>
        <v>1845388.59</v>
      </c>
      <c r="CU47" s="32"/>
      <c r="CV47" s="38">
        <f t="shared" si="45"/>
        <v>9132908.192356851</v>
      </c>
      <c r="CW47" s="39">
        <f t="shared" si="46"/>
        <v>13.222033651676117</v>
      </c>
      <c r="CX47" s="36">
        <f t="shared" si="47"/>
        <v>180187.5028302276</v>
      </c>
      <c r="CY47" s="39">
        <f t="shared" si="48"/>
        <v>1.0305438630930333</v>
      </c>
      <c r="CZ47" s="36">
        <f t="shared" si="49"/>
        <v>9313095.6951870788</v>
      </c>
      <c r="DA47" s="40">
        <f t="shared" si="50"/>
        <v>10.759357813060914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9313095.6951870788</v>
      </c>
      <c r="DK47" s="36">
        <f t="shared" si="58"/>
        <v>0</v>
      </c>
      <c r="DL47" s="37">
        <f t="shared" si="59"/>
        <v>9313095.6951870788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>
        <v>19230881.719999999</v>
      </c>
      <c r="E48" s="39">
        <v>179.15190155015648</v>
      </c>
      <c r="F48" s="36">
        <v>11402935.470000001</v>
      </c>
      <c r="G48" s="39">
        <v>439.84321967213117</v>
      </c>
      <c r="H48" s="36">
        <v>30633817.189999998</v>
      </c>
      <c r="I48" s="40">
        <v>229.86453856485753</v>
      </c>
      <c r="J48" s="244">
        <v>14668580.530000001</v>
      </c>
      <c r="K48" s="39">
        <v>44.623871457428301</v>
      </c>
      <c r="L48" s="36">
        <v>37008283.359999999</v>
      </c>
      <c r="M48" s="39">
        <v>129.07104768282136</v>
      </c>
      <c r="N48" s="36">
        <v>51676863.890000001</v>
      </c>
      <c r="O48" s="40">
        <v>83.966801024951096</v>
      </c>
      <c r="P48" s="116">
        <f t="shared" si="27"/>
        <v>33899462.25</v>
      </c>
      <c r="Q48" s="117">
        <f t="shared" si="28"/>
        <v>48411218.829999998</v>
      </c>
      <c r="R48" s="118">
        <f t="shared" si="29"/>
        <v>82310681.079999998</v>
      </c>
      <c r="S48" s="32"/>
      <c r="T48" s="35">
        <v>40340883.376999989</v>
      </c>
      <c r="U48" s="39">
        <v>209.01362329150385</v>
      </c>
      <c r="V48" s="36">
        <v>21441108.282000002</v>
      </c>
      <c r="W48" s="39">
        <v>392.91737583609745</v>
      </c>
      <c r="X48" s="36">
        <v>61781991.658999994</v>
      </c>
      <c r="Y48" s="40">
        <v>249.54858793900837</v>
      </c>
      <c r="Z48" s="38">
        <v>40508388.515000001</v>
      </c>
      <c r="AA48" s="39">
        <v>41.110784845338749</v>
      </c>
      <c r="AB48" s="36">
        <v>45533086.515000001</v>
      </c>
      <c r="AC48" s="39">
        <v>111.60371116623243</v>
      </c>
      <c r="AD48" s="36">
        <v>86041475.030000001</v>
      </c>
      <c r="AE48" s="40">
        <v>61.75213662031269</v>
      </c>
      <c r="AF48" s="116">
        <f t="shared" si="30"/>
        <v>80849271.89199999</v>
      </c>
      <c r="AG48" s="117">
        <f t="shared" si="31"/>
        <v>66974194.797000006</v>
      </c>
      <c r="AH48" s="118">
        <f t="shared" si="32"/>
        <v>147823466.68900001</v>
      </c>
      <c r="AI48" s="32"/>
      <c r="AJ48" s="35">
        <v>8604789.1499999985</v>
      </c>
      <c r="AK48" s="39">
        <v>140.61032011896199</v>
      </c>
      <c r="AL48" s="36">
        <v>6504480.5999999996</v>
      </c>
      <c r="AM48" s="39">
        <v>308.28383335703114</v>
      </c>
      <c r="AN48" s="36">
        <v>15109269.749999998</v>
      </c>
      <c r="AO48" s="40">
        <v>183.59887903274802</v>
      </c>
      <c r="AP48" s="38">
        <v>4839871.07</v>
      </c>
      <c r="AQ48" s="39">
        <v>31.780622956201984</v>
      </c>
      <c r="AR48" s="36">
        <v>13561761.48</v>
      </c>
      <c r="AS48" s="39">
        <v>93.763474882119496</v>
      </c>
      <c r="AT48" s="36">
        <v>18401632.550000001</v>
      </c>
      <c r="AU48" s="40">
        <v>61.973382604537129</v>
      </c>
      <c r="AV48" s="116">
        <f t="shared" si="33"/>
        <v>13444660.219999999</v>
      </c>
      <c r="AW48" s="117">
        <f t="shared" si="34"/>
        <v>20066242.079999998</v>
      </c>
      <c r="AX48" s="118">
        <f t="shared" si="35"/>
        <v>33510902.299999997</v>
      </c>
      <c r="AY48" s="32"/>
      <c r="AZ48" s="35">
        <v>29690158.336214058</v>
      </c>
      <c r="BA48" s="39">
        <v>268.01009510935239</v>
      </c>
      <c r="BB48" s="36">
        <v>10225061.153785935</v>
      </c>
      <c r="BC48" s="39">
        <v>344.0812044885397</v>
      </c>
      <c r="BD48" s="36">
        <v>39915219.489999995</v>
      </c>
      <c r="BE48" s="40">
        <v>284.10015509227952</v>
      </c>
      <c r="BF48" s="38">
        <v>26675555.73758984</v>
      </c>
      <c r="BG48" s="39">
        <v>44.493445359834539</v>
      </c>
      <c r="BH48" s="36">
        <v>38517081.442410156</v>
      </c>
      <c r="BI48" s="39">
        <v>131.76882412527252</v>
      </c>
      <c r="BJ48" s="36">
        <v>65192637.179999992</v>
      </c>
      <c r="BK48" s="40">
        <v>73.098454308866877</v>
      </c>
      <c r="BL48" s="116">
        <f t="shared" si="36"/>
        <v>56365714.073803902</v>
      </c>
      <c r="BM48" s="117">
        <f t="shared" si="37"/>
        <v>48742142.596196093</v>
      </c>
      <c r="BN48" s="118">
        <f t="shared" si="38"/>
        <v>105107856.66999999</v>
      </c>
      <c r="BO48" s="32"/>
      <c r="BP48" s="35">
        <v>10581766.609999981</v>
      </c>
      <c r="BQ48" s="39">
        <v>113.58579888579965</v>
      </c>
      <c r="BR48" s="36">
        <v>7152217.129999999</v>
      </c>
      <c r="BS48" s="39">
        <v>366.3294985658676</v>
      </c>
      <c r="BT48" s="36">
        <v>17733983.73999998</v>
      </c>
      <c r="BU48" s="40">
        <v>157.37661392376961</v>
      </c>
      <c r="BV48" s="38">
        <v>8484681.5399999861</v>
      </c>
      <c r="BW48" s="39">
        <v>29.401895999667282</v>
      </c>
      <c r="BX48" s="36">
        <v>20516484.919999965</v>
      </c>
      <c r="BY48" s="39">
        <v>108.37907967649728</v>
      </c>
      <c r="BZ48" s="36">
        <v>29001166.459999949</v>
      </c>
      <c r="CA48" s="40">
        <v>60.687258615674573</v>
      </c>
      <c r="CB48" s="116">
        <f t="shared" si="39"/>
        <v>19066448.149999969</v>
      </c>
      <c r="CC48" s="117">
        <f t="shared" si="40"/>
        <v>27668702.049999963</v>
      </c>
      <c r="CD48" s="118">
        <f t="shared" si="41"/>
        <v>46735150.199999928</v>
      </c>
      <c r="CE48" s="32"/>
      <c r="CF48" s="38">
        <v>36875010.719999999</v>
      </c>
      <c r="CG48" s="39">
        <v>294.41831516922559</v>
      </c>
      <c r="CH48" s="36">
        <v>11451519.279999999</v>
      </c>
      <c r="CI48" s="39">
        <v>476.88832215883059</v>
      </c>
      <c r="CJ48" s="36">
        <v>48326530</v>
      </c>
      <c r="CK48" s="40">
        <v>323.77415248559561</v>
      </c>
      <c r="CL48" s="38">
        <v>32568024.079999998</v>
      </c>
      <c r="CM48" s="39">
        <v>53.394755093876853</v>
      </c>
      <c r="CN48" s="36">
        <v>36156389.920000002</v>
      </c>
      <c r="CO48" s="39">
        <v>122.27802739355407</v>
      </c>
      <c r="CP48" s="36">
        <v>68724414</v>
      </c>
      <c r="CQ48" s="40">
        <v>75.885082118904023</v>
      </c>
      <c r="CR48" s="116">
        <f t="shared" si="42"/>
        <v>69443034.799999997</v>
      </c>
      <c r="CS48" s="117">
        <f t="shared" si="43"/>
        <v>47607909.200000003</v>
      </c>
      <c r="CT48" s="118">
        <f t="shared" si="44"/>
        <v>117050944</v>
      </c>
      <c r="CU48" s="32"/>
      <c r="CV48" s="38">
        <f t="shared" si="45"/>
        <v>145323489.91321403</v>
      </c>
      <c r="CW48" s="39">
        <f t="shared" si="46"/>
        <v>210.38994737947462</v>
      </c>
      <c r="CX48" s="36">
        <f t="shared" si="47"/>
        <v>68177321.915785939</v>
      </c>
      <c r="CY48" s="39">
        <f t="shared" si="48"/>
        <v>389.9256030460113</v>
      </c>
      <c r="CZ48" s="36">
        <f t="shared" si="49"/>
        <v>213500811.82899997</v>
      </c>
      <c r="DA48" s="40">
        <f t="shared" si="50"/>
        <v>246.65607473939465</v>
      </c>
      <c r="DB48" s="38">
        <f t="shared" si="51"/>
        <v>127745101.47258984</v>
      </c>
      <c r="DC48" s="39">
        <f t="shared" si="52"/>
        <v>43.092839018744279</v>
      </c>
      <c r="DD48" s="36">
        <f t="shared" si="53"/>
        <v>191293087.6374101</v>
      </c>
      <c r="DE48" s="39">
        <f t="shared" si="54"/>
        <v>118.32640192929733</v>
      </c>
      <c r="DF48" s="36">
        <f t="shared" si="55"/>
        <v>319038189.10999995</v>
      </c>
      <c r="DG48" s="40">
        <f t="shared" si="56"/>
        <v>69.64269260775643</v>
      </c>
      <c r="DH48" s="152"/>
      <c r="DI48" s="161" t="s">
        <v>53</v>
      </c>
      <c r="DJ48" s="38">
        <f t="shared" si="57"/>
        <v>213500811.82899997</v>
      </c>
      <c r="DK48" s="36">
        <f t="shared" si="58"/>
        <v>319038189.10999995</v>
      </c>
      <c r="DL48" s="37">
        <f t="shared" si="59"/>
        <v>532539000.93899989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>
        <v>9.92</v>
      </c>
      <c r="E49" s="39">
        <v>9.2413176330302584E-5</v>
      </c>
      <c r="F49" s="36">
        <v>0</v>
      </c>
      <c r="G49" s="39">
        <v>0</v>
      </c>
      <c r="H49" s="36">
        <v>9.92</v>
      </c>
      <c r="I49" s="40">
        <v>7.4435915329146315E-5</v>
      </c>
      <c r="J49" s="244">
        <v>330.32</v>
      </c>
      <c r="K49" s="39">
        <v>1.0048795921099064E-3</v>
      </c>
      <c r="L49" s="36">
        <v>1405.6999999999998</v>
      </c>
      <c r="M49" s="39">
        <v>4.9025557322619337E-3</v>
      </c>
      <c r="N49" s="36">
        <v>1736.0199999999998</v>
      </c>
      <c r="O49" s="40">
        <v>2.8207602966313747E-3</v>
      </c>
      <c r="P49" s="116">
        <f t="shared" si="27"/>
        <v>340.24</v>
      </c>
      <c r="Q49" s="117">
        <f t="shared" si="28"/>
        <v>1405.6999999999998</v>
      </c>
      <c r="R49" s="118">
        <f t="shared" si="29"/>
        <v>1745.9399999999998</v>
      </c>
      <c r="S49" s="32"/>
      <c r="T49" s="35">
        <v>74645.36354983029</v>
      </c>
      <c r="U49" s="39">
        <v>0.3867515183457006</v>
      </c>
      <c r="V49" s="36">
        <v>11471.060366361402</v>
      </c>
      <c r="W49" s="39">
        <v>0.21021203185620776</v>
      </c>
      <c r="X49" s="36">
        <v>86116.423916191692</v>
      </c>
      <c r="Y49" s="40">
        <v>0.34783974115396016</v>
      </c>
      <c r="Z49" s="38">
        <v>20883.974063651716</v>
      </c>
      <c r="AA49" s="39">
        <v>2.1194537623448102E-2</v>
      </c>
      <c r="AB49" s="36">
        <v>15445.56284584774</v>
      </c>
      <c r="AC49" s="39">
        <v>3.7857792356773688E-2</v>
      </c>
      <c r="AD49" s="36">
        <v>36329.536909499453</v>
      </c>
      <c r="AE49" s="40">
        <v>2.6073780415850487E-2</v>
      </c>
      <c r="AF49" s="116">
        <f t="shared" si="30"/>
        <v>95529.337613481999</v>
      </c>
      <c r="AG49" s="117">
        <f t="shared" si="31"/>
        <v>26916.623212209142</v>
      </c>
      <c r="AH49" s="118">
        <f t="shared" si="32"/>
        <v>122445.96082569115</v>
      </c>
      <c r="AI49" s="32"/>
      <c r="AJ49" s="35">
        <v>151700.34669266402</v>
      </c>
      <c r="AK49" s="39">
        <v>2.4789258561452385</v>
      </c>
      <c r="AL49" s="36">
        <v>107630.33262824079</v>
      </c>
      <c r="AM49" s="39">
        <v>5.1012053949590408</v>
      </c>
      <c r="AN49" s="36">
        <v>259330.67932090483</v>
      </c>
      <c r="AO49" s="40">
        <v>3.1512325089119004</v>
      </c>
      <c r="AP49" s="38">
        <v>113934.4658578137</v>
      </c>
      <c r="AQ49" s="39">
        <v>0.74814147913726248</v>
      </c>
      <c r="AR49" s="36">
        <v>274660.65331014682</v>
      </c>
      <c r="AS49" s="39">
        <v>1.8989522346143255</v>
      </c>
      <c r="AT49" s="36">
        <v>388595.11916796054</v>
      </c>
      <c r="AU49" s="40">
        <v>1.3087183396916442</v>
      </c>
      <c r="AV49" s="116">
        <f t="shared" si="33"/>
        <v>265634.81255047774</v>
      </c>
      <c r="AW49" s="117">
        <f t="shared" si="34"/>
        <v>382290.98593838763</v>
      </c>
      <c r="AX49" s="118">
        <f t="shared" si="35"/>
        <v>647925.79848886537</v>
      </c>
      <c r="AY49" s="32"/>
      <c r="AZ49" s="35">
        <v>52160.236240063889</v>
      </c>
      <c r="BA49" s="39">
        <v>0.47084524499064712</v>
      </c>
      <c r="BB49" s="36">
        <v>3336.9877611905413</v>
      </c>
      <c r="BC49" s="39">
        <v>0.11229221527040217</v>
      </c>
      <c r="BD49" s="36">
        <v>55497.224001254428</v>
      </c>
      <c r="BE49" s="40">
        <v>0.39500646989796528</v>
      </c>
      <c r="BF49" s="38">
        <v>36628.502615335019</v>
      </c>
      <c r="BG49" s="39">
        <v>6.1094445257664672E-2</v>
      </c>
      <c r="BH49" s="36">
        <v>16796.166503531793</v>
      </c>
      <c r="BI49" s="39">
        <v>5.7460509132599154E-2</v>
      </c>
      <c r="BJ49" s="36">
        <v>53424.669118866812</v>
      </c>
      <c r="BK49" s="40">
        <v>5.9903401725707225E-2</v>
      </c>
      <c r="BL49" s="116">
        <f t="shared" si="36"/>
        <v>88788.7388553989</v>
      </c>
      <c r="BM49" s="117">
        <f t="shared" si="37"/>
        <v>20133.154264722332</v>
      </c>
      <c r="BN49" s="118">
        <f t="shared" si="38"/>
        <v>108921.89312012124</v>
      </c>
      <c r="BO49" s="32"/>
      <c r="BP49" s="35">
        <v>167501.14630575941</v>
      </c>
      <c r="BQ49" s="39">
        <v>1.7979749713480899</v>
      </c>
      <c r="BR49" s="36">
        <v>95301.053333832155</v>
      </c>
      <c r="BS49" s="39">
        <v>4.8812258417246541</v>
      </c>
      <c r="BT49" s="36">
        <v>262802.19963959156</v>
      </c>
      <c r="BU49" s="40">
        <v>2.3321844046642548</v>
      </c>
      <c r="BV49" s="38">
        <v>51482.321476279423</v>
      </c>
      <c r="BW49" s="39">
        <v>0.17840125816519539</v>
      </c>
      <c r="BX49" s="36">
        <v>249845.8856980234</v>
      </c>
      <c r="BY49" s="39">
        <v>1.3198200012573673</v>
      </c>
      <c r="BZ49" s="36">
        <v>301328.20717430284</v>
      </c>
      <c r="CA49" s="40">
        <v>0.63055335592127471</v>
      </c>
      <c r="CB49" s="116">
        <f t="shared" si="39"/>
        <v>218983.46778203885</v>
      </c>
      <c r="CC49" s="117">
        <f t="shared" si="40"/>
        <v>345146.93903185555</v>
      </c>
      <c r="CD49" s="118">
        <f t="shared" si="41"/>
        <v>564130.4068138944</v>
      </c>
      <c r="CE49" s="32"/>
      <c r="CF49" s="38">
        <v>24537.52</v>
      </c>
      <c r="CG49" s="39">
        <v>0.19591303584117783</v>
      </c>
      <c r="CH49" s="36">
        <v>4397.84</v>
      </c>
      <c r="CI49" s="39">
        <v>0.18314413026277435</v>
      </c>
      <c r="CJ49" s="36">
        <v>28935.360000000001</v>
      </c>
      <c r="CK49" s="40">
        <v>0.19385876993166287</v>
      </c>
      <c r="CL49" s="38">
        <v>25341.89</v>
      </c>
      <c r="CM49" s="39">
        <v>4.1547623731859107E-2</v>
      </c>
      <c r="CN49" s="36">
        <v>39788.370000000003</v>
      </c>
      <c r="CO49" s="39">
        <v>0.13456109438939431</v>
      </c>
      <c r="CP49" s="36">
        <v>65130.26</v>
      </c>
      <c r="CQ49" s="40">
        <v>7.191643901868075E-2</v>
      </c>
      <c r="CR49" s="116">
        <f t="shared" si="42"/>
        <v>49879.41</v>
      </c>
      <c r="CS49" s="117">
        <f t="shared" si="43"/>
        <v>44186.210000000006</v>
      </c>
      <c r="CT49" s="118">
        <f t="shared" si="44"/>
        <v>94065.62000000001</v>
      </c>
      <c r="CU49" s="32"/>
      <c r="CV49" s="38">
        <f t="shared" si="45"/>
        <v>470554.53278831765</v>
      </c>
      <c r="CW49" s="39">
        <f t="shared" si="46"/>
        <v>0.68123841129626983</v>
      </c>
      <c r="CX49" s="36">
        <f t="shared" si="47"/>
        <v>222137.2740896249</v>
      </c>
      <c r="CY49" s="39">
        <f t="shared" si="48"/>
        <v>1.2704666027419682</v>
      </c>
      <c r="CZ49" s="36">
        <f t="shared" si="49"/>
        <v>692691.80687794252</v>
      </c>
      <c r="DA49" s="40">
        <f t="shared" si="50"/>
        <v>0.80026225954352337</v>
      </c>
      <c r="DB49" s="38">
        <f t="shared" si="51"/>
        <v>248601.47401307989</v>
      </c>
      <c r="DC49" s="39">
        <f t="shared" si="52"/>
        <v>8.3861871617573205E-2</v>
      </c>
      <c r="DD49" s="36">
        <f t="shared" si="53"/>
        <v>597942.33835754974</v>
      </c>
      <c r="DE49" s="39">
        <f t="shared" si="54"/>
        <v>0.36986368055885094</v>
      </c>
      <c r="DF49" s="36">
        <f t="shared" si="55"/>
        <v>846543.81237062963</v>
      </c>
      <c r="DG49" s="40">
        <f t="shared" si="56"/>
        <v>0.18479164098940806</v>
      </c>
      <c r="DH49" s="152"/>
      <c r="DI49" s="161" t="s">
        <v>41</v>
      </c>
      <c r="DJ49" s="38">
        <f t="shared" si="57"/>
        <v>692691.80687794252</v>
      </c>
      <c r="DK49" s="36">
        <f t="shared" si="58"/>
        <v>846543.81237062963</v>
      </c>
      <c r="DL49" s="37">
        <f t="shared" si="59"/>
        <v>1539235.6192485723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>
        <v>251.52999999999997</v>
      </c>
      <c r="E50" s="39">
        <v>2.3432143389476821E-3</v>
      </c>
      <c r="F50" s="36">
        <v>0</v>
      </c>
      <c r="G50" s="39">
        <v>0</v>
      </c>
      <c r="H50" s="36">
        <v>251.52999999999997</v>
      </c>
      <c r="I50" s="40">
        <v>1.8873856635826785E-3</v>
      </c>
      <c r="J50" s="244">
        <v>0</v>
      </c>
      <c r="K50" s="39">
        <v>0</v>
      </c>
      <c r="L50" s="36">
        <v>1391.35</v>
      </c>
      <c r="M50" s="39">
        <v>4.8525083005496496E-3</v>
      </c>
      <c r="N50" s="36">
        <v>1391.35</v>
      </c>
      <c r="O50" s="40">
        <v>2.2607255899805669E-3</v>
      </c>
      <c r="P50" s="116">
        <f t="shared" si="27"/>
        <v>251.52999999999997</v>
      </c>
      <c r="Q50" s="117">
        <f t="shared" si="28"/>
        <v>1391.35</v>
      </c>
      <c r="R50" s="118">
        <f t="shared" si="29"/>
        <v>1642.8799999999999</v>
      </c>
      <c r="S50" s="32"/>
      <c r="T50" s="35">
        <v>25157.989816187222</v>
      </c>
      <c r="U50" s="39">
        <v>0.13034822656387482</v>
      </c>
      <c r="V50" s="36">
        <v>21714.08972623917</v>
      </c>
      <c r="W50" s="39">
        <v>0.39791987623447689</v>
      </c>
      <c r="X50" s="36">
        <v>46872.079542426392</v>
      </c>
      <c r="Y50" s="40">
        <v>0.18932476842341267</v>
      </c>
      <c r="Z50" s="38">
        <v>50429.624230651054</v>
      </c>
      <c r="AA50" s="39">
        <v>5.1179558298397473E-2</v>
      </c>
      <c r="AB50" s="36">
        <v>29818.506269706791</v>
      </c>
      <c r="AC50" s="39">
        <v>7.3086544661024669E-2</v>
      </c>
      <c r="AD50" s="36">
        <v>80248.130500357845</v>
      </c>
      <c r="AE50" s="40">
        <v>5.759424180553567E-2</v>
      </c>
      <c r="AF50" s="116">
        <f t="shared" si="30"/>
        <v>75587.61404683828</v>
      </c>
      <c r="AG50" s="117">
        <f t="shared" si="31"/>
        <v>51532.595995945958</v>
      </c>
      <c r="AH50" s="118">
        <f t="shared" si="32"/>
        <v>127120.21004278424</v>
      </c>
      <c r="AI50" s="32"/>
      <c r="AJ50" s="35">
        <v>11108.42739118385</v>
      </c>
      <c r="AK50" s="39">
        <v>0.18152211568049953</v>
      </c>
      <c r="AL50" s="36">
        <v>7760.9615947198254</v>
      </c>
      <c r="AM50" s="39">
        <v>0.36783551802075098</v>
      </c>
      <c r="AN50" s="36">
        <v>18869.388985903675</v>
      </c>
      <c r="AO50" s="40">
        <v>0.22928961645183396</v>
      </c>
      <c r="AP50" s="38">
        <v>2354.9795851797521</v>
      </c>
      <c r="AQ50" s="39">
        <v>1.5463783473502871E-2</v>
      </c>
      <c r="AR50" s="36">
        <v>15828.823458493987</v>
      </c>
      <c r="AS50" s="39">
        <v>0.1094375161333397</v>
      </c>
      <c r="AT50" s="36">
        <v>18183.803043673739</v>
      </c>
      <c r="AU50" s="40">
        <v>6.1239772078327877E-2</v>
      </c>
      <c r="AV50" s="116">
        <f t="shared" si="33"/>
        <v>13463.406976363602</v>
      </c>
      <c r="AW50" s="117">
        <f t="shared" si="34"/>
        <v>23589.785053213811</v>
      </c>
      <c r="AX50" s="118">
        <f t="shared" si="35"/>
        <v>37053.192029577411</v>
      </c>
      <c r="AY50" s="32"/>
      <c r="AZ50" s="35">
        <v>218.16801185321356</v>
      </c>
      <c r="BA50" s="39">
        <v>1.9693808616466288E-3</v>
      </c>
      <c r="BB50" s="36">
        <v>1152.7842617673048</v>
      </c>
      <c r="BC50" s="39">
        <v>3.8792080686721568E-2</v>
      </c>
      <c r="BD50" s="36">
        <v>1370.9522736205183</v>
      </c>
      <c r="BE50" s="40">
        <v>9.7578757811235713E-3</v>
      </c>
      <c r="BF50" s="38">
        <v>71.519725784871184</v>
      </c>
      <c r="BG50" s="39">
        <v>1.1929119837887307E-4</v>
      </c>
      <c r="BH50" s="36">
        <v>327.88933642035533</v>
      </c>
      <c r="BI50" s="39">
        <v>1.121725496463851E-3</v>
      </c>
      <c r="BJ50" s="36">
        <v>399.40906220522652</v>
      </c>
      <c r="BK50" s="40">
        <v>4.4784482338924337E-4</v>
      </c>
      <c r="BL50" s="116">
        <f t="shared" si="36"/>
        <v>289.68773763808474</v>
      </c>
      <c r="BM50" s="117">
        <f t="shared" si="37"/>
        <v>1480.67359818766</v>
      </c>
      <c r="BN50" s="118">
        <f t="shared" si="38"/>
        <v>1770.3613358257448</v>
      </c>
      <c r="BO50" s="32"/>
      <c r="BP50" s="35">
        <v>32517.139854945526</v>
      </c>
      <c r="BQ50" s="39">
        <v>0.34904240889369509</v>
      </c>
      <c r="BR50" s="36">
        <v>25683.485171322045</v>
      </c>
      <c r="BS50" s="39">
        <v>1.3154827479677342</v>
      </c>
      <c r="BT50" s="36">
        <v>58200.625026267575</v>
      </c>
      <c r="BU50" s="40">
        <v>0.51648955075003389</v>
      </c>
      <c r="BV50" s="38">
        <v>41037.301209323108</v>
      </c>
      <c r="BW50" s="39">
        <v>0.14220621676550754</v>
      </c>
      <c r="BX50" s="36">
        <v>59968.97964758359</v>
      </c>
      <c r="BY50" s="39">
        <v>0.31678832161975029</v>
      </c>
      <c r="BZ50" s="36">
        <v>101006.2808569067</v>
      </c>
      <c r="CA50" s="40">
        <v>0.21136371520177011</v>
      </c>
      <c r="CB50" s="116">
        <f t="shared" si="39"/>
        <v>73554.441064268642</v>
      </c>
      <c r="CC50" s="117">
        <f t="shared" si="40"/>
        <v>85652.464818905632</v>
      </c>
      <c r="CD50" s="118">
        <f t="shared" si="41"/>
        <v>159206.90588317427</v>
      </c>
      <c r="CE50" s="32"/>
      <c r="CF50" s="38">
        <v>20183.419999999998</v>
      </c>
      <c r="CG50" s="39">
        <v>0.16114892971488337</v>
      </c>
      <c r="CH50" s="36">
        <v>13955.37</v>
      </c>
      <c r="CI50" s="39">
        <v>0.58115895556573527</v>
      </c>
      <c r="CJ50" s="36">
        <v>34138.79</v>
      </c>
      <c r="CK50" s="40">
        <v>0.22872028674795658</v>
      </c>
      <c r="CL50" s="38">
        <v>33200.43</v>
      </c>
      <c r="CM50" s="39">
        <v>5.4431574494874971E-2</v>
      </c>
      <c r="CN50" s="36">
        <v>26757.13</v>
      </c>
      <c r="CO50" s="39">
        <v>9.0490479894484097E-2</v>
      </c>
      <c r="CP50" s="36">
        <v>59957.56</v>
      </c>
      <c r="CQ50" s="40">
        <v>6.6204774976315037E-2</v>
      </c>
      <c r="CR50" s="116">
        <f t="shared" si="42"/>
        <v>53383.85</v>
      </c>
      <c r="CS50" s="117">
        <f t="shared" si="43"/>
        <v>40712.5</v>
      </c>
      <c r="CT50" s="118">
        <f t="shared" si="44"/>
        <v>94096.35</v>
      </c>
      <c r="CU50" s="32"/>
      <c r="CV50" s="38">
        <f t="shared" si="45"/>
        <v>89436.675074169805</v>
      </c>
      <c r="CW50" s="39">
        <f t="shared" si="46"/>
        <v>0.12948063230443238</v>
      </c>
      <c r="CX50" s="36">
        <f t="shared" si="47"/>
        <v>70266.690754048337</v>
      </c>
      <c r="CY50" s="39">
        <f t="shared" si="48"/>
        <v>0.40187530100057955</v>
      </c>
      <c r="CZ50" s="36">
        <f t="shared" si="49"/>
        <v>159703.36582821814</v>
      </c>
      <c r="DA50" s="40">
        <f t="shared" si="50"/>
        <v>0.18450424146118982</v>
      </c>
      <c r="DB50" s="38">
        <f t="shared" si="51"/>
        <v>127093.85475093877</v>
      </c>
      <c r="DC50" s="39">
        <f t="shared" si="52"/>
        <v>4.2873150985198692E-2</v>
      </c>
      <c r="DD50" s="36">
        <f t="shared" si="53"/>
        <v>134092.67871220471</v>
      </c>
      <c r="DE50" s="39">
        <f t="shared" si="54"/>
        <v>8.2944472239118716E-2</v>
      </c>
      <c r="DF50" s="36">
        <f t="shared" si="55"/>
        <v>261186.53346314348</v>
      </c>
      <c r="DG50" s="40">
        <f t="shared" si="56"/>
        <v>5.7014282565989678E-2</v>
      </c>
      <c r="DH50" s="152"/>
      <c r="DI50" s="161" t="s">
        <v>42</v>
      </c>
      <c r="DJ50" s="38">
        <f t="shared" si="57"/>
        <v>159703.36582821814</v>
      </c>
      <c r="DK50" s="36">
        <f t="shared" si="58"/>
        <v>261186.53346314348</v>
      </c>
      <c r="DL50" s="37">
        <f t="shared" si="59"/>
        <v>420889.89929136162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>
        <v>768.2</v>
      </c>
      <c r="E51" s="39">
        <v>7.1564316589655692E-3</v>
      </c>
      <c r="F51" s="36">
        <v>0</v>
      </c>
      <c r="G51" s="39">
        <v>0</v>
      </c>
      <c r="H51" s="36">
        <v>768.2</v>
      </c>
      <c r="I51" s="40">
        <v>5.7642812657107056E-3</v>
      </c>
      <c r="J51" s="244">
        <v>1242631.8600000001</v>
      </c>
      <c r="K51" s="39">
        <v>3.7802597378892422</v>
      </c>
      <c r="L51" s="36">
        <v>460422.44</v>
      </c>
      <c r="M51" s="39">
        <v>1.605781228202338</v>
      </c>
      <c r="N51" s="36">
        <v>1703054.3</v>
      </c>
      <c r="O51" s="40">
        <v>2.7671962030664043</v>
      </c>
      <c r="P51" s="116">
        <f t="shared" si="27"/>
        <v>1243400.06</v>
      </c>
      <c r="Q51" s="117">
        <f t="shared" si="28"/>
        <v>460422.44</v>
      </c>
      <c r="R51" s="118">
        <f t="shared" si="29"/>
        <v>1703822.5</v>
      </c>
      <c r="S51" s="32"/>
      <c r="T51" s="35">
        <v>39112.608640333223</v>
      </c>
      <c r="U51" s="39">
        <v>0.20264970332701171</v>
      </c>
      <c r="V51" s="36">
        <v>33801.849076218517</v>
      </c>
      <c r="W51" s="39">
        <v>0.61943317774228068</v>
      </c>
      <c r="X51" s="36">
        <v>72914.45771655174</v>
      </c>
      <c r="Y51" s="40">
        <v>0.29451462270645962</v>
      </c>
      <c r="Z51" s="38">
        <v>3267146.1352987103</v>
      </c>
      <c r="AA51" s="39">
        <v>3.3157315496964119</v>
      </c>
      <c r="AB51" s="36">
        <v>989746.82397951593</v>
      </c>
      <c r="AC51" s="39">
        <v>2.4259154633568945</v>
      </c>
      <c r="AD51" s="36">
        <v>4256892.9592782259</v>
      </c>
      <c r="AE51" s="40">
        <v>3.055180487174828</v>
      </c>
      <c r="AF51" s="116">
        <f t="shared" si="30"/>
        <v>3306258.7439390435</v>
      </c>
      <c r="AG51" s="117">
        <f t="shared" si="31"/>
        <v>1023548.6730557345</v>
      </c>
      <c r="AH51" s="118">
        <f t="shared" si="32"/>
        <v>4329807.4169947784</v>
      </c>
      <c r="AI51" s="32"/>
      <c r="AJ51" s="35">
        <v>21798.826001086931</v>
      </c>
      <c r="AK51" s="39">
        <v>0.35621324924973741</v>
      </c>
      <c r="AL51" s="36">
        <v>5994.6715788289694</v>
      </c>
      <c r="AM51" s="39">
        <v>0.28412112322048294</v>
      </c>
      <c r="AN51" s="36">
        <v>27793.4975799159</v>
      </c>
      <c r="AO51" s="40">
        <v>0.33773008785364722</v>
      </c>
      <c r="AP51" s="38">
        <v>740504.64194463461</v>
      </c>
      <c r="AQ51" s="39">
        <v>4.8624639959592528</v>
      </c>
      <c r="AR51" s="36">
        <v>206512.26138161679</v>
      </c>
      <c r="AS51" s="39">
        <v>1.4277870364746248</v>
      </c>
      <c r="AT51" s="36">
        <v>947016.90332625143</v>
      </c>
      <c r="AU51" s="40">
        <v>3.189382285693001</v>
      </c>
      <c r="AV51" s="116">
        <f t="shared" si="33"/>
        <v>762303.46794572158</v>
      </c>
      <c r="AW51" s="117">
        <f t="shared" si="34"/>
        <v>212506.93296044576</v>
      </c>
      <c r="AX51" s="118">
        <f t="shared" si="35"/>
        <v>974810.40090616734</v>
      </c>
      <c r="AY51" s="32"/>
      <c r="AZ51" s="35">
        <v>55172.684476803857</v>
      </c>
      <c r="BA51" s="39">
        <v>0.4980383144683504</v>
      </c>
      <c r="BB51" s="36">
        <v>20654.671382021119</v>
      </c>
      <c r="BC51" s="39">
        <v>0.6950456433025245</v>
      </c>
      <c r="BD51" s="36">
        <v>75827.355858824973</v>
      </c>
      <c r="BE51" s="40">
        <v>0.53970800699534494</v>
      </c>
      <c r="BF51" s="38">
        <v>2097112.3023934641</v>
      </c>
      <c r="BG51" s="39">
        <v>3.4978747043869776</v>
      </c>
      <c r="BH51" s="36">
        <v>620198.33797624183</v>
      </c>
      <c r="BI51" s="39">
        <v>2.1217289228356453</v>
      </c>
      <c r="BJ51" s="36">
        <v>2717310.6403697059</v>
      </c>
      <c r="BK51" s="40">
        <v>3.0468349844420688</v>
      </c>
      <c r="BL51" s="116">
        <f t="shared" si="36"/>
        <v>2152284.9868702679</v>
      </c>
      <c r="BM51" s="117">
        <f t="shared" si="37"/>
        <v>640853.00935826299</v>
      </c>
      <c r="BN51" s="118">
        <f t="shared" si="38"/>
        <v>2793137.996228531</v>
      </c>
      <c r="BO51" s="32"/>
      <c r="BP51" s="35">
        <v>16786.343639753824</v>
      </c>
      <c r="BQ51" s="39">
        <v>0.1801863831405183</v>
      </c>
      <c r="BR51" s="36">
        <v>17960.941126010202</v>
      </c>
      <c r="BS51" s="39">
        <v>0.91994166799888355</v>
      </c>
      <c r="BT51" s="36">
        <v>34747.284765764023</v>
      </c>
      <c r="BU51" s="40">
        <v>0.30835767640559103</v>
      </c>
      <c r="BV51" s="38">
        <v>1381852.8538641157</v>
      </c>
      <c r="BW51" s="39">
        <v>4.7885231407466859</v>
      </c>
      <c r="BX51" s="36">
        <v>362059.81081024557</v>
      </c>
      <c r="BY51" s="39">
        <v>1.9125941522862584</v>
      </c>
      <c r="BZ51" s="36">
        <v>1743912.6646743612</v>
      </c>
      <c r="CA51" s="40">
        <v>3.6492766258286329</v>
      </c>
      <c r="CB51" s="116">
        <f t="shared" si="39"/>
        <v>1398639.1975038694</v>
      </c>
      <c r="CC51" s="117">
        <f t="shared" si="40"/>
        <v>380020.75193625578</v>
      </c>
      <c r="CD51" s="118">
        <f t="shared" si="41"/>
        <v>1778659.9494401251</v>
      </c>
      <c r="CE51" s="32"/>
      <c r="CF51" s="38">
        <v>43392.12</v>
      </c>
      <c r="CG51" s="39">
        <v>0.34645237011664953</v>
      </c>
      <c r="CH51" s="36">
        <v>16653.91</v>
      </c>
      <c r="CI51" s="39">
        <v>0.69353725065589467</v>
      </c>
      <c r="CJ51" s="36">
        <v>60046.03</v>
      </c>
      <c r="CK51" s="40">
        <v>0.4022915047568002</v>
      </c>
      <c r="CL51" s="38">
        <v>1359850.5</v>
      </c>
      <c r="CM51" s="39">
        <v>2.2294531664994395</v>
      </c>
      <c r="CN51" s="36">
        <v>489857.2</v>
      </c>
      <c r="CO51" s="39">
        <v>1.6566579864046806</v>
      </c>
      <c r="CP51" s="36">
        <v>1849707.7</v>
      </c>
      <c r="CQ51" s="40">
        <v>2.0424360506074168</v>
      </c>
      <c r="CR51" s="116">
        <f t="shared" si="42"/>
        <v>1403242.62</v>
      </c>
      <c r="CS51" s="117">
        <f t="shared" si="43"/>
        <v>506511.11</v>
      </c>
      <c r="CT51" s="118">
        <f t="shared" si="44"/>
        <v>1909753.73</v>
      </c>
      <c r="CU51" s="32"/>
      <c r="CV51" s="38">
        <f t="shared" si="45"/>
        <v>177030.78275797784</v>
      </c>
      <c r="CW51" s="39">
        <f t="shared" si="46"/>
        <v>0.25629371474109836</v>
      </c>
      <c r="CX51" s="36">
        <f t="shared" si="47"/>
        <v>95066.043163078808</v>
      </c>
      <c r="CY51" s="39">
        <f t="shared" si="48"/>
        <v>0.54370989015012439</v>
      </c>
      <c r="CZ51" s="36">
        <f t="shared" si="49"/>
        <v>272096.82592105668</v>
      </c>
      <c r="DA51" s="40">
        <f t="shared" si="50"/>
        <v>0.31435166197161984</v>
      </c>
      <c r="DB51" s="38">
        <f t="shared" si="51"/>
        <v>10089098.293500926</v>
      </c>
      <c r="DC51" s="39">
        <f t="shared" si="52"/>
        <v>3.4034016458894185</v>
      </c>
      <c r="DD51" s="36">
        <f t="shared" si="53"/>
        <v>3128796.8741476205</v>
      </c>
      <c r="DE51" s="39">
        <f t="shared" si="54"/>
        <v>1.9353510419950939</v>
      </c>
      <c r="DF51" s="36">
        <f t="shared" si="55"/>
        <v>13217895.167648546</v>
      </c>
      <c r="DG51" s="40">
        <f t="shared" si="56"/>
        <v>2.8853279685734141</v>
      </c>
      <c r="DH51" s="152"/>
      <c r="DI51" s="161" t="s">
        <v>62</v>
      </c>
      <c r="DJ51" s="38">
        <f t="shared" si="57"/>
        <v>272096.82592105668</v>
      </c>
      <c r="DK51" s="36">
        <f t="shared" si="58"/>
        <v>13217895.167648546</v>
      </c>
      <c r="DL51" s="37">
        <f t="shared" si="59"/>
        <v>13489991.993569603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>
        <v>233.35</v>
      </c>
      <c r="E52" s="39">
        <v>2.1738522879713815E-3</v>
      </c>
      <c r="F52" s="36">
        <v>0</v>
      </c>
      <c r="G52" s="39">
        <v>0</v>
      </c>
      <c r="H52" s="36">
        <v>233.35</v>
      </c>
      <c r="I52" s="40">
        <v>1.750969842949223E-3</v>
      </c>
      <c r="J52" s="244">
        <v>4652.03</v>
      </c>
      <c r="K52" s="39">
        <v>1.4152125238807968E-2</v>
      </c>
      <c r="L52" s="36">
        <v>41450.159999999996</v>
      </c>
      <c r="M52" s="39">
        <v>0.14456265171172678</v>
      </c>
      <c r="N52" s="36">
        <v>46102.189999999995</v>
      </c>
      <c r="O52" s="40">
        <v>7.4908830047900374E-2</v>
      </c>
      <c r="P52" s="116">
        <f t="shared" si="27"/>
        <v>4885.38</v>
      </c>
      <c r="Q52" s="117">
        <f t="shared" si="28"/>
        <v>41450.159999999996</v>
      </c>
      <c r="R52" s="118">
        <f t="shared" si="29"/>
        <v>46335.539999999994</v>
      </c>
      <c r="S52" s="32"/>
      <c r="T52" s="35">
        <v>1094029.7958797235</v>
      </c>
      <c r="U52" s="39">
        <v>5.668371946362929</v>
      </c>
      <c r="V52" s="36">
        <v>692342.23060790519</v>
      </c>
      <c r="W52" s="39">
        <v>12.687464139124874</v>
      </c>
      <c r="X52" s="36">
        <v>1786372.0264876287</v>
      </c>
      <c r="Y52" s="40">
        <v>7.2154782449262997</v>
      </c>
      <c r="Z52" s="38">
        <v>5456305.1640187213</v>
      </c>
      <c r="AA52" s="39">
        <v>5.5374453507431607</v>
      </c>
      <c r="AB52" s="36">
        <v>2836984.3965002815</v>
      </c>
      <c r="AC52" s="39">
        <v>6.9535806026639975</v>
      </c>
      <c r="AD52" s="36">
        <v>8293289.5605190024</v>
      </c>
      <c r="AE52" s="40">
        <v>5.952110302553729</v>
      </c>
      <c r="AF52" s="116">
        <f t="shared" si="30"/>
        <v>6550334.9598984448</v>
      </c>
      <c r="AG52" s="117">
        <f t="shared" si="31"/>
        <v>3529326.6271081865</v>
      </c>
      <c r="AH52" s="118">
        <f t="shared" si="32"/>
        <v>10079661.587006632</v>
      </c>
      <c r="AI52" s="32"/>
      <c r="AJ52" s="35">
        <v>215204.59081999675</v>
      </c>
      <c r="AK52" s="39">
        <v>3.5166447287403875</v>
      </c>
      <c r="AL52" s="36">
        <v>223924.09928816956</v>
      </c>
      <c r="AM52" s="39">
        <v>10.613019540649773</v>
      </c>
      <c r="AN52" s="36">
        <v>439128.69010816631</v>
      </c>
      <c r="AO52" s="40">
        <v>5.3360312304291426</v>
      </c>
      <c r="AP52" s="38">
        <v>340022.88714527112</v>
      </c>
      <c r="AQ52" s="39">
        <v>2.2327328593162461</v>
      </c>
      <c r="AR52" s="36">
        <v>571245.1190149209</v>
      </c>
      <c r="AS52" s="39">
        <v>3.9494815955345133</v>
      </c>
      <c r="AT52" s="36">
        <v>911268.00616019196</v>
      </c>
      <c r="AU52" s="40">
        <v>3.0689864416969499</v>
      </c>
      <c r="AV52" s="116">
        <f t="shared" si="33"/>
        <v>555227.47796526784</v>
      </c>
      <c r="AW52" s="117">
        <f t="shared" si="34"/>
        <v>795169.21830309043</v>
      </c>
      <c r="AX52" s="118">
        <f t="shared" si="35"/>
        <v>1350396.6962683583</v>
      </c>
      <c r="AY52" s="32"/>
      <c r="AZ52" s="35">
        <v>6534.2722369168187</v>
      </c>
      <c r="BA52" s="39">
        <v>5.8984223117140445E-2</v>
      </c>
      <c r="BB52" s="36">
        <v>14145.90392109087</v>
      </c>
      <c r="BC52" s="39">
        <v>0.47602059161728538</v>
      </c>
      <c r="BD52" s="36">
        <v>20680.176158007689</v>
      </c>
      <c r="BE52" s="40">
        <v>0.14719300880451319</v>
      </c>
      <c r="BF52" s="38">
        <v>7785.5592139250011</v>
      </c>
      <c r="BG52" s="39">
        <v>1.2985909530364164E-2</v>
      </c>
      <c r="BH52" s="36">
        <v>23675.378046379217</v>
      </c>
      <c r="BI52" s="39">
        <v>8.0994629111687727E-2</v>
      </c>
      <c r="BJ52" s="36">
        <v>31460.937260304217</v>
      </c>
      <c r="BK52" s="40">
        <v>3.5276159767655461E-2</v>
      </c>
      <c r="BL52" s="116">
        <f t="shared" si="36"/>
        <v>14319.831450841819</v>
      </c>
      <c r="BM52" s="117">
        <f t="shared" si="37"/>
        <v>37821.281967470088</v>
      </c>
      <c r="BN52" s="118">
        <f t="shared" si="38"/>
        <v>52141.113418311907</v>
      </c>
      <c r="BO52" s="32"/>
      <c r="BP52" s="35">
        <v>887551.82379945752</v>
      </c>
      <c r="BQ52" s="39">
        <v>9.5270748897012432</v>
      </c>
      <c r="BR52" s="36">
        <v>631680.54319044622</v>
      </c>
      <c r="BS52" s="39">
        <v>32.354053636060549</v>
      </c>
      <c r="BT52" s="36">
        <v>1519232.3669899036</v>
      </c>
      <c r="BU52" s="40">
        <v>13.482117113989471</v>
      </c>
      <c r="BV52" s="38">
        <v>3788990.6646810286</v>
      </c>
      <c r="BW52" s="39">
        <v>13.129957670357301</v>
      </c>
      <c r="BX52" s="36">
        <v>2260625.3849182334</v>
      </c>
      <c r="BY52" s="39">
        <v>11.941836024353726</v>
      </c>
      <c r="BZ52" s="36">
        <v>6049616.049599262</v>
      </c>
      <c r="CA52" s="40">
        <v>12.659305074295506</v>
      </c>
      <c r="CB52" s="116">
        <f t="shared" si="39"/>
        <v>4676542.488480486</v>
      </c>
      <c r="CC52" s="117">
        <f t="shared" si="40"/>
        <v>2892305.9281086796</v>
      </c>
      <c r="CD52" s="118">
        <f t="shared" si="41"/>
        <v>7568848.4165891651</v>
      </c>
      <c r="CE52" s="32"/>
      <c r="CF52" s="38">
        <v>964906.91</v>
      </c>
      <c r="CG52" s="39">
        <v>7.7040321125456099</v>
      </c>
      <c r="CH52" s="36">
        <v>371673.59999999998</v>
      </c>
      <c r="CI52" s="39">
        <v>15.478016074626243</v>
      </c>
      <c r="CJ52" s="36">
        <v>1336580.51</v>
      </c>
      <c r="CK52" s="40">
        <v>8.9547133190406001</v>
      </c>
      <c r="CL52" s="38">
        <v>3778766.52</v>
      </c>
      <c r="CM52" s="39">
        <v>6.1952273308544337</v>
      </c>
      <c r="CN52" s="36">
        <v>1360082.68</v>
      </c>
      <c r="CO52" s="39">
        <v>4.5996911630423751</v>
      </c>
      <c r="CP52" s="36">
        <v>5138849.2</v>
      </c>
      <c r="CQ52" s="40">
        <v>5.6742861938213727</v>
      </c>
      <c r="CR52" s="116">
        <f t="shared" si="42"/>
        <v>4743673.43</v>
      </c>
      <c r="CS52" s="117">
        <f t="shared" si="43"/>
        <v>1731756.2799999998</v>
      </c>
      <c r="CT52" s="118">
        <f t="shared" si="44"/>
        <v>6475429.709999999</v>
      </c>
      <c r="CU52" s="32"/>
      <c r="CV52" s="38">
        <f t="shared" si="45"/>
        <v>3168460.7427360946</v>
      </c>
      <c r="CW52" s="39">
        <f t="shared" si="46"/>
        <v>4.5870924881880644</v>
      </c>
      <c r="CX52" s="36">
        <f t="shared" si="47"/>
        <v>1933766.377007612</v>
      </c>
      <c r="CY52" s="39">
        <f t="shared" si="48"/>
        <v>11.059762975673658</v>
      </c>
      <c r="CZ52" s="36">
        <f t="shared" si="49"/>
        <v>5102227.1197437067</v>
      </c>
      <c r="DA52" s="40">
        <f t="shared" si="50"/>
        <v>5.8945692196844739</v>
      </c>
      <c r="DB52" s="38">
        <f t="shared" si="51"/>
        <v>13376522.825058946</v>
      </c>
      <c r="DC52" s="39">
        <f t="shared" si="52"/>
        <v>4.5123635903526855</v>
      </c>
      <c r="DD52" s="36">
        <f t="shared" si="53"/>
        <v>7094063.1184798153</v>
      </c>
      <c r="DE52" s="39">
        <f t="shared" si="54"/>
        <v>4.3881092319453341</v>
      </c>
      <c r="DF52" s="36">
        <f t="shared" si="55"/>
        <v>20470585.943538763</v>
      </c>
      <c r="DG52" s="40">
        <f t="shared" si="56"/>
        <v>4.4685143441401403</v>
      </c>
      <c r="DH52" s="152"/>
      <c r="DI52" s="161" t="s">
        <v>43</v>
      </c>
      <c r="DJ52" s="38">
        <f t="shared" si="57"/>
        <v>5102227.1197437067</v>
      </c>
      <c r="DK52" s="36">
        <f t="shared" si="58"/>
        <v>20470585.943538763</v>
      </c>
      <c r="DL52" s="37">
        <f t="shared" si="59"/>
        <v>25572813.063282467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>
        <v>42539.56</v>
      </c>
      <c r="E53" s="39">
        <v>0.39629192129974661</v>
      </c>
      <c r="F53" s="36">
        <v>2099.63</v>
      </c>
      <c r="G53" s="39">
        <v>8.0988621022179366E-2</v>
      </c>
      <c r="H53" s="36">
        <v>44639.189999999995</v>
      </c>
      <c r="I53" s="40">
        <v>0.3349555410485559</v>
      </c>
      <c r="J53" s="244">
        <v>498402.87</v>
      </c>
      <c r="K53" s="39">
        <v>1.516211167086482</v>
      </c>
      <c r="L53" s="36">
        <v>2233565.6799999997</v>
      </c>
      <c r="M53" s="39">
        <v>7.7898415222789534</v>
      </c>
      <c r="N53" s="36">
        <v>2731968.55</v>
      </c>
      <c r="O53" s="40">
        <v>4.4390205282690216</v>
      </c>
      <c r="P53" s="116">
        <f t="shared" si="27"/>
        <v>540942.42999999993</v>
      </c>
      <c r="Q53" s="117">
        <f t="shared" si="28"/>
        <v>2235665.3099999996</v>
      </c>
      <c r="R53" s="118">
        <f t="shared" si="29"/>
        <v>2776607.7399999993</v>
      </c>
      <c r="S53" s="32"/>
      <c r="T53" s="35">
        <v>1957797.3034181537</v>
      </c>
      <c r="U53" s="39">
        <v>10.143712130286902</v>
      </c>
      <c r="V53" s="36">
        <v>1289165.9332362928</v>
      </c>
      <c r="W53" s="39">
        <v>23.624510862143211</v>
      </c>
      <c r="X53" s="36">
        <v>3246963.2366544465</v>
      </c>
      <c r="Y53" s="40">
        <v>13.115069117053203</v>
      </c>
      <c r="Z53" s="38">
        <v>5209728.9166301824</v>
      </c>
      <c r="AA53" s="39">
        <v>5.2872022918121049</v>
      </c>
      <c r="AB53" s="36">
        <v>4908865.2975109247</v>
      </c>
      <c r="AC53" s="39">
        <v>12.031856980239478</v>
      </c>
      <c r="AD53" s="36">
        <v>10118594.214141108</v>
      </c>
      <c r="AE53" s="40">
        <v>7.2621350586944633</v>
      </c>
      <c r="AF53" s="116">
        <f t="shared" si="30"/>
        <v>7167526.2200483363</v>
      </c>
      <c r="AG53" s="117">
        <f t="shared" si="31"/>
        <v>6198031.2307472173</v>
      </c>
      <c r="AH53" s="118">
        <f t="shared" si="32"/>
        <v>13365557.450795554</v>
      </c>
      <c r="AI53" s="32"/>
      <c r="AJ53" s="35">
        <v>303339.1895495819</v>
      </c>
      <c r="AK53" s="39">
        <v>4.9568466819658461</v>
      </c>
      <c r="AL53" s="36">
        <v>413061.76685719506</v>
      </c>
      <c r="AM53" s="39">
        <v>19.577314889672262</v>
      </c>
      <c r="AN53" s="36">
        <v>716400.95640677703</v>
      </c>
      <c r="AO53" s="40">
        <v>8.7052792564162704</v>
      </c>
      <c r="AP53" s="38">
        <v>589382.04324106325</v>
      </c>
      <c r="AQ53" s="39">
        <v>3.8701296423997849</v>
      </c>
      <c r="AR53" s="36">
        <v>989273.9113149537</v>
      </c>
      <c r="AS53" s="39">
        <v>6.8396542493324972</v>
      </c>
      <c r="AT53" s="36">
        <v>1578655.9545560169</v>
      </c>
      <c r="AU53" s="40">
        <v>5.3166287940376691</v>
      </c>
      <c r="AV53" s="116">
        <f t="shared" si="33"/>
        <v>892721.23279064521</v>
      </c>
      <c r="AW53" s="117">
        <f t="shared" si="34"/>
        <v>1402335.6781721488</v>
      </c>
      <c r="AX53" s="118">
        <f t="shared" si="35"/>
        <v>2295056.910962794</v>
      </c>
      <c r="AY53" s="32"/>
      <c r="AZ53" s="35">
        <v>1628633.0008013258</v>
      </c>
      <c r="BA53" s="39">
        <v>14.701507499560623</v>
      </c>
      <c r="BB53" s="36">
        <v>863164.49861705722</v>
      </c>
      <c r="BC53" s="39">
        <v>29.046151987652092</v>
      </c>
      <c r="BD53" s="36">
        <v>2491797.499418383</v>
      </c>
      <c r="BE53" s="40">
        <v>17.735592214911229</v>
      </c>
      <c r="BF53" s="38">
        <v>2785890.2518309746</v>
      </c>
      <c r="BG53" s="39">
        <v>4.6467206500844389</v>
      </c>
      <c r="BH53" s="36">
        <v>3475437.6354425051</v>
      </c>
      <c r="BI53" s="39">
        <v>11.889642553205883</v>
      </c>
      <c r="BJ53" s="36">
        <v>6261327.8872734793</v>
      </c>
      <c r="BK53" s="40">
        <v>7.0206300938092285</v>
      </c>
      <c r="BL53" s="116">
        <f t="shared" si="36"/>
        <v>4414523.2526323004</v>
      </c>
      <c r="BM53" s="117">
        <f t="shared" si="37"/>
        <v>4338602.1340595623</v>
      </c>
      <c r="BN53" s="118">
        <f t="shared" si="38"/>
        <v>8753125.3866918627</v>
      </c>
      <c r="BO53" s="32"/>
      <c r="BP53" s="35">
        <v>447850.26426880038</v>
      </c>
      <c r="BQ53" s="39">
        <v>4.807271972915709</v>
      </c>
      <c r="BR53" s="36">
        <v>857841.95074090781</v>
      </c>
      <c r="BS53" s="39">
        <v>43.937817595826047</v>
      </c>
      <c r="BT53" s="36">
        <v>1305692.2150097082</v>
      </c>
      <c r="BU53" s="40">
        <v>11.587098682253256</v>
      </c>
      <c r="BV53" s="38">
        <v>1891084.5592396627</v>
      </c>
      <c r="BW53" s="39">
        <v>6.553159511669933</v>
      </c>
      <c r="BX53" s="36">
        <v>971917.00997013319</v>
      </c>
      <c r="BY53" s="39">
        <v>5.1341870438932995</v>
      </c>
      <c r="BZ53" s="36">
        <v>2863001.5692097959</v>
      </c>
      <c r="CA53" s="40">
        <v>5.9910595971151608</v>
      </c>
      <c r="CB53" s="116">
        <f t="shared" si="39"/>
        <v>2338934.8235084629</v>
      </c>
      <c r="CC53" s="117">
        <f t="shared" si="40"/>
        <v>1829758.960711041</v>
      </c>
      <c r="CD53" s="118">
        <f t="shared" si="41"/>
        <v>4168693.7842195039</v>
      </c>
      <c r="CE53" s="32"/>
      <c r="CF53" s="38">
        <v>2510104.48</v>
      </c>
      <c r="CG53" s="39">
        <v>20.041234360902855</v>
      </c>
      <c r="CH53" s="36">
        <v>867582.14</v>
      </c>
      <c r="CI53" s="39">
        <v>36.129685586973721</v>
      </c>
      <c r="CJ53" s="36">
        <v>3377686.62</v>
      </c>
      <c r="CK53" s="40">
        <v>22.629549912903659</v>
      </c>
      <c r="CL53" s="38">
        <v>3495118.64</v>
      </c>
      <c r="CM53" s="39">
        <v>5.7301911638369178</v>
      </c>
      <c r="CN53" s="36">
        <v>3701762.33</v>
      </c>
      <c r="CO53" s="39">
        <v>12.519065000507288</v>
      </c>
      <c r="CP53" s="36">
        <v>7196880.9700000007</v>
      </c>
      <c r="CQ53" s="40">
        <v>7.9467524220494292</v>
      </c>
      <c r="CR53" s="116">
        <f t="shared" si="42"/>
        <v>6005223.1200000001</v>
      </c>
      <c r="CS53" s="117">
        <f t="shared" si="43"/>
        <v>4569344.47</v>
      </c>
      <c r="CT53" s="118">
        <f t="shared" si="44"/>
        <v>10574567.59</v>
      </c>
      <c r="CU53" s="32"/>
      <c r="CV53" s="38">
        <f t="shared" si="45"/>
        <v>6890263.7980378624</v>
      </c>
      <c r="CW53" s="39">
        <f t="shared" si="46"/>
        <v>9.9752781794987104</v>
      </c>
      <c r="CX53" s="36">
        <f t="shared" si="47"/>
        <v>4292915.9194514528</v>
      </c>
      <c r="CY53" s="39">
        <f t="shared" si="48"/>
        <v>24.55241393590655</v>
      </c>
      <c r="CZ53" s="36">
        <f t="shared" si="49"/>
        <v>11183179.717489315</v>
      </c>
      <c r="DA53" s="40">
        <f t="shared" si="50"/>
        <v>12.919853505898715</v>
      </c>
      <c r="DB53" s="38">
        <f t="shared" si="51"/>
        <v>14469607.280941885</v>
      </c>
      <c r="DC53" s="39">
        <f t="shared" si="52"/>
        <v>4.8810987664828032</v>
      </c>
      <c r="DD53" s="36">
        <f t="shared" si="53"/>
        <v>16280821.864238517</v>
      </c>
      <c r="DE53" s="39">
        <f t="shared" si="54"/>
        <v>10.070677908125488</v>
      </c>
      <c r="DF53" s="36">
        <f t="shared" si="55"/>
        <v>30750429.145180404</v>
      </c>
      <c r="DG53" s="40">
        <f t="shared" si="56"/>
        <v>6.7124963644274533</v>
      </c>
      <c r="DH53" s="152"/>
      <c r="DI53" s="161" t="s">
        <v>44</v>
      </c>
      <c r="DJ53" s="38">
        <f t="shared" si="57"/>
        <v>11183179.717489315</v>
      </c>
      <c r="DK53" s="36">
        <f t="shared" si="58"/>
        <v>30750429.145180404</v>
      </c>
      <c r="DL53" s="37">
        <f t="shared" si="59"/>
        <v>41933608.862669721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>
        <v>69573.34</v>
      </c>
      <c r="E54" s="39">
        <v>0.64813440900283203</v>
      </c>
      <c r="F54" s="36">
        <v>5477.6399999999994</v>
      </c>
      <c r="G54" s="39">
        <v>0.21128794599807132</v>
      </c>
      <c r="H54" s="36">
        <v>75050.98</v>
      </c>
      <c r="I54" s="40">
        <v>0.5631540718396626</v>
      </c>
      <c r="J54" s="244">
        <v>2360204.12</v>
      </c>
      <c r="K54" s="39">
        <v>7.1800706993270786</v>
      </c>
      <c r="L54" s="36">
        <v>9122859.4100000001</v>
      </c>
      <c r="M54" s="39">
        <v>31.817120790435535</v>
      </c>
      <c r="N54" s="36">
        <v>11483063.530000001</v>
      </c>
      <c r="O54" s="40">
        <v>18.658177722099818</v>
      </c>
      <c r="P54" s="116">
        <f t="shared" si="27"/>
        <v>2429777.46</v>
      </c>
      <c r="Q54" s="117">
        <f t="shared" si="28"/>
        <v>9128337.0500000007</v>
      </c>
      <c r="R54" s="118">
        <f t="shared" si="29"/>
        <v>11558114.510000002</v>
      </c>
      <c r="S54" s="32"/>
      <c r="T54" s="35">
        <v>7192718.3012027843</v>
      </c>
      <c r="U54" s="39">
        <v>37.266811918814881</v>
      </c>
      <c r="V54" s="36">
        <v>4062988.4124900149</v>
      </c>
      <c r="W54" s="39">
        <v>74.455980730634877</v>
      </c>
      <c r="X54" s="36">
        <v>11255706.713692799</v>
      </c>
      <c r="Y54" s="40">
        <v>45.463825966647683</v>
      </c>
      <c r="Z54" s="38">
        <v>27265042.532698903</v>
      </c>
      <c r="AA54" s="39">
        <v>27.670498344947418</v>
      </c>
      <c r="AB54" s="36">
        <v>13815464.084146401</v>
      </c>
      <c r="AC54" s="39">
        <v>33.862344534157543</v>
      </c>
      <c r="AD54" s="36">
        <v>41080506.616845302</v>
      </c>
      <c r="AE54" s="40">
        <v>29.483560761255937</v>
      </c>
      <c r="AF54" s="116">
        <f t="shared" si="30"/>
        <v>34457760.833901688</v>
      </c>
      <c r="AG54" s="117">
        <f t="shared" si="31"/>
        <v>17878452.496636417</v>
      </c>
      <c r="AH54" s="118">
        <f t="shared" si="32"/>
        <v>52336213.330538109</v>
      </c>
      <c r="AI54" s="32"/>
      <c r="AJ54" s="35">
        <v>1666549.8678433499</v>
      </c>
      <c r="AK54" s="39">
        <v>27.232986924690337</v>
      </c>
      <c r="AL54" s="36">
        <v>1252563.3727285459</v>
      </c>
      <c r="AM54" s="39">
        <v>59.366006575124217</v>
      </c>
      <c r="AN54" s="36">
        <v>2919113.2405718956</v>
      </c>
      <c r="AO54" s="40">
        <v>35.471331679590442</v>
      </c>
      <c r="AP54" s="38">
        <v>3387285.1948288614</v>
      </c>
      <c r="AQ54" s="39">
        <v>22.242334984758429</v>
      </c>
      <c r="AR54" s="36">
        <v>3004886.3318247721</v>
      </c>
      <c r="AS54" s="39">
        <v>20.775220424955904</v>
      </c>
      <c r="AT54" s="36">
        <v>6392171.5266536335</v>
      </c>
      <c r="AU54" s="40">
        <v>21.527681884677879</v>
      </c>
      <c r="AV54" s="116">
        <f t="shared" si="33"/>
        <v>5053835.0626722109</v>
      </c>
      <c r="AW54" s="117">
        <f t="shared" si="34"/>
        <v>4257449.7045533182</v>
      </c>
      <c r="AX54" s="118">
        <f t="shared" si="35"/>
        <v>9311284.76722553</v>
      </c>
      <c r="AY54" s="32"/>
      <c r="AZ54" s="35">
        <v>2797925.3276159787</v>
      </c>
      <c r="BA54" s="39">
        <v>25.256592594475343</v>
      </c>
      <c r="BB54" s="36">
        <v>1122855.4260961821</v>
      </c>
      <c r="BC54" s="39">
        <v>37.784952252790731</v>
      </c>
      <c r="BD54" s="36">
        <v>3920780.7537121605</v>
      </c>
      <c r="BE54" s="40">
        <v>27.906508706322274</v>
      </c>
      <c r="BF54" s="38">
        <v>7306288.2433407754</v>
      </c>
      <c r="BG54" s="39">
        <v>12.186510374372268</v>
      </c>
      <c r="BH54" s="36">
        <v>3766928.9701898233</v>
      </c>
      <c r="BI54" s="39">
        <v>12.886848701334973</v>
      </c>
      <c r="BJ54" s="36">
        <v>11073217.213530598</v>
      </c>
      <c r="BK54" s="40">
        <v>12.416050301823741</v>
      </c>
      <c r="BL54" s="116">
        <f t="shared" si="36"/>
        <v>10104213.570956754</v>
      </c>
      <c r="BM54" s="117">
        <f t="shared" si="37"/>
        <v>4889784.3962860052</v>
      </c>
      <c r="BN54" s="118">
        <f t="shared" si="38"/>
        <v>14993997.967242759</v>
      </c>
      <c r="BO54" s="32"/>
      <c r="BP54" s="35">
        <v>6489775.2290255558</v>
      </c>
      <c r="BQ54" s="39">
        <v>69.661931806502253</v>
      </c>
      <c r="BR54" s="36">
        <v>4093132.5255372333</v>
      </c>
      <c r="BS54" s="39">
        <v>209.64620597916581</v>
      </c>
      <c r="BT54" s="36">
        <v>10582907.75456279</v>
      </c>
      <c r="BU54" s="40">
        <v>93.915851751012028</v>
      </c>
      <c r="BV54" s="38">
        <v>25910032.884740144</v>
      </c>
      <c r="BW54" s="39">
        <v>89.785820320262758</v>
      </c>
      <c r="BX54" s="36">
        <v>17753410.094516478</v>
      </c>
      <c r="BY54" s="39">
        <v>93.783036161690404</v>
      </c>
      <c r="BZ54" s="36">
        <v>43663442.979256622</v>
      </c>
      <c r="CA54" s="40">
        <v>91.369244053948009</v>
      </c>
      <c r="CB54" s="116">
        <f t="shared" si="39"/>
        <v>32399808.113765702</v>
      </c>
      <c r="CC54" s="117">
        <f t="shared" si="40"/>
        <v>21846542.620053712</v>
      </c>
      <c r="CD54" s="118">
        <f t="shared" si="41"/>
        <v>54246350.73381941</v>
      </c>
      <c r="CE54" s="32"/>
      <c r="CF54" s="38">
        <v>4988046.67</v>
      </c>
      <c r="CG54" s="39">
        <v>39.825677820626439</v>
      </c>
      <c r="CH54" s="36">
        <v>1727612.93</v>
      </c>
      <c r="CI54" s="39">
        <v>71.944901928122263</v>
      </c>
      <c r="CJ54" s="36">
        <v>6715659.5999999996</v>
      </c>
      <c r="CK54" s="40">
        <v>44.99302961275626</v>
      </c>
      <c r="CL54" s="38">
        <v>13921794.1</v>
      </c>
      <c r="CM54" s="39">
        <v>22.824558978798191</v>
      </c>
      <c r="CN54" s="36">
        <v>7125252.3600000003</v>
      </c>
      <c r="CO54" s="39">
        <v>24.097035273428254</v>
      </c>
      <c r="CP54" s="36">
        <v>21047046.460000001</v>
      </c>
      <c r="CQ54" s="40">
        <v>23.240021355110983</v>
      </c>
      <c r="CR54" s="116">
        <f t="shared" si="42"/>
        <v>18909840.77</v>
      </c>
      <c r="CS54" s="117">
        <f t="shared" si="43"/>
        <v>8852865.290000001</v>
      </c>
      <c r="CT54" s="118">
        <f t="shared" si="44"/>
        <v>27762706.060000002</v>
      </c>
      <c r="CU54" s="32"/>
      <c r="CV54" s="38">
        <f t="shared" si="45"/>
        <v>23204588.735687666</v>
      </c>
      <c r="CW54" s="39">
        <f t="shared" si="46"/>
        <v>33.594102412343489</v>
      </c>
      <c r="CX54" s="36">
        <f t="shared" si="47"/>
        <v>12264630.306851976</v>
      </c>
      <c r="CY54" s="39">
        <f t="shared" si="48"/>
        <v>70.14492846232406</v>
      </c>
      <c r="CZ54" s="36">
        <f t="shared" si="49"/>
        <v>35469219.042539641</v>
      </c>
      <c r="DA54" s="40">
        <f t="shared" si="50"/>
        <v>40.977353988291846</v>
      </c>
      <c r="DB54" s="38">
        <f t="shared" si="51"/>
        <v>80150647.075608686</v>
      </c>
      <c r="DC54" s="39">
        <f t="shared" si="52"/>
        <v>27.037584156747464</v>
      </c>
      <c r="DD54" s="36">
        <f t="shared" si="53"/>
        <v>54588801.250677474</v>
      </c>
      <c r="DE54" s="39">
        <f t="shared" si="54"/>
        <v>33.766491604075</v>
      </c>
      <c r="DF54" s="36">
        <f t="shared" si="55"/>
        <v>134739448.32628617</v>
      </c>
      <c r="DG54" s="40">
        <f t="shared" si="56"/>
        <v>29.412209265928624</v>
      </c>
      <c r="DH54" s="152"/>
      <c r="DI54" s="161" t="s">
        <v>45</v>
      </c>
      <c r="DJ54" s="38">
        <f t="shared" si="57"/>
        <v>35469219.042539641</v>
      </c>
      <c r="DK54" s="36">
        <f t="shared" si="58"/>
        <v>134739448.32628617</v>
      </c>
      <c r="DL54" s="37">
        <f t="shared" si="59"/>
        <v>170208667.36882579</v>
      </c>
      <c r="DM54"/>
    </row>
    <row r="55" spans="1:119" s="19" customFormat="1" ht="15.6" x14ac:dyDescent="0.3">
      <c r="A55" s="26">
        <v>43</v>
      </c>
      <c r="B55" s="26" t="s">
        <v>180</v>
      </c>
      <c r="C55" s="34"/>
      <c r="D55" s="35">
        <v>76.8</v>
      </c>
      <c r="E55" s="39">
        <v>7.154568490087941E-4</v>
      </c>
      <c r="F55" s="36">
        <v>0</v>
      </c>
      <c r="G55" s="39">
        <v>0</v>
      </c>
      <c r="H55" s="36">
        <v>76.8</v>
      </c>
      <c r="I55" s="40">
        <v>5.7627805416113277E-4</v>
      </c>
      <c r="J55" s="244">
        <v>598913.38</v>
      </c>
      <c r="K55" s="39">
        <v>1.8219781817739324</v>
      </c>
      <c r="L55" s="36">
        <v>0</v>
      </c>
      <c r="M55" s="39">
        <v>0</v>
      </c>
      <c r="N55" s="36">
        <v>598913.38</v>
      </c>
      <c r="O55" s="40">
        <v>0.97314033445772485</v>
      </c>
      <c r="P55" s="116">
        <f t="shared" si="27"/>
        <v>598990.18000000005</v>
      </c>
      <c r="Q55" s="117">
        <f t="shared" si="28"/>
        <v>0</v>
      </c>
      <c r="R55" s="118">
        <f t="shared" si="29"/>
        <v>598990.18000000005</v>
      </c>
      <c r="S55" s="32"/>
      <c r="T55" s="35">
        <v>28416941.887014378</v>
      </c>
      <c r="U55" s="39">
        <v>147.23346365923535</v>
      </c>
      <c r="V55" s="36">
        <v>197149.98026436358</v>
      </c>
      <c r="W55" s="39">
        <v>3.6128567550140844</v>
      </c>
      <c r="X55" s="36">
        <v>28614091.86727874</v>
      </c>
      <c r="Y55" s="40">
        <v>115.57746891761583</v>
      </c>
      <c r="Z55" s="38">
        <v>2447229.7075598584</v>
      </c>
      <c r="AA55" s="39">
        <v>2.4836222240082515</v>
      </c>
      <c r="AB55" s="36">
        <v>25966.29841368234</v>
      </c>
      <c r="AC55" s="39">
        <v>6.3644604177275216E-2</v>
      </c>
      <c r="AD55" s="36">
        <v>2473196.0059735407</v>
      </c>
      <c r="AE55" s="40">
        <v>1.775017659755824</v>
      </c>
      <c r="AF55" s="116">
        <f t="shared" si="30"/>
        <v>30864171.594574235</v>
      </c>
      <c r="AG55" s="117">
        <f t="shared" si="31"/>
        <v>223116.27867804593</v>
      </c>
      <c r="AH55" s="118">
        <f t="shared" si="32"/>
        <v>31087287.87325228</v>
      </c>
      <c r="AI55" s="32"/>
      <c r="AJ55" s="35">
        <v>962947.94992193615</v>
      </c>
      <c r="AK55" s="39">
        <v>15.735472088403428</v>
      </c>
      <c r="AL55" s="36">
        <v>0</v>
      </c>
      <c r="AM55" s="39">
        <v>0</v>
      </c>
      <c r="AN55" s="36">
        <v>0</v>
      </c>
      <c r="AO55" s="39">
        <v>0</v>
      </c>
      <c r="AP55" s="38">
        <v>206156.99026925315</v>
      </c>
      <c r="AQ55" s="39">
        <v>1.3537132462358208</v>
      </c>
      <c r="AR55" s="36">
        <v>939.82555542293312</v>
      </c>
      <c r="AS55" s="39">
        <v>6.49777759249252E-3</v>
      </c>
      <c r="AT55" s="36">
        <v>207096.81582467607</v>
      </c>
      <c r="AU55" s="40">
        <v>0.69746475854306789</v>
      </c>
      <c r="AV55" s="116">
        <f t="shared" si="33"/>
        <v>1169104.9401911893</v>
      </c>
      <c r="AW55" s="117">
        <f t="shared" si="34"/>
        <v>939.82555542293312</v>
      </c>
      <c r="AX55" s="118">
        <f t="shared" si="35"/>
        <v>1170044.7657466123</v>
      </c>
      <c r="AY55" s="32"/>
      <c r="AZ55" s="35">
        <v>9019630.7316062134</v>
      </c>
      <c r="BA55" s="39">
        <v>81.419306116683643</v>
      </c>
      <c r="BB55" s="36">
        <v>125789.94185834096</v>
      </c>
      <c r="BC55" s="39">
        <v>4.2329286892465916</v>
      </c>
      <c r="BD55" s="36">
        <v>9145420.6734645534</v>
      </c>
      <c r="BE55" s="40">
        <v>65.093351982352317</v>
      </c>
      <c r="BF55" s="38">
        <v>967172.06478629587</v>
      </c>
      <c r="BG55" s="39">
        <v>1.6131929111972629</v>
      </c>
      <c r="BH55" s="36">
        <v>6119.8788456538259</v>
      </c>
      <c r="BI55" s="39">
        <v>2.0936405591546678E-2</v>
      </c>
      <c r="BJ55" s="36">
        <v>973291.94363194972</v>
      </c>
      <c r="BK55" s="40">
        <v>1.0913216545348583</v>
      </c>
      <c r="BL55" s="116">
        <f t="shared" si="36"/>
        <v>9986802.7963925097</v>
      </c>
      <c r="BM55" s="117">
        <f t="shared" si="37"/>
        <v>131909.82070399477</v>
      </c>
      <c r="BN55" s="118">
        <f t="shared" si="38"/>
        <v>10118712.617096504</v>
      </c>
      <c r="BO55" s="32"/>
      <c r="BP55" s="35">
        <v>1556346.6881874339</v>
      </c>
      <c r="BQ55" s="39">
        <v>16.705989504056781</v>
      </c>
      <c r="BR55" s="36">
        <v>97938.611866021762</v>
      </c>
      <c r="BS55" s="39">
        <v>5.0163189851476009</v>
      </c>
      <c r="BT55" s="36">
        <v>1654285.3000534556</v>
      </c>
      <c r="BU55" s="40">
        <v>14.680616764018774</v>
      </c>
      <c r="BV55" s="38">
        <v>1131636.9361956492</v>
      </c>
      <c r="BW55" s="39">
        <v>3.9214520133193655</v>
      </c>
      <c r="BX55" s="36">
        <v>3924.35822527249</v>
      </c>
      <c r="BY55" s="39">
        <v>2.0730565417729725E-2</v>
      </c>
      <c r="BZ55" s="36">
        <v>1135561.2944209217</v>
      </c>
      <c r="CA55" s="40">
        <v>2.376252763609453</v>
      </c>
      <c r="CB55" s="116">
        <f t="shared" si="39"/>
        <v>2687983.6243830831</v>
      </c>
      <c r="CC55" s="117">
        <f t="shared" si="40"/>
        <v>101862.97009129425</v>
      </c>
      <c r="CD55" s="118">
        <f t="shared" si="41"/>
        <v>2789846.5944743771</v>
      </c>
      <c r="CE55" s="32"/>
      <c r="CF55" s="38">
        <v>2259116.25</v>
      </c>
      <c r="CG55" s="39">
        <v>18.037288318283071</v>
      </c>
      <c r="CH55" s="36">
        <v>26915.52</v>
      </c>
      <c r="CI55" s="39">
        <v>1.1208728605338776</v>
      </c>
      <c r="CJ55" s="36">
        <v>2286031.77</v>
      </c>
      <c r="CK55" s="40">
        <v>15.31576959667694</v>
      </c>
      <c r="CL55" s="38">
        <v>970283.04</v>
      </c>
      <c r="CM55" s="39">
        <v>1.5907635404985343</v>
      </c>
      <c r="CN55" s="36">
        <v>13848.55</v>
      </c>
      <c r="CO55" s="39">
        <v>4.6834691737968816E-2</v>
      </c>
      <c r="CP55" s="36">
        <v>984131.59000000008</v>
      </c>
      <c r="CQ55" s="40">
        <v>1.0866721471493026</v>
      </c>
      <c r="CR55" s="116">
        <f t="shared" si="42"/>
        <v>3229399.29</v>
      </c>
      <c r="CS55" s="117">
        <f t="shared" si="43"/>
        <v>40764.07</v>
      </c>
      <c r="CT55" s="118">
        <f t="shared" si="44"/>
        <v>3270163.36</v>
      </c>
      <c r="CU55" s="32"/>
      <c r="CV55" s="38">
        <f t="shared" si="45"/>
        <v>42215060.306729965</v>
      </c>
      <c r="CW55" s="39">
        <f t="shared" si="46"/>
        <v>61.116233320974452</v>
      </c>
      <c r="CX55" s="36">
        <f t="shared" si="47"/>
        <v>447794.05398872634</v>
      </c>
      <c r="CY55" s="39">
        <f t="shared" si="48"/>
        <v>2.5610622658022519</v>
      </c>
      <c r="CZ55" s="36">
        <f t="shared" si="49"/>
        <v>42662854.36071869</v>
      </c>
      <c r="DA55" s="40">
        <f t="shared" si="50"/>
        <v>49.288113256551021</v>
      </c>
      <c r="DB55" s="38">
        <f t="shared" si="51"/>
        <v>6321392.1188110569</v>
      </c>
      <c r="DC55" s="39">
        <f t="shared" si="52"/>
        <v>2.1324240993204251</v>
      </c>
      <c r="DD55" s="36">
        <f t="shared" si="53"/>
        <v>50798.911040031584</v>
      </c>
      <c r="DE55" s="39">
        <f t="shared" si="54"/>
        <v>3.1422214150710844E-2</v>
      </c>
      <c r="DF55" s="36">
        <f t="shared" si="55"/>
        <v>6372191.0298510883</v>
      </c>
      <c r="DG55" s="40">
        <f t="shared" si="56"/>
        <v>1.390982510174712</v>
      </c>
      <c r="DH55" s="152"/>
      <c r="DI55" s="161" t="s">
        <v>180</v>
      </c>
      <c r="DJ55" s="38">
        <f t="shared" si="57"/>
        <v>42662854.36071869</v>
      </c>
      <c r="DK55" s="36">
        <f t="shared" si="58"/>
        <v>6372191.0298510883</v>
      </c>
      <c r="DL55" s="37">
        <f t="shared" si="59"/>
        <v>49035045.390569776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>
        <v>239016</v>
      </c>
      <c r="E56" s="39">
        <v>2.2266358622745566</v>
      </c>
      <c r="F56" s="36">
        <v>10018.450000000001</v>
      </c>
      <c r="G56" s="39">
        <v>0.38643972999035681</v>
      </c>
      <c r="H56" s="36">
        <v>249034.45</v>
      </c>
      <c r="I56" s="40">
        <v>1.8686600034516656</v>
      </c>
      <c r="J56" s="244">
        <v>2263848.56</v>
      </c>
      <c r="K56" s="39">
        <v>6.8869436230667205</v>
      </c>
      <c r="L56" s="36">
        <v>8892801.3199999984</v>
      </c>
      <c r="M56" s="39">
        <v>31.014764236488933</v>
      </c>
      <c r="N56" s="36">
        <v>11156649.879999999</v>
      </c>
      <c r="O56" s="40">
        <v>18.127806721651361</v>
      </c>
      <c r="P56" s="116">
        <f t="shared" si="27"/>
        <v>2502864.56</v>
      </c>
      <c r="Q56" s="117">
        <f t="shared" si="28"/>
        <v>8902819.7699999977</v>
      </c>
      <c r="R56" s="118">
        <f t="shared" si="29"/>
        <v>11405684.329999998</v>
      </c>
      <c r="S56" s="32"/>
      <c r="T56" s="35">
        <v>14300124.721350105</v>
      </c>
      <c r="U56" s="39">
        <v>74.091607107292546</v>
      </c>
      <c r="V56" s="36">
        <v>5140291.5365851298</v>
      </c>
      <c r="W56" s="39">
        <v>94.19801602714233</v>
      </c>
      <c r="X56" s="36">
        <v>19440416.257935233</v>
      </c>
      <c r="Y56" s="40">
        <v>78.523341443745267</v>
      </c>
      <c r="Z56" s="38">
        <v>19384477.388858549</v>
      </c>
      <c r="AA56" s="39">
        <v>19.672742078535329</v>
      </c>
      <c r="AB56" s="36">
        <v>10762362.125519156</v>
      </c>
      <c r="AC56" s="39">
        <v>26.379049742809627</v>
      </c>
      <c r="AD56" s="36">
        <v>30146839.514377706</v>
      </c>
      <c r="AE56" s="40">
        <v>21.6364462802782</v>
      </c>
      <c r="AF56" s="116">
        <f t="shared" si="30"/>
        <v>33684602.110208653</v>
      </c>
      <c r="AG56" s="117">
        <f t="shared" si="31"/>
        <v>15902653.662104286</v>
      </c>
      <c r="AH56" s="118">
        <f t="shared" si="32"/>
        <v>49587255.772312939</v>
      </c>
      <c r="AI56" s="32"/>
      <c r="AJ56" s="35">
        <v>3381533.2195804249</v>
      </c>
      <c r="AK56" s="39">
        <v>55.257422373691497</v>
      </c>
      <c r="AL56" s="36">
        <v>2925817.5896617766</v>
      </c>
      <c r="AM56" s="39">
        <v>138.67091282344074</v>
      </c>
      <c r="AN56" s="36">
        <v>6307350.809242202</v>
      </c>
      <c r="AO56" s="40">
        <v>76.643183780815377</v>
      </c>
      <c r="AP56" s="38">
        <v>2388902.576224694</v>
      </c>
      <c r="AQ56" s="39">
        <v>15.686536057683984</v>
      </c>
      <c r="AR56" s="36">
        <v>5983242.5657565808</v>
      </c>
      <c r="AS56" s="39">
        <v>41.367016729743085</v>
      </c>
      <c r="AT56" s="36">
        <v>8372145.1419812748</v>
      </c>
      <c r="AU56" s="40">
        <v>28.195876246030267</v>
      </c>
      <c r="AV56" s="116">
        <f t="shared" si="33"/>
        <v>5770435.795805119</v>
      </c>
      <c r="AW56" s="117">
        <f t="shared" si="34"/>
        <v>8909060.1554183569</v>
      </c>
      <c r="AX56" s="118">
        <f t="shared" si="35"/>
        <v>14679495.951223476</v>
      </c>
      <c r="AY56" s="32"/>
      <c r="AZ56" s="35">
        <v>19752680.936950907</v>
      </c>
      <c r="BA56" s="39">
        <v>178.30547875926075</v>
      </c>
      <c r="BB56" s="36">
        <v>3766642.577940871</v>
      </c>
      <c r="BC56" s="39">
        <v>126.75043167011714</v>
      </c>
      <c r="BD56" s="36">
        <v>23519323.514891777</v>
      </c>
      <c r="BE56" s="40">
        <v>167.40089478701879</v>
      </c>
      <c r="BF56" s="38">
        <v>8269854.4564874014</v>
      </c>
      <c r="BG56" s="39">
        <v>13.793688911792897</v>
      </c>
      <c r="BH56" s="36">
        <v>7344641.7417525211</v>
      </c>
      <c r="BI56" s="39">
        <v>25.126379509806508</v>
      </c>
      <c r="BJ56" s="36">
        <v>15614496.198239923</v>
      </c>
      <c r="BK56" s="40">
        <v>17.508043642283848</v>
      </c>
      <c r="BL56" s="116">
        <f t="shared" si="36"/>
        <v>28022535.393438309</v>
      </c>
      <c r="BM56" s="117">
        <f t="shared" si="37"/>
        <v>11111284.319693392</v>
      </c>
      <c r="BN56" s="118">
        <f t="shared" si="38"/>
        <v>39133819.713131703</v>
      </c>
      <c r="BO56" s="32"/>
      <c r="BP56" s="35">
        <v>2762206.9729282367</v>
      </c>
      <c r="BQ56" s="39">
        <v>29.649820986552708</v>
      </c>
      <c r="BR56" s="36">
        <v>1981130.1154611139</v>
      </c>
      <c r="BS56" s="39">
        <v>101.47152814285566</v>
      </c>
      <c r="BT56" s="36">
        <v>4743337.0883893501</v>
      </c>
      <c r="BU56" s="40">
        <v>42.093775466027864</v>
      </c>
      <c r="BV56" s="38">
        <v>6574377.7844652692</v>
      </c>
      <c r="BW56" s="39">
        <v>22.782136367768871</v>
      </c>
      <c r="BX56" s="36">
        <v>3705248.3641685732</v>
      </c>
      <c r="BY56" s="39">
        <v>19.573109587109414</v>
      </c>
      <c r="BZ56" s="36">
        <v>10279626.148633841</v>
      </c>
      <c r="CA56" s="40">
        <v>21.510939272564482</v>
      </c>
      <c r="CB56" s="116">
        <f t="shared" si="39"/>
        <v>9336584.7573935054</v>
      </c>
      <c r="CC56" s="117">
        <f t="shared" si="40"/>
        <v>5686378.479629687</v>
      </c>
      <c r="CD56" s="118">
        <f t="shared" si="41"/>
        <v>15022963.237023193</v>
      </c>
      <c r="CE56" s="32"/>
      <c r="CF56" s="38">
        <v>6188843.2999999998</v>
      </c>
      <c r="CG56" s="39">
        <v>49.413106102341771</v>
      </c>
      <c r="CH56" s="36">
        <v>2128545.85</v>
      </c>
      <c r="CI56" s="39">
        <v>88.64139632698955</v>
      </c>
      <c r="CJ56" s="36">
        <v>8317389.1500000004</v>
      </c>
      <c r="CK56" s="40">
        <v>55.72416688999062</v>
      </c>
      <c r="CL56" s="38">
        <v>8609162.6999999993</v>
      </c>
      <c r="CM56" s="39">
        <v>14.11458468590765</v>
      </c>
      <c r="CN56" s="36">
        <v>6534186.9699999997</v>
      </c>
      <c r="CO56" s="39">
        <v>22.098099259359465</v>
      </c>
      <c r="CP56" s="36">
        <v>15143349.669999998</v>
      </c>
      <c r="CQ56" s="40">
        <v>16.721195080153436</v>
      </c>
      <c r="CR56" s="116">
        <f t="shared" si="42"/>
        <v>14798006</v>
      </c>
      <c r="CS56" s="117">
        <f t="shared" si="43"/>
        <v>8662732.8200000003</v>
      </c>
      <c r="CT56" s="118">
        <f t="shared" si="44"/>
        <v>23460738.82</v>
      </c>
      <c r="CU56" s="32"/>
      <c r="CV56" s="38">
        <f t="shared" si="45"/>
        <v>46624405.150809668</v>
      </c>
      <c r="CW56" s="39">
        <f t="shared" si="46"/>
        <v>67.499797535389405</v>
      </c>
      <c r="CX56" s="36">
        <f t="shared" si="47"/>
        <v>15952446.119648891</v>
      </c>
      <c r="CY56" s="39">
        <f t="shared" si="48"/>
        <v>91.23660182701957</v>
      </c>
      <c r="CZ56" s="36">
        <f t="shared" si="49"/>
        <v>62576851.270458557</v>
      </c>
      <c r="DA56" s="40">
        <f t="shared" si="50"/>
        <v>72.294622075182517</v>
      </c>
      <c r="DB56" s="38">
        <f t="shared" si="51"/>
        <v>47490623.466035917</v>
      </c>
      <c r="DC56" s="39">
        <f t="shared" si="52"/>
        <v>16.020229099436758</v>
      </c>
      <c r="DD56" s="36">
        <f t="shared" si="53"/>
        <v>43222483.087196827</v>
      </c>
      <c r="DE56" s="39">
        <f t="shared" si="54"/>
        <v>26.735732949493787</v>
      </c>
      <c r="DF56" s="36">
        <f t="shared" si="55"/>
        <v>90713106.553232744</v>
      </c>
      <c r="DG56" s="40">
        <f t="shared" si="56"/>
        <v>19.801720329484613</v>
      </c>
      <c r="DH56" s="152"/>
      <c r="DI56" s="161" t="s">
        <v>46</v>
      </c>
      <c r="DJ56" s="38">
        <f t="shared" si="57"/>
        <v>62576851.270458557</v>
      </c>
      <c r="DK56" s="36">
        <f t="shared" si="58"/>
        <v>90713106.553232744</v>
      </c>
      <c r="DL56" s="37">
        <f t="shared" si="59"/>
        <v>153289957.82369131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>
        <v>3740.6</v>
      </c>
      <c r="E57" s="39">
        <v>3.4846847518259054E-2</v>
      </c>
      <c r="F57" s="36">
        <v>162.6</v>
      </c>
      <c r="G57" s="39">
        <v>6.2719382835101254E-3</v>
      </c>
      <c r="H57" s="36">
        <v>3903.2</v>
      </c>
      <c r="I57" s="40">
        <v>2.9288131523460069E-2</v>
      </c>
      <c r="J57" s="244">
        <v>95227.540000000008</v>
      </c>
      <c r="K57" s="39">
        <v>0.28969548181408877</v>
      </c>
      <c r="L57" s="36">
        <v>408928.38</v>
      </c>
      <c r="M57" s="39">
        <v>1.4261892106805056</v>
      </c>
      <c r="N57" s="36">
        <v>504155.92000000004</v>
      </c>
      <c r="O57" s="40">
        <v>0.81917431967815113</v>
      </c>
      <c r="P57" s="116">
        <f t="shared" si="27"/>
        <v>98968.140000000014</v>
      </c>
      <c r="Q57" s="117">
        <f t="shared" si="28"/>
        <v>409090.98</v>
      </c>
      <c r="R57" s="118">
        <f t="shared" si="29"/>
        <v>508059.12</v>
      </c>
      <c r="S57" s="32"/>
      <c r="T57" s="35">
        <v>511612.42006787914</v>
      </c>
      <c r="U57" s="39">
        <v>2.6507591477357137</v>
      </c>
      <c r="V57" s="36">
        <v>280841.76795068738</v>
      </c>
      <c r="W57" s="39">
        <v>5.1465441542027044</v>
      </c>
      <c r="X57" s="36">
        <v>792454.18801856646</v>
      </c>
      <c r="Y57" s="40">
        <v>3.2008651439707823</v>
      </c>
      <c r="Z57" s="38">
        <v>593012.24856301001</v>
      </c>
      <c r="AA57" s="39">
        <v>0.60183087639482336</v>
      </c>
      <c r="AB57" s="36">
        <v>503301.02915658522</v>
      </c>
      <c r="AC57" s="39">
        <v>1.2336142130218835</v>
      </c>
      <c r="AD57" s="36">
        <v>1096313.2777195952</v>
      </c>
      <c r="AE57" s="40">
        <v>0.78682620539453174</v>
      </c>
      <c r="AF57" s="116">
        <f t="shared" si="30"/>
        <v>1104624.6686308892</v>
      </c>
      <c r="AG57" s="117">
        <f t="shared" si="31"/>
        <v>784142.79710727255</v>
      </c>
      <c r="AH57" s="118">
        <f t="shared" si="32"/>
        <v>1888767.4657381617</v>
      </c>
      <c r="AI57" s="32"/>
      <c r="AJ57" s="35">
        <v>138854.01790967828</v>
      </c>
      <c r="AK57" s="39">
        <v>2.2690048027596292</v>
      </c>
      <c r="AL57" s="36">
        <v>102988.23955759137</v>
      </c>
      <c r="AM57" s="39">
        <v>4.881190556784273</v>
      </c>
      <c r="AN57" s="36">
        <v>241842.25746726966</v>
      </c>
      <c r="AO57" s="40">
        <v>2.9387235854823461</v>
      </c>
      <c r="AP57" s="38">
        <v>83849.462277610801</v>
      </c>
      <c r="AQ57" s="39">
        <v>0.55059073003881276</v>
      </c>
      <c r="AR57" s="36">
        <v>141145.08684715466</v>
      </c>
      <c r="AS57" s="39">
        <v>0.97585065368129165</v>
      </c>
      <c r="AT57" s="36">
        <v>224994.54912476544</v>
      </c>
      <c r="AU57" s="40">
        <v>0.75774109927243449</v>
      </c>
      <c r="AV57" s="116">
        <f t="shared" si="33"/>
        <v>222703.48018728907</v>
      </c>
      <c r="AW57" s="117">
        <f t="shared" si="34"/>
        <v>244133.32640474604</v>
      </c>
      <c r="AX57" s="118">
        <f t="shared" si="35"/>
        <v>466836.80659203511</v>
      </c>
      <c r="AY57" s="32"/>
      <c r="AZ57" s="35">
        <v>637491.74294994317</v>
      </c>
      <c r="BA57" s="39">
        <v>5.7545743180171796</v>
      </c>
      <c r="BB57" s="36">
        <v>198768.77705005655</v>
      </c>
      <c r="BC57" s="39">
        <v>6.6887228539239008</v>
      </c>
      <c r="BD57" s="36">
        <v>836260.51999999979</v>
      </c>
      <c r="BE57" s="40">
        <v>5.952159263187113</v>
      </c>
      <c r="BF57" s="38">
        <v>427773.89631535055</v>
      </c>
      <c r="BG57" s="39">
        <v>0.71350470330595761</v>
      </c>
      <c r="BH57" s="36">
        <v>467407.63368464931</v>
      </c>
      <c r="BI57" s="39">
        <v>1.5990244320533455</v>
      </c>
      <c r="BJ57" s="36">
        <v>895181.5299999998</v>
      </c>
      <c r="BK57" s="40">
        <v>1.0037389036460287</v>
      </c>
      <c r="BL57" s="116">
        <f t="shared" si="36"/>
        <v>1065265.6392652937</v>
      </c>
      <c r="BM57" s="117">
        <f t="shared" si="37"/>
        <v>666176.41073470586</v>
      </c>
      <c r="BN57" s="118">
        <f t="shared" si="38"/>
        <v>1731442.0499999996</v>
      </c>
      <c r="BO57" s="32"/>
      <c r="BP57" s="35">
        <v>225403.35941588372</v>
      </c>
      <c r="BQ57" s="39">
        <v>2.4195034340108386</v>
      </c>
      <c r="BR57" s="36">
        <v>114289.87337489933</v>
      </c>
      <c r="BS57" s="39">
        <v>5.8538144527196954</v>
      </c>
      <c r="BT57" s="36">
        <v>339693.23279078305</v>
      </c>
      <c r="BU57" s="40">
        <v>3.0145381620515868</v>
      </c>
      <c r="BV57" s="38">
        <v>204461.09493968668</v>
      </c>
      <c r="BW57" s="39">
        <v>0.70851732278389978</v>
      </c>
      <c r="BX57" s="36">
        <v>391282.70719851146</v>
      </c>
      <c r="BY57" s="39">
        <v>2.0669651680032088</v>
      </c>
      <c r="BZ57" s="36">
        <v>595743.80213819817</v>
      </c>
      <c r="CA57" s="40">
        <v>1.2466415183303685</v>
      </c>
      <c r="CB57" s="116">
        <f t="shared" si="39"/>
        <v>429864.45435557037</v>
      </c>
      <c r="CC57" s="117">
        <f t="shared" si="40"/>
        <v>505572.58057341079</v>
      </c>
      <c r="CD57" s="118">
        <f t="shared" si="41"/>
        <v>935437.03492898121</v>
      </c>
      <c r="CE57" s="32"/>
      <c r="CF57" s="38">
        <v>378031.65</v>
      </c>
      <c r="CG57" s="39">
        <v>3.0182890608158282</v>
      </c>
      <c r="CH57" s="36">
        <v>135233.81</v>
      </c>
      <c r="CI57" s="39">
        <v>5.6316915837254822</v>
      </c>
      <c r="CJ57" s="36">
        <v>513265.46</v>
      </c>
      <c r="CK57" s="40">
        <v>3.4387341551654833</v>
      </c>
      <c r="CL57" s="38">
        <v>287013.88</v>
      </c>
      <c r="CM57" s="39">
        <v>0.4705546702341839</v>
      </c>
      <c r="CN57" s="36">
        <v>284969.62</v>
      </c>
      <c r="CO57" s="39">
        <v>0.96374452974398861</v>
      </c>
      <c r="CP57" s="36">
        <v>571983.5</v>
      </c>
      <c r="CQ57" s="40">
        <v>0.6315807198902873</v>
      </c>
      <c r="CR57" s="116">
        <f t="shared" si="42"/>
        <v>665045.53</v>
      </c>
      <c r="CS57" s="117">
        <f t="shared" si="43"/>
        <v>420203.43</v>
      </c>
      <c r="CT57" s="118">
        <f t="shared" si="44"/>
        <v>1085248.96</v>
      </c>
      <c r="CU57" s="32"/>
      <c r="CV57" s="38">
        <f t="shared" si="45"/>
        <v>1895133.7903433843</v>
      </c>
      <c r="CW57" s="39">
        <f t="shared" si="46"/>
        <v>2.7436521010162873</v>
      </c>
      <c r="CX57" s="36">
        <f t="shared" si="47"/>
        <v>832285.06793323462</v>
      </c>
      <c r="CY57" s="39">
        <f t="shared" si="48"/>
        <v>4.7600763406477355</v>
      </c>
      <c r="CZ57" s="36">
        <f t="shared" si="49"/>
        <v>2727418.8582766186</v>
      </c>
      <c r="DA57" s="40">
        <f t="shared" si="50"/>
        <v>3.1509689541205486</v>
      </c>
      <c r="DB57" s="38">
        <f t="shared" si="51"/>
        <v>1691338.122095658</v>
      </c>
      <c r="DC57" s="39">
        <f t="shared" si="52"/>
        <v>0.57054682004673363</v>
      </c>
      <c r="DD57" s="36">
        <f t="shared" si="53"/>
        <v>2197034.4568869011</v>
      </c>
      <c r="DE57" s="39">
        <f t="shared" si="54"/>
        <v>1.3589993522969024</v>
      </c>
      <c r="DF57" s="36">
        <f t="shared" si="55"/>
        <v>3888372.578982559</v>
      </c>
      <c r="DG57" s="40">
        <f t="shared" si="56"/>
        <v>0.84879097708627127</v>
      </c>
      <c r="DH57" s="152"/>
      <c r="DI57" s="161" t="s">
        <v>57</v>
      </c>
      <c r="DJ57" s="38">
        <f t="shared" si="57"/>
        <v>2727418.8582766186</v>
      </c>
      <c r="DK57" s="36">
        <f t="shared" si="58"/>
        <v>3888372.578982559</v>
      </c>
      <c r="DL57" s="37">
        <f t="shared" si="59"/>
        <v>6615791.4372591777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>
        <v>1870704.9576657687</v>
      </c>
      <c r="E58" s="39">
        <v>17.42719628172761</v>
      </c>
      <c r="F58" s="36">
        <v>472523.10233417194</v>
      </c>
      <c r="G58" s="39">
        <v>18.226542037962272</v>
      </c>
      <c r="H58" s="36">
        <v>2343228.0599999405</v>
      </c>
      <c r="I58" s="40">
        <v>17.582694099902756</v>
      </c>
      <c r="J58" s="244">
        <v>353297.80831359123</v>
      </c>
      <c r="K58" s="39">
        <v>1.0747812954452818</v>
      </c>
      <c r="L58" s="36">
        <v>541997.81168637227</v>
      </c>
      <c r="M58" s="39">
        <v>1.8902856075666565</v>
      </c>
      <c r="N58" s="36">
        <v>895295.61999996356</v>
      </c>
      <c r="O58" s="40">
        <v>1.4547150025021993</v>
      </c>
      <c r="P58" s="116">
        <f t="shared" si="27"/>
        <v>2224002.7659793599</v>
      </c>
      <c r="Q58" s="117">
        <f t="shared" si="28"/>
        <v>1014520.9140205442</v>
      </c>
      <c r="R58" s="118">
        <f t="shared" si="29"/>
        <v>3238523.6799999038</v>
      </c>
      <c r="S58" s="32"/>
      <c r="T58" s="35">
        <v>10963221.769819226</v>
      </c>
      <c r="U58" s="39">
        <v>56.802491994130889</v>
      </c>
      <c r="V58" s="36">
        <v>2324052.0621322384</v>
      </c>
      <c r="W58" s="39">
        <v>42.589236785212087</v>
      </c>
      <c r="X58" s="36">
        <v>13287273.831951465</v>
      </c>
      <c r="Y58" s="40">
        <v>53.669691333743174</v>
      </c>
      <c r="Z58" s="38">
        <v>2188352.7905131015</v>
      </c>
      <c r="AA58" s="39">
        <v>2.2208955733493903</v>
      </c>
      <c r="AB58" s="36">
        <v>2264332.0561137386</v>
      </c>
      <c r="AC58" s="39">
        <v>5.5499831027643847</v>
      </c>
      <c r="AD58" s="36">
        <v>4452684.8466268405</v>
      </c>
      <c r="AE58" s="40">
        <v>3.1957007115490024</v>
      </c>
      <c r="AF58" s="116">
        <f t="shared" si="30"/>
        <v>13151574.560332328</v>
      </c>
      <c r="AG58" s="117">
        <f t="shared" si="31"/>
        <v>4588384.118245977</v>
      </c>
      <c r="AH58" s="118">
        <f t="shared" si="32"/>
        <v>17739958.678578306</v>
      </c>
      <c r="AI58" s="32"/>
      <c r="AJ58" s="35">
        <v>2154221.972499996</v>
      </c>
      <c r="AK58" s="39">
        <v>35.202006217726584</v>
      </c>
      <c r="AL58" s="36">
        <v>598294.74049999705</v>
      </c>
      <c r="AM58" s="39">
        <v>28.356544883643636</v>
      </c>
      <c r="AN58" s="36">
        <v>2752516.712999993</v>
      </c>
      <c r="AO58" s="40">
        <v>33.44694954736002</v>
      </c>
      <c r="AP58" s="38">
        <v>189430.56</v>
      </c>
      <c r="AQ58" s="39">
        <v>1.243880491168166</v>
      </c>
      <c r="AR58" s="36">
        <v>595480.80000000005</v>
      </c>
      <c r="AS58" s="39">
        <v>4.1170425476015984</v>
      </c>
      <c r="AT58" s="36">
        <v>784911.3600000001</v>
      </c>
      <c r="AU58" s="40">
        <v>2.6434400258648565</v>
      </c>
      <c r="AV58" s="116">
        <f t="shared" si="33"/>
        <v>2343652.532499996</v>
      </c>
      <c r="AW58" s="117">
        <f t="shared" si="34"/>
        <v>1193775.5404999971</v>
      </c>
      <c r="AX58" s="118">
        <f t="shared" si="35"/>
        <v>3537428.0729999933</v>
      </c>
      <c r="AY58" s="32"/>
      <c r="AZ58" s="35">
        <v>3549433.6615066836</v>
      </c>
      <c r="BA58" s="39">
        <v>32.040383295781581</v>
      </c>
      <c r="BB58" s="36">
        <v>598664.09529331583</v>
      </c>
      <c r="BC58" s="39">
        <v>20.14550914605498</v>
      </c>
      <c r="BD58" s="36">
        <v>4148097.7567999996</v>
      </c>
      <c r="BE58" s="40">
        <v>29.524457866004255</v>
      </c>
      <c r="BF58" s="38">
        <v>754623.14342845557</v>
      </c>
      <c r="BG58" s="39">
        <v>1.258672318945816</v>
      </c>
      <c r="BH58" s="36">
        <v>576867.21212154464</v>
      </c>
      <c r="BI58" s="39">
        <v>1.9734910167410562</v>
      </c>
      <c r="BJ58" s="36">
        <v>1331490.3555500002</v>
      </c>
      <c r="BK58" s="40">
        <v>1.4929582714860288</v>
      </c>
      <c r="BL58" s="116">
        <f t="shared" si="36"/>
        <v>4304056.8049351387</v>
      </c>
      <c r="BM58" s="117">
        <f t="shared" si="37"/>
        <v>1175531.3074148605</v>
      </c>
      <c r="BN58" s="118">
        <f t="shared" si="38"/>
        <v>5479588.1123499991</v>
      </c>
      <c r="BO58" s="32"/>
      <c r="BP58" s="35">
        <v>3177936.6296406384</v>
      </c>
      <c r="BQ58" s="39">
        <v>34.112306970090899</v>
      </c>
      <c r="BR58" s="36">
        <v>638496.7947170008</v>
      </c>
      <c r="BS58" s="39">
        <v>32.703175308184839</v>
      </c>
      <c r="BT58" s="36">
        <v>3816433.4243576392</v>
      </c>
      <c r="BU58" s="40">
        <v>33.86815835610453</v>
      </c>
      <c r="BV58" s="38">
        <v>612014.49641767377</v>
      </c>
      <c r="BW58" s="39">
        <v>2.1208087173488916</v>
      </c>
      <c r="BX58" s="36">
        <v>1133526.5787440268</v>
      </c>
      <c r="BY58" s="39">
        <v>5.9878954836638973</v>
      </c>
      <c r="BZ58" s="36">
        <v>1745541.0751617006</v>
      </c>
      <c r="CA58" s="40">
        <v>3.6526842049173549</v>
      </c>
      <c r="CB58" s="116">
        <f t="shared" si="39"/>
        <v>3789951.1260583121</v>
      </c>
      <c r="CC58" s="117">
        <f t="shared" si="40"/>
        <v>1772023.3734610276</v>
      </c>
      <c r="CD58" s="118">
        <f t="shared" si="41"/>
        <v>5561974.4995193398</v>
      </c>
      <c r="CE58" s="32"/>
      <c r="CF58" s="38">
        <v>14825.01</v>
      </c>
      <c r="CG58" s="39">
        <v>0.11836618841169849</v>
      </c>
      <c r="CH58" s="36">
        <v>1430.21</v>
      </c>
      <c r="CI58" s="39">
        <v>5.9559821763211597E-2</v>
      </c>
      <c r="CJ58" s="36">
        <v>16255.220000000001</v>
      </c>
      <c r="CK58" s="40">
        <v>0.10890539997320113</v>
      </c>
      <c r="CL58" s="38">
        <v>1481335.0909799999</v>
      </c>
      <c r="CM58" s="39">
        <v>2.2633076918032358E-3</v>
      </c>
      <c r="CN58" s="36">
        <v>934.99</v>
      </c>
      <c r="CO58" s="39">
        <v>3.1620616185870339E-3</v>
      </c>
      <c r="CP58" s="36">
        <v>2315.4899999999998</v>
      </c>
      <c r="CQ58" s="40">
        <v>2.5567500480324365E-3</v>
      </c>
      <c r="CR58" s="116">
        <f t="shared" si="42"/>
        <v>1496160.1009799999</v>
      </c>
      <c r="CS58" s="117">
        <f t="shared" si="43"/>
        <v>2365.1999999999998</v>
      </c>
      <c r="CT58" s="118">
        <f t="shared" si="44"/>
        <v>1498525.3009799998</v>
      </c>
      <c r="CU58" s="32"/>
      <c r="CV58" s="38">
        <f t="shared" si="45"/>
        <v>21730344.001132317</v>
      </c>
      <c r="CW58" s="39">
        <f t="shared" si="46"/>
        <v>31.459786257998474</v>
      </c>
      <c r="CX58" s="36">
        <f t="shared" si="47"/>
        <v>4633461.0049767243</v>
      </c>
      <c r="CY58" s="39">
        <f t="shared" si="48"/>
        <v>26.500088677396377</v>
      </c>
      <c r="CZ58" s="36">
        <f t="shared" si="49"/>
        <v>26363805.00610904</v>
      </c>
      <c r="DA58" s="40">
        <f t="shared" si="50"/>
        <v>30.457929420942744</v>
      </c>
      <c r="DB58" s="38">
        <f t="shared" si="51"/>
        <v>5579053.8896528222</v>
      </c>
      <c r="DC58" s="39">
        <f t="shared" si="52"/>
        <v>1.8820077511566602</v>
      </c>
      <c r="DD58" s="36">
        <f t="shared" si="53"/>
        <v>5113139.4486656822</v>
      </c>
      <c r="DE58" s="39">
        <f t="shared" si="54"/>
        <v>3.1627875371542755</v>
      </c>
      <c r="DF58" s="36">
        <f t="shared" si="55"/>
        <v>10692193.338318504</v>
      </c>
      <c r="DG58" s="40">
        <f t="shared" si="56"/>
        <v>2.3339937329774569</v>
      </c>
      <c r="DH58" s="152"/>
      <c r="DI58" s="161" t="s">
        <v>58</v>
      </c>
      <c r="DJ58" s="38">
        <f t="shared" si="57"/>
        <v>26363805.00610904</v>
      </c>
      <c r="DK58" s="36">
        <f t="shared" si="58"/>
        <v>10692193.338318504</v>
      </c>
      <c r="DL58" s="37">
        <f t="shared" si="59"/>
        <v>37055998.344427541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>
        <v>36786934.714933515</v>
      </c>
      <c r="E59" s="39">
        <v>342.7013593208145</v>
      </c>
      <c r="F59" s="36">
        <v>14070115.268065818</v>
      </c>
      <c r="G59" s="39">
        <v>542.72382904786184</v>
      </c>
      <c r="H59" s="36">
        <v>50857049.982999332</v>
      </c>
      <c r="I59" s="40">
        <v>381.61200266378029</v>
      </c>
      <c r="J59" s="244">
        <v>27215267.057686403</v>
      </c>
      <c r="K59" s="39">
        <v>82.792644890076545</v>
      </c>
      <c r="L59" s="36">
        <v>44313004.961613655</v>
      </c>
      <c r="M59" s="39">
        <v>154.54718395696847</v>
      </c>
      <c r="N59" s="36">
        <v>71528272.019300058</v>
      </c>
      <c r="O59" s="40">
        <v>116.222226586497</v>
      </c>
      <c r="P59" s="116">
        <f t="shared" si="27"/>
        <v>64002201.772619918</v>
      </c>
      <c r="Q59" s="117">
        <f t="shared" si="28"/>
        <v>58383120.229679473</v>
      </c>
      <c r="R59" s="118">
        <f t="shared" si="29"/>
        <v>122385322.0022994</v>
      </c>
      <c r="S59" s="32"/>
      <c r="T59" s="35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38">
        <v>17185.61</v>
      </c>
      <c r="AA59" s="39">
        <v>1.7441175545264764E-2</v>
      </c>
      <c r="AB59" s="36">
        <v>0</v>
      </c>
      <c r="AC59" s="39">
        <v>0</v>
      </c>
      <c r="AD59" s="36">
        <v>17185.61</v>
      </c>
      <c r="AE59" s="40">
        <v>1.2334146250437798E-2</v>
      </c>
      <c r="AF59" s="116">
        <f t="shared" si="30"/>
        <v>17185.61</v>
      </c>
      <c r="AG59" s="117">
        <f t="shared" si="31"/>
        <v>0</v>
      </c>
      <c r="AH59" s="118">
        <f t="shared" si="32"/>
        <v>17185.61</v>
      </c>
      <c r="AI59" s="32"/>
      <c r="AJ59" s="35">
        <v>9657606.6199999992</v>
      </c>
      <c r="AK59" s="39">
        <v>157.81434440159487</v>
      </c>
      <c r="AL59" s="36">
        <v>9699533.540000001</v>
      </c>
      <c r="AM59" s="39">
        <v>459.71532015735346</v>
      </c>
      <c r="AN59" s="36">
        <v>19357140.16</v>
      </c>
      <c r="AO59" s="40">
        <v>235.21647925147337</v>
      </c>
      <c r="AP59" s="38">
        <v>9862329.9400000013</v>
      </c>
      <c r="AQ59" s="39">
        <v>64.760193972027068</v>
      </c>
      <c r="AR59" s="36">
        <v>16483575.840000009</v>
      </c>
      <c r="AS59" s="39">
        <v>113.96435127698122</v>
      </c>
      <c r="AT59" s="36">
        <v>26345905.780000009</v>
      </c>
      <c r="AU59" s="40">
        <v>88.72826335003775</v>
      </c>
      <c r="AV59" s="116">
        <f t="shared" si="33"/>
        <v>19519936.560000002</v>
      </c>
      <c r="AW59" s="117">
        <f t="shared" si="34"/>
        <v>26183109.38000001</v>
      </c>
      <c r="AX59" s="118">
        <f t="shared" si="35"/>
        <v>45703045.940000013</v>
      </c>
      <c r="AY59" s="32"/>
      <c r="AZ59" s="35">
        <v>365716.93753963272</v>
      </c>
      <c r="BA59" s="39">
        <v>3.3012902828997359</v>
      </c>
      <c r="BB59" s="36">
        <v>80931.082460367223</v>
      </c>
      <c r="BC59" s="39">
        <v>2.7233934266704991</v>
      </c>
      <c r="BD59" s="36">
        <v>446648.01999999996</v>
      </c>
      <c r="BE59" s="40">
        <v>3.1790573464202079</v>
      </c>
      <c r="BF59" s="38">
        <v>571019.7150465314</v>
      </c>
      <c r="BG59" s="39">
        <v>0.95243130980058244</v>
      </c>
      <c r="BH59" s="36">
        <v>492334.38495346828</v>
      </c>
      <c r="BI59" s="39">
        <v>1.6843000703144226</v>
      </c>
      <c r="BJ59" s="36">
        <v>1063354.0999999996</v>
      </c>
      <c r="BK59" s="40">
        <v>1.1923055187717171</v>
      </c>
      <c r="BL59" s="116">
        <f t="shared" si="36"/>
        <v>936736.65258616419</v>
      </c>
      <c r="BM59" s="117">
        <f t="shared" si="37"/>
        <v>573265.46741383546</v>
      </c>
      <c r="BN59" s="118">
        <f t="shared" si="38"/>
        <v>1510002.1199999996</v>
      </c>
      <c r="BO59" s="32"/>
      <c r="BP59" s="35">
        <v>0</v>
      </c>
      <c r="BQ59" s="39">
        <v>0</v>
      </c>
      <c r="BR59" s="36">
        <v>0</v>
      </c>
      <c r="BS59" s="39">
        <v>0</v>
      </c>
      <c r="BT59" s="36">
        <v>0</v>
      </c>
      <c r="BU59" s="40">
        <v>0</v>
      </c>
      <c r="BV59" s="38">
        <v>9.0949470177292824E-13</v>
      </c>
      <c r="BW59" s="39">
        <v>3.1516643857178982E-18</v>
      </c>
      <c r="BX59" s="36">
        <v>0</v>
      </c>
      <c r="BY59" s="39">
        <v>0</v>
      </c>
      <c r="BZ59" s="36">
        <v>9.0949470177292824E-13</v>
      </c>
      <c r="CA59" s="40">
        <v>1.9031903510573349E-18</v>
      </c>
      <c r="CB59" s="116">
        <f t="shared" si="39"/>
        <v>9.0949470177292824E-13</v>
      </c>
      <c r="CC59" s="117">
        <f t="shared" si="40"/>
        <v>0</v>
      </c>
      <c r="CD59" s="118">
        <f t="shared" si="41"/>
        <v>9.0949470177292824E-13</v>
      </c>
      <c r="CE59" s="32"/>
      <c r="CF59" s="38">
        <v>9683619.3200000003</v>
      </c>
      <c r="CG59" s="39">
        <v>77.316177792681657</v>
      </c>
      <c r="CH59" s="36">
        <v>1863034.2</v>
      </c>
      <c r="CI59" s="39">
        <v>77.584400116603504</v>
      </c>
      <c r="CJ59" s="36">
        <v>11546653.52</v>
      </c>
      <c r="CK59" s="40">
        <v>77.359329492161322</v>
      </c>
      <c r="CL59" s="38">
        <v>240666.72999999998</v>
      </c>
      <c r="CM59" s="39">
        <v>3.9998618406815005</v>
      </c>
      <c r="CN59" s="36">
        <v>1187678.6200000001</v>
      </c>
      <c r="CO59" s="39">
        <v>4.0166343806013058</v>
      </c>
      <c r="CP59" s="36">
        <v>3627386.35</v>
      </c>
      <c r="CQ59" s="40">
        <v>4.0053380600195663</v>
      </c>
      <c r="CR59" s="116">
        <f t="shared" si="42"/>
        <v>9924286.0500000007</v>
      </c>
      <c r="CS59" s="117">
        <f t="shared" si="43"/>
        <v>3050712.8200000003</v>
      </c>
      <c r="CT59" s="118">
        <f t="shared" si="44"/>
        <v>12974998.870000001</v>
      </c>
      <c r="CU59" s="32"/>
      <c r="CV59" s="38">
        <f t="shared" si="45"/>
        <v>56493877.592473142</v>
      </c>
      <c r="CW59" s="39">
        <f t="shared" si="46"/>
        <v>81.78818125714551</v>
      </c>
      <c r="CX59" s="36">
        <f t="shared" si="47"/>
        <v>25713614.090526182</v>
      </c>
      <c r="CY59" s="39">
        <f t="shared" si="48"/>
        <v>147.06351318882326</v>
      </c>
      <c r="CZ59" s="36">
        <f t="shared" si="49"/>
        <v>82207491.682999328</v>
      </c>
      <c r="DA59" s="40">
        <f t="shared" si="50"/>
        <v>94.97377100814289</v>
      </c>
      <c r="DB59" s="38">
        <f t="shared" si="51"/>
        <v>37906469.05273293</v>
      </c>
      <c r="DC59" s="39">
        <f t="shared" si="52"/>
        <v>12.787162480816772</v>
      </c>
      <c r="DD59" s="36">
        <f t="shared" si="53"/>
        <v>62476593.806567132</v>
      </c>
      <c r="DE59" s="39">
        <f t="shared" si="54"/>
        <v>38.645570737724746</v>
      </c>
      <c r="DF59" s="36">
        <f t="shared" si="55"/>
        <v>100383062.85930006</v>
      </c>
      <c r="DG59" s="40">
        <f t="shared" si="56"/>
        <v>21.912570433143173</v>
      </c>
      <c r="DH59" s="152"/>
      <c r="DI59" s="161" t="s">
        <v>6</v>
      </c>
      <c r="DJ59" s="38">
        <f t="shared" si="57"/>
        <v>82207491.682999328</v>
      </c>
      <c r="DK59" s="36">
        <f t="shared" si="58"/>
        <v>100383062.85930006</v>
      </c>
      <c r="DL59" s="37">
        <f t="shared" si="59"/>
        <v>182590554.54229939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>
        <v>0</v>
      </c>
      <c r="E60" s="39">
        <v>0</v>
      </c>
      <c r="F60" s="36">
        <v>0</v>
      </c>
      <c r="G60" s="39">
        <v>0</v>
      </c>
      <c r="H60" s="36">
        <v>0</v>
      </c>
      <c r="I60" s="40">
        <v>0</v>
      </c>
      <c r="J60" s="244">
        <v>-29286</v>
      </c>
      <c r="K60" s="39">
        <v>-8.9092103822144345E-2</v>
      </c>
      <c r="L60" s="36">
        <v>0</v>
      </c>
      <c r="M60" s="39">
        <v>0</v>
      </c>
      <c r="N60" s="36">
        <v>-29286</v>
      </c>
      <c r="O60" s="40">
        <v>-4.7585158032249886E-2</v>
      </c>
      <c r="P60" s="116">
        <f t="shared" si="27"/>
        <v>-29286</v>
      </c>
      <c r="Q60" s="117">
        <f t="shared" si="28"/>
        <v>0</v>
      </c>
      <c r="R60" s="118">
        <f t="shared" si="29"/>
        <v>-29286</v>
      </c>
      <c r="S60" s="32"/>
      <c r="T60" s="35">
        <v>512.70000000000005</v>
      </c>
      <c r="U60" s="39">
        <v>2.65639410173777E-3</v>
      </c>
      <c r="V60" s="36">
        <v>6.17</v>
      </c>
      <c r="W60" s="39">
        <v>1.1306785904084736E-4</v>
      </c>
      <c r="X60" s="36">
        <v>518.87</v>
      </c>
      <c r="Y60" s="40">
        <v>2.0958093507018076E-3</v>
      </c>
      <c r="Z60" s="38">
        <v>614640.58000000007</v>
      </c>
      <c r="AA60" s="39">
        <v>0.62378084065816419</v>
      </c>
      <c r="AB60" s="36">
        <v>2063.9499999999998</v>
      </c>
      <c r="AC60" s="39">
        <v>5.0588373706153839E-3</v>
      </c>
      <c r="AD60" s="36">
        <v>616704.53</v>
      </c>
      <c r="AE60" s="40">
        <v>0.44261005959797206</v>
      </c>
      <c r="AF60" s="116">
        <f t="shared" si="30"/>
        <v>615153.28</v>
      </c>
      <c r="AG60" s="117">
        <f t="shared" si="31"/>
        <v>2070.12</v>
      </c>
      <c r="AH60" s="118">
        <f t="shared" si="32"/>
        <v>617223.4</v>
      </c>
      <c r="AI60" s="32"/>
      <c r="AJ60" s="35">
        <v>90975.08</v>
      </c>
      <c r="AK60" s="39">
        <v>1.4866180796130466</v>
      </c>
      <c r="AL60" s="36">
        <v>51550.31</v>
      </c>
      <c r="AM60" s="39">
        <v>2.4432584482676902</v>
      </c>
      <c r="AN60" s="36">
        <v>142525.39000000001</v>
      </c>
      <c r="AO60" s="40">
        <v>1.7318839540676836</v>
      </c>
      <c r="AP60" s="38">
        <v>91176.48</v>
      </c>
      <c r="AQ60" s="39">
        <v>0.59870300085363448</v>
      </c>
      <c r="AR60" s="36">
        <v>149224.82</v>
      </c>
      <c r="AS60" s="39">
        <v>1.0317124130588089</v>
      </c>
      <c r="AT60" s="36">
        <v>240401.3</v>
      </c>
      <c r="AU60" s="40">
        <v>0.80962826004957422</v>
      </c>
      <c r="AV60" s="116">
        <f t="shared" si="33"/>
        <v>182151.56</v>
      </c>
      <c r="AW60" s="117">
        <f t="shared" si="34"/>
        <v>200775.13</v>
      </c>
      <c r="AX60" s="118">
        <f t="shared" si="35"/>
        <v>382926.69</v>
      </c>
      <c r="AY60" s="32"/>
      <c r="AZ60" s="35">
        <v>305747.25737162627</v>
      </c>
      <c r="BA60" s="39">
        <v>2.7599499672470325</v>
      </c>
      <c r="BB60" s="36">
        <v>67660.132628373685</v>
      </c>
      <c r="BC60" s="39">
        <v>2.2768157158654536</v>
      </c>
      <c r="BD60" s="36">
        <v>373407.38999999996</v>
      </c>
      <c r="BE60" s="40">
        <v>2.65776059275287</v>
      </c>
      <c r="BF60" s="38">
        <v>1245441.0868003136</v>
      </c>
      <c r="BG60" s="39">
        <v>2.0773312274936471</v>
      </c>
      <c r="BH60" s="36">
        <v>1073821.893199686</v>
      </c>
      <c r="BI60" s="39">
        <v>3.6735973466332976</v>
      </c>
      <c r="BJ60" s="36">
        <v>2319262.9799999995</v>
      </c>
      <c r="BK60" s="40">
        <v>2.6005166581263373</v>
      </c>
      <c r="BL60" s="116">
        <f t="shared" si="36"/>
        <v>1551188.3441719399</v>
      </c>
      <c r="BM60" s="117">
        <f t="shared" si="37"/>
        <v>1141482.0258280598</v>
      </c>
      <c r="BN60" s="118">
        <f t="shared" si="38"/>
        <v>2692670.3699999996</v>
      </c>
      <c r="BO60" s="32"/>
      <c r="BP60" s="35">
        <v>1094929.0699999994</v>
      </c>
      <c r="BQ60" s="39">
        <v>11.753084123184587</v>
      </c>
      <c r="BR60" s="36">
        <v>0</v>
      </c>
      <c r="BS60" s="39">
        <v>0</v>
      </c>
      <c r="BT60" s="36">
        <v>1094929.0699999994</v>
      </c>
      <c r="BU60" s="40">
        <v>9.7167242312641378</v>
      </c>
      <c r="BV60" s="38">
        <v>151255.24</v>
      </c>
      <c r="BW60" s="39">
        <v>0.52414351851851848</v>
      </c>
      <c r="BX60" s="36">
        <v>0</v>
      </c>
      <c r="BY60" s="39">
        <v>0</v>
      </c>
      <c r="BZ60" s="36">
        <v>151255.24</v>
      </c>
      <c r="CA60" s="40">
        <v>0.31651367814865267</v>
      </c>
      <c r="CB60" s="116">
        <f t="shared" si="39"/>
        <v>1246184.3099999994</v>
      </c>
      <c r="CC60" s="117">
        <f t="shared" si="40"/>
        <v>0</v>
      </c>
      <c r="CD60" s="118">
        <f t="shared" si="41"/>
        <v>1246184.3099999994</v>
      </c>
      <c r="CE60" s="32"/>
      <c r="CF60" s="38">
        <v>-155709.1</v>
      </c>
      <c r="CG60" s="39">
        <v>-1.243216204779356</v>
      </c>
      <c r="CH60" s="36">
        <v>-29956.92</v>
      </c>
      <c r="CI60" s="39">
        <v>-1.2475292549868819</v>
      </c>
      <c r="CJ60" s="36">
        <v>-185666.02000000002</v>
      </c>
      <c r="CK60" s="40">
        <v>-1.2439100897762296</v>
      </c>
      <c r="CL60" s="38">
        <v>1301359.1499999999</v>
      </c>
      <c r="CM60" s="39">
        <v>2.1335575327732856</v>
      </c>
      <c r="CN60" s="36">
        <v>633517.05000000005</v>
      </c>
      <c r="CO60" s="39">
        <v>2.1425041428523115</v>
      </c>
      <c r="CP60" s="36">
        <v>1934876.2</v>
      </c>
      <c r="CQ60" s="40">
        <v>2.1364785929919017</v>
      </c>
      <c r="CR60" s="116">
        <f t="shared" si="42"/>
        <v>1145650.0499999998</v>
      </c>
      <c r="CS60" s="117">
        <f t="shared" si="43"/>
        <v>603560.13</v>
      </c>
      <c r="CT60" s="118">
        <f t="shared" si="44"/>
        <v>1749210.1799999997</v>
      </c>
      <c r="CU60" s="32"/>
      <c r="CV60" s="38">
        <f t="shared" si="45"/>
        <v>1336455.0073716254</v>
      </c>
      <c r="CW60" s="39">
        <f t="shared" si="46"/>
        <v>1.9348331012685425</v>
      </c>
      <c r="CX60" s="36">
        <f t="shared" si="47"/>
        <v>89259.692628373683</v>
      </c>
      <c r="CY60" s="39">
        <f t="shared" si="48"/>
        <v>0.51050171080072115</v>
      </c>
      <c r="CZ60" s="36">
        <f t="shared" si="49"/>
        <v>1425714.699999999</v>
      </c>
      <c r="DA60" s="40">
        <f t="shared" si="50"/>
        <v>1.6471187560725098</v>
      </c>
      <c r="DB60" s="38">
        <f t="shared" si="51"/>
        <v>3374586.5368003137</v>
      </c>
      <c r="DC60" s="39">
        <f t="shared" si="52"/>
        <v>1.1383647021201861</v>
      </c>
      <c r="DD60" s="36">
        <f t="shared" si="53"/>
        <v>1858627.713199686</v>
      </c>
      <c r="DE60" s="39">
        <f t="shared" si="54"/>
        <v>1.1496742122007935</v>
      </c>
      <c r="DF60" s="36">
        <f t="shared" si="55"/>
        <v>5233214.25</v>
      </c>
      <c r="DG60" s="40">
        <f t="shared" si="56"/>
        <v>1.1423558175902933</v>
      </c>
      <c r="DH60" s="152"/>
      <c r="DI60" s="161" t="s">
        <v>7</v>
      </c>
      <c r="DJ60" s="38">
        <f t="shared" si="57"/>
        <v>1425714.699999999</v>
      </c>
      <c r="DK60" s="36">
        <f t="shared" si="58"/>
        <v>5233214.25</v>
      </c>
      <c r="DL60" s="37">
        <f t="shared" si="59"/>
        <v>6658928.9499999993</v>
      </c>
      <c r="DM60"/>
    </row>
    <row r="61" spans="1:119" s="19" customFormat="1" ht="15.6" x14ac:dyDescent="0.3">
      <c r="A61" s="26">
        <v>49</v>
      </c>
      <c r="B61" s="26" t="s">
        <v>173</v>
      </c>
      <c r="C61" s="41"/>
      <c r="D61" s="42">
        <v>201472630</v>
      </c>
      <c r="E61" s="46">
        <v>1876.887669548368</v>
      </c>
      <c r="F61" s="43">
        <v>52454049</v>
      </c>
      <c r="G61" s="46">
        <v>2023.2998649951785</v>
      </c>
      <c r="H61" s="36">
        <v>253926678.99999994</v>
      </c>
      <c r="I61" s="47">
        <v>1905.3694332515433</v>
      </c>
      <c r="J61" s="245">
        <v>105794469</v>
      </c>
      <c r="K61" s="46">
        <v>321.84155623699485</v>
      </c>
      <c r="L61" s="43">
        <v>161083657</v>
      </c>
      <c r="M61" s="46">
        <v>561.79953475070454</v>
      </c>
      <c r="N61" s="43">
        <v>266878126.00000006</v>
      </c>
      <c r="O61" s="47">
        <v>433.63510896198528</v>
      </c>
      <c r="P61" s="122">
        <f t="shared" si="27"/>
        <v>307267099</v>
      </c>
      <c r="Q61" s="123">
        <f t="shared" si="28"/>
        <v>213537706</v>
      </c>
      <c r="R61" s="124">
        <f t="shared" si="29"/>
        <v>520804805</v>
      </c>
      <c r="S61" s="32"/>
      <c r="T61" s="42">
        <v>364924725.63600004</v>
      </c>
      <c r="U61" s="46">
        <v>1890.7429076609019</v>
      </c>
      <c r="V61" s="43">
        <v>81001364.488999978</v>
      </c>
      <c r="W61" s="46">
        <v>1484.3842564276417</v>
      </c>
      <c r="X61" s="36">
        <v>445926090.125</v>
      </c>
      <c r="Y61" s="47">
        <v>1801.1757654246187</v>
      </c>
      <c r="Z61" s="45">
        <v>210028230.02499986</v>
      </c>
      <c r="AA61" s="46">
        <v>213.15153953378845</v>
      </c>
      <c r="AB61" s="43">
        <v>150596949.70500001</v>
      </c>
      <c r="AC61" s="46">
        <v>369.1201226135999</v>
      </c>
      <c r="AD61" s="43">
        <v>360625179.72999984</v>
      </c>
      <c r="AE61" s="47">
        <v>258.82140397578178</v>
      </c>
      <c r="AF61" s="122">
        <f t="shared" si="30"/>
        <v>574952955.66099989</v>
      </c>
      <c r="AG61" s="123">
        <f t="shared" si="31"/>
        <v>231598314.19400001</v>
      </c>
      <c r="AH61" s="124">
        <f t="shared" si="32"/>
        <v>806551269.8549999</v>
      </c>
      <c r="AI61" s="32"/>
      <c r="AJ61" s="42">
        <v>102742129.94249994</v>
      </c>
      <c r="AK61" s="46">
        <v>1678.9027051196147</v>
      </c>
      <c r="AL61" s="43">
        <v>40446061.020499997</v>
      </c>
      <c r="AM61" s="46">
        <v>1916.9657813403478</v>
      </c>
      <c r="AN61" s="43">
        <v>142225243.013078</v>
      </c>
      <c r="AO61" s="47">
        <v>1728.2367460122487</v>
      </c>
      <c r="AP61" s="45">
        <v>36817130.649999999</v>
      </c>
      <c r="AQ61" s="46">
        <v>241.75671843193905</v>
      </c>
      <c r="AR61" s="43">
        <v>67033656.350000031</v>
      </c>
      <c r="AS61" s="46">
        <v>463.45812545804029</v>
      </c>
      <c r="AT61" s="43">
        <v>103850787.00000001</v>
      </c>
      <c r="AU61" s="47">
        <v>349.75073755253806</v>
      </c>
      <c r="AV61" s="122">
        <f t="shared" si="33"/>
        <v>139559260.59249994</v>
      </c>
      <c r="AW61" s="123">
        <f t="shared" si="34"/>
        <v>107479717.37050003</v>
      </c>
      <c r="AX61" s="124">
        <f t="shared" si="35"/>
        <v>247038977.96299997</v>
      </c>
      <c r="AY61" s="32"/>
      <c r="AZ61" s="42">
        <v>204905113.79017457</v>
      </c>
      <c r="BA61" s="46">
        <v>1849.658004966371</v>
      </c>
      <c r="BB61" s="43">
        <v>45012732.106625415</v>
      </c>
      <c r="BC61" s="46">
        <v>1514.7131980558406</v>
      </c>
      <c r="BD61" s="43">
        <v>249917845.89680001</v>
      </c>
      <c r="BE61" s="47">
        <v>1778.8126856573451</v>
      </c>
      <c r="BF61" s="45">
        <v>148386636.8117933</v>
      </c>
      <c r="BG61" s="46">
        <v>247.5012247940389</v>
      </c>
      <c r="BH61" s="43">
        <v>127784869.11375661</v>
      </c>
      <c r="BI61" s="46">
        <v>437.15830259095412</v>
      </c>
      <c r="BJ61" s="43">
        <v>276171505.92555004</v>
      </c>
      <c r="BK61" s="47">
        <v>309.66242631925661</v>
      </c>
      <c r="BL61" s="122">
        <f t="shared" si="36"/>
        <v>353291750.60196787</v>
      </c>
      <c r="BM61" s="123">
        <f t="shared" si="37"/>
        <v>172797601.22038203</v>
      </c>
      <c r="BN61" s="124">
        <f t="shared" si="38"/>
        <v>526089351.82234991</v>
      </c>
      <c r="BO61" s="32"/>
      <c r="BP61" s="42">
        <v>147117208.79999936</v>
      </c>
      <c r="BQ61" s="46">
        <v>1579.1716361996903</v>
      </c>
      <c r="BR61" s="43">
        <v>28723570.0200001</v>
      </c>
      <c r="BS61" s="46">
        <v>1471.1928918254507</v>
      </c>
      <c r="BT61" s="43">
        <v>175840778.81999946</v>
      </c>
      <c r="BU61" s="47">
        <v>1560.4630502728799</v>
      </c>
      <c r="BV61" s="45">
        <v>64415138.130000167</v>
      </c>
      <c r="BW61" s="46">
        <v>223.21723958333391</v>
      </c>
      <c r="BX61" s="43">
        <v>71406368.219999865</v>
      </c>
      <c r="BY61" s="46">
        <v>377.20674379169833</v>
      </c>
      <c r="BZ61" s="43">
        <v>135821506.35000005</v>
      </c>
      <c r="CA61" s="47">
        <v>284.21735700878264</v>
      </c>
      <c r="CB61" s="122">
        <f t="shared" si="39"/>
        <v>211532346.92999953</v>
      </c>
      <c r="CC61" s="123">
        <f t="shared" si="40"/>
        <v>100129938.23999996</v>
      </c>
      <c r="CD61" s="124">
        <f t="shared" si="41"/>
        <v>311662285.16999948</v>
      </c>
      <c r="CE61" s="32"/>
      <c r="CF61" s="45">
        <v>219748857.30000001</v>
      </c>
      <c r="CG61" s="46">
        <v>1754.5239191357878</v>
      </c>
      <c r="CH61" s="43">
        <v>44016511.82</v>
      </c>
      <c r="CI61" s="46">
        <v>1833.0284354308083</v>
      </c>
      <c r="CJ61" s="43">
        <v>263765369.11999997</v>
      </c>
      <c r="CK61" s="47">
        <v>1767.1537526463887</v>
      </c>
      <c r="CL61" s="45">
        <f>SUM(CL20:CL60)</f>
        <v>136507610.48098001</v>
      </c>
      <c r="CM61" s="46">
        <v>224.98097688655429</v>
      </c>
      <c r="CN61" s="43">
        <v>111794866.34</v>
      </c>
      <c r="CO61" s="46">
        <v>378.08132280428828</v>
      </c>
      <c r="CP61" s="43">
        <v>249021563.22999996</v>
      </c>
      <c r="CQ61" s="47">
        <v>274.96810340334656</v>
      </c>
      <c r="CR61" s="122">
        <f t="shared" si="42"/>
        <v>356256467.78097999</v>
      </c>
      <c r="CS61" s="123">
        <f t="shared" si="43"/>
        <v>155811378.16</v>
      </c>
      <c r="CT61" s="124">
        <f t="shared" si="44"/>
        <v>512067845.94097996</v>
      </c>
      <c r="CU61" s="32"/>
      <c r="CV61" s="45">
        <f>SUM(CV20:CV60)</f>
        <v>1240910665.4686737</v>
      </c>
      <c r="CW61" s="46">
        <f t="shared" si="46"/>
        <v>1796.5101840486695</v>
      </c>
      <c r="CX61" s="43">
        <f>SUM(CX20:CX60)</f>
        <v>291654288.4561255</v>
      </c>
      <c r="CY61" s="46">
        <f t="shared" si="48"/>
        <v>1668.0542900714654</v>
      </c>
      <c r="CZ61" s="43">
        <f t="shared" si="49"/>
        <v>1532564953.9247992</v>
      </c>
      <c r="DA61" s="47">
        <f t="shared" si="50"/>
        <v>1770.5621471876107</v>
      </c>
      <c r="DB61" s="45">
        <f>SUM(DB20:DB60)</f>
        <v>701949215.09777343</v>
      </c>
      <c r="DC61" s="46">
        <f t="shared" si="52"/>
        <v>236.79173742746411</v>
      </c>
      <c r="DD61" s="43">
        <f>SUM(DD20:DD60)</f>
        <v>689700366.72875655</v>
      </c>
      <c r="DE61" s="46">
        <f t="shared" si="54"/>
        <v>426.62159836647783</v>
      </c>
      <c r="DF61" s="43">
        <f>SUM(DF20:DF60)</f>
        <v>1391649581.8265302</v>
      </c>
      <c r="DG61" s="47">
        <f t="shared" si="56"/>
        <v>303.7825168053526</v>
      </c>
      <c r="DH61" s="153"/>
      <c r="DI61" s="161" t="s">
        <v>173</v>
      </c>
      <c r="DJ61" s="45">
        <f>SUM(DJ20:DJ60)</f>
        <v>1532564953.9247992</v>
      </c>
      <c r="DK61" s="43">
        <f>SUM(DK20:DK60)</f>
        <v>1391649581.8265302</v>
      </c>
      <c r="DL61" s="44">
        <f t="shared" si="59"/>
        <v>2924214535.7513294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244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>
        <v>867925.40999999992</v>
      </c>
      <c r="U62" s="39">
        <v>4.4968830502678667</v>
      </c>
      <c r="V62" s="36">
        <v>71086.560000000012</v>
      </c>
      <c r="W62" s="39">
        <v>1.3026912716010923</v>
      </c>
      <c r="X62" s="36">
        <v>939011.97</v>
      </c>
      <c r="Y62" s="40">
        <v>3.7928384126022414</v>
      </c>
      <c r="Z62" s="38">
        <v>327819.21999999986</v>
      </c>
      <c r="AA62" s="39">
        <v>0.3326941879358235</v>
      </c>
      <c r="AB62" s="36">
        <v>218487.83</v>
      </c>
      <c r="AC62" s="39">
        <v>0.53552382539725329</v>
      </c>
      <c r="AD62" s="36">
        <v>546307.04999999981</v>
      </c>
      <c r="AE62" s="40">
        <v>0.39208564911837473</v>
      </c>
      <c r="AF62" s="116">
        <f t="shared" si="30"/>
        <v>1195744.6299999999</v>
      </c>
      <c r="AG62" s="117">
        <f>+V62+AB62</f>
        <v>289574.39</v>
      </c>
      <c r="AH62" s="118">
        <f t="shared" si="32"/>
        <v>1485319.02</v>
      </c>
      <c r="AI62" s="32"/>
      <c r="AJ62" s="35">
        <v>0</v>
      </c>
      <c r="AK62" s="39">
        <v>0</v>
      </c>
      <c r="AL62" s="36">
        <v>0</v>
      </c>
      <c r="AM62" s="39">
        <v>0</v>
      </c>
      <c r="AN62" s="36">
        <v>0</v>
      </c>
      <c r="AO62" s="40">
        <v>0</v>
      </c>
      <c r="AP62" s="38">
        <v>0</v>
      </c>
      <c r="AQ62" s="39">
        <v>0</v>
      </c>
      <c r="AR62" s="36">
        <v>0</v>
      </c>
      <c r="AS62" s="39">
        <v>0</v>
      </c>
      <c r="AT62" s="36">
        <v>0</v>
      </c>
      <c r="AU62" s="40">
        <v>0</v>
      </c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>
        <v>256377.82</v>
      </c>
      <c r="BA62" s="39">
        <v>2.3142969850153459</v>
      </c>
      <c r="BB62" s="36">
        <v>0</v>
      </c>
      <c r="BC62" s="39">
        <v>0</v>
      </c>
      <c r="BD62" s="36">
        <v>256377.82</v>
      </c>
      <c r="BE62" s="40">
        <v>1.8247921307928283</v>
      </c>
      <c r="BF62" s="38">
        <v>349780.73</v>
      </c>
      <c r="BG62" s="39">
        <v>0.58341614140197717</v>
      </c>
      <c r="BH62" s="36">
        <v>0</v>
      </c>
      <c r="BI62" s="39">
        <v>0</v>
      </c>
      <c r="BJ62" s="36">
        <v>349780.73</v>
      </c>
      <c r="BK62" s="40">
        <v>0.39219813488187993</v>
      </c>
      <c r="BL62" s="116">
        <f t="shared" si="36"/>
        <v>606158.55000000005</v>
      </c>
      <c r="BM62" s="117">
        <f t="shared" si="37"/>
        <v>0</v>
      </c>
      <c r="BN62" s="118">
        <f t="shared" si="38"/>
        <v>606158.55000000005</v>
      </c>
      <c r="BO62" s="32"/>
      <c r="BP62" s="35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38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8">
        <v>-321366.43</v>
      </c>
      <c r="CG62" s="39">
        <v>-2.5658612980750037</v>
      </c>
      <c r="CH62" s="36">
        <v>192863.27</v>
      </c>
      <c r="CI62" s="39">
        <v>8.0316191229750551</v>
      </c>
      <c r="CJ62" s="36">
        <v>-128503.16</v>
      </c>
      <c r="CK62" s="40">
        <v>-0.86093501272946538</v>
      </c>
      <c r="CL62" s="38">
        <v>1108123.8</v>
      </c>
      <c r="CM62" s="39">
        <v>1.8167512640421808</v>
      </c>
      <c r="CN62" s="36">
        <v>-373.09</v>
      </c>
      <c r="CO62" s="39">
        <v>-1.261760627684399E-3</v>
      </c>
      <c r="CP62" s="36">
        <v>1107750.71</v>
      </c>
      <c r="CQ62" s="40">
        <v>1.2231716314907279</v>
      </c>
      <c r="CR62" s="116">
        <f t="shared" si="42"/>
        <v>786757.37000000011</v>
      </c>
      <c r="CS62" s="117">
        <f t="shared" si="43"/>
        <v>192490.18</v>
      </c>
      <c r="CT62" s="118">
        <f t="shared" si="44"/>
        <v>979247.55</v>
      </c>
      <c r="CU62" s="32"/>
      <c r="CV62" s="38">
        <f>+D62+T62+AJ62+AZ62+BP62+CF62</f>
        <v>802936.8</v>
      </c>
      <c r="CW62" s="39">
        <f t="shared" si="46"/>
        <v>1.162439955178115</v>
      </c>
      <c r="CX62" s="36">
        <f>+F62+V62+AL62+BB62+BR62+CH62</f>
        <v>263949.83</v>
      </c>
      <c r="CY62" s="39">
        <f t="shared" si="48"/>
        <v>1.5096045685656603</v>
      </c>
      <c r="CZ62" s="36">
        <f t="shared" si="49"/>
        <v>1066886.6300000001</v>
      </c>
      <c r="DA62" s="40">
        <f t="shared" si="50"/>
        <v>1.2325670618925324</v>
      </c>
      <c r="DB62" s="38">
        <f t="shared" ref="DB62" si="60">+J62+Z62+AP62+BF62+BV62+CL62</f>
        <v>1785723.75</v>
      </c>
      <c r="DC62" s="39">
        <f t="shared" si="52"/>
        <v>0.60238635535633323</v>
      </c>
      <c r="DD62" s="36">
        <f>+L62+AB62+AR62+BH62+BX62+CN62</f>
        <v>218114.74</v>
      </c>
      <c r="DE62" s="39">
        <f t="shared" si="54"/>
        <v>0.1349172241961184</v>
      </c>
      <c r="DF62" s="36">
        <f>+DB62+DD62</f>
        <v>2003838.49</v>
      </c>
      <c r="DG62" s="40">
        <f t="shared" si="56"/>
        <v>0.43741693865540643</v>
      </c>
      <c r="DH62" s="152"/>
      <c r="DI62" s="161" t="s">
        <v>8</v>
      </c>
      <c r="DJ62" s="38">
        <f t="shared" ref="DJ62" si="61">+CZ62</f>
        <v>1066886.6300000001</v>
      </c>
      <c r="DK62" s="36">
        <f t="shared" ref="DK62" si="62">+DF62</f>
        <v>2003838.49</v>
      </c>
      <c r="DL62" s="37">
        <f t="shared" si="59"/>
        <v>3070725.12</v>
      </c>
      <c r="DM62"/>
    </row>
    <row r="63" spans="1:119" s="19" customFormat="1" ht="15.6" x14ac:dyDescent="0.3">
      <c r="A63" s="26">
        <v>51</v>
      </c>
      <c r="B63" s="26" t="s">
        <v>174</v>
      </c>
      <c r="C63" s="41"/>
      <c r="D63" s="42">
        <v>201472630</v>
      </c>
      <c r="E63" s="46">
        <v>1876.887669548368</v>
      </c>
      <c r="F63" s="43">
        <v>52454049</v>
      </c>
      <c r="G63" s="46">
        <v>2023.2998649951785</v>
      </c>
      <c r="H63" s="36">
        <v>253926678.99999994</v>
      </c>
      <c r="I63" s="47">
        <v>1905.3694332515433</v>
      </c>
      <c r="J63" s="245">
        <v>105794469</v>
      </c>
      <c r="K63" s="46">
        <v>321.84155623699485</v>
      </c>
      <c r="L63" s="43">
        <v>161083657</v>
      </c>
      <c r="M63" s="46">
        <v>561.79953475070454</v>
      </c>
      <c r="N63" s="43">
        <v>266878126</v>
      </c>
      <c r="O63" s="47">
        <v>433.63510896198517</v>
      </c>
      <c r="P63" s="122">
        <f t="shared" si="27"/>
        <v>307267099</v>
      </c>
      <c r="Q63" s="123">
        <f t="shared" si="28"/>
        <v>213537706</v>
      </c>
      <c r="R63" s="124">
        <f t="shared" si="29"/>
        <v>520804805</v>
      </c>
      <c r="S63" s="32"/>
      <c r="T63" s="42">
        <v>364056800.22600001</v>
      </c>
      <c r="U63" s="46">
        <v>1886.2460246106339</v>
      </c>
      <c r="V63" s="43">
        <v>80930277.928999975</v>
      </c>
      <c r="W63" s="46">
        <v>1483.0815651560406</v>
      </c>
      <c r="X63" s="36">
        <v>444987078.15499997</v>
      </c>
      <c r="Y63" s="47">
        <v>1797.3829270120164</v>
      </c>
      <c r="Z63" s="45">
        <v>209700410.80499986</v>
      </c>
      <c r="AA63" s="46">
        <v>212.81884534585265</v>
      </c>
      <c r="AB63" s="43">
        <v>150378461.875</v>
      </c>
      <c r="AC63" s="46">
        <v>368.58459878820264</v>
      </c>
      <c r="AD63" s="43">
        <v>360078872.67999983</v>
      </c>
      <c r="AE63" s="47">
        <v>258.42931832666335</v>
      </c>
      <c r="AF63" s="122">
        <f t="shared" si="30"/>
        <v>573757211.0309999</v>
      </c>
      <c r="AG63" s="123">
        <f>+V63+AB63</f>
        <v>231308739.80399996</v>
      </c>
      <c r="AH63" s="124">
        <f>+AF63+AG63</f>
        <v>805065950.8349998</v>
      </c>
      <c r="AI63" s="32"/>
      <c r="AJ63" s="42">
        <v>102742129.94249994</v>
      </c>
      <c r="AK63" s="46">
        <v>1678.9027051196147</v>
      </c>
      <c r="AL63" s="43">
        <v>40446061.020499997</v>
      </c>
      <c r="AM63" s="46">
        <v>1916.9657813403478</v>
      </c>
      <c r="AN63" s="43">
        <v>143188190.96299994</v>
      </c>
      <c r="AO63" s="47">
        <v>1739.9379180144595</v>
      </c>
      <c r="AP63" s="45">
        <v>36817130.649999999</v>
      </c>
      <c r="AQ63" s="46">
        <v>241.75671843193905</v>
      </c>
      <c r="AR63" s="43">
        <v>67033656.350000031</v>
      </c>
      <c r="AS63" s="46">
        <v>463.45812545804029</v>
      </c>
      <c r="AT63" s="43">
        <v>103850787.00000003</v>
      </c>
      <c r="AU63" s="47">
        <v>349.75073755253811</v>
      </c>
      <c r="AV63" s="122">
        <f t="shared" si="33"/>
        <v>139559260.59249994</v>
      </c>
      <c r="AW63" s="123">
        <f t="shared" si="34"/>
        <v>107479717.37050003</v>
      </c>
      <c r="AX63" s="124">
        <f t="shared" si="35"/>
        <v>247038977.96299997</v>
      </c>
      <c r="AY63" s="32"/>
      <c r="AZ63" s="42">
        <v>204648735.97017458</v>
      </c>
      <c r="BA63" s="46">
        <v>1847.3437079813557</v>
      </c>
      <c r="BB63" s="43">
        <v>45012732.106625415</v>
      </c>
      <c r="BC63" s="46">
        <v>1514.7131980558406</v>
      </c>
      <c r="BD63" s="43">
        <v>249661468.07680002</v>
      </c>
      <c r="BE63" s="47">
        <v>1776.9878935265524</v>
      </c>
      <c r="BF63" s="45">
        <v>148036856.08179331</v>
      </c>
      <c r="BG63" s="46">
        <v>246.91780865263695</v>
      </c>
      <c r="BH63" s="43">
        <v>127784869.11375661</v>
      </c>
      <c r="BI63" s="46">
        <v>437.15830259095412</v>
      </c>
      <c r="BJ63" s="43">
        <v>275821725.19554991</v>
      </c>
      <c r="BK63" s="47">
        <v>309.27022818437456</v>
      </c>
      <c r="BL63" s="122">
        <f t="shared" si="36"/>
        <v>352685592.05196786</v>
      </c>
      <c r="BM63" s="123">
        <f t="shared" si="37"/>
        <v>172797601.22038203</v>
      </c>
      <c r="BN63" s="124">
        <f t="shared" si="38"/>
        <v>525483193.27234989</v>
      </c>
      <c r="BO63" s="32"/>
      <c r="BP63" s="42">
        <v>147117208.79999936</v>
      </c>
      <c r="BQ63" s="46">
        <v>1579.1716361996903</v>
      </c>
      <c r="BR63" s="43">
        <v>28723570.0200001</v>
      </c>
      <c r="BS63" s="46">
        <v>1471.1928918254507</v>
      </c>
      <c r="BT63" s="43">
        <v>175840778.81999946</v>
      </c>
      <c r="BU63" s="47">
        <v>1560.4630502728799</v>
      </c>
      <c r="BV63" s="45">
        <v>64415138.130000167</v>
      </c>
      <c r="BW63" s="46">
        <v>223.21723958333391</v>
      </c>
      <c r="BX63" s="43">
        <v>71406368.219999865</v>
      </c>
      <c r="BY63" s="46">
        <v>377.20674379169833</v>
      </c>
      <c r="BZ63" s="43">
        <v>135821506.35000002</v>
      </c>
      <c r="CA63" s="47">
        <v>284.21735700878259</v>
      </c>
      <c r="CB63" s="122">
        <f t="shared" si="39"/>
        <v>211532346.92999953</v>
      </c>
      <c r="CC63" s="123">
        <f t="shared" si="40"/>
        <v>100129938.23999996</v>
      </c>
      <c r="CD63" s="124">
        <f t="shared" si="41"/>
        <v>311662285.16999948</v>
      </c>
      <c r="CE63" s="32"/>
      <c r="CF63" s="45">
        <v>220070223.73000002</v>
      </c>
      <c r="CG63" s="46">
        <v>1757.0897804338629</v>
      </c>
      <c r="CH63" s="43">
        <v>43823648.549999997</v>
      </c>
      <c r="CI63" s="46">
        <v>1824.9968163078331</v>
      </c>
      <c r="CJ63" s="43">
        <v>263893872.27999997</v>
      </c>
      <c r="CK63" s="47">
        <v>1768.0146876591182</v>
      </c>
      <c r="CL63" s="45">
        <f>+CL61-CL62</f>
        <v>135399486.68098</v>
      </c>
      <c r="CM63" s="46">
        <v>223.16422562251208</v>
      </c>
      <c r="CN63" s="43">
        <v>111795239.43000001</v>
      </c>
      <c r="CO63" s="46">
        <v>378.08258456491598</v>
      </c>
      <c r="CP63" s="43">
        <v>247913812.52000001</v>
      </c>
      <c r="CQ63" s="47">
        <v>273.74493177185587</v>
      </c>
      <c r="CR63" s="122">
        <f t="shared" si="42"/>
        <v>355469710.41097999</v>
      </c>
      <c r="CS63" s="123">
        <f t="shared" si="43"/>
        <v>155618887.98000002</v>
      </c>
      <c r="CT63" s="124">
        <f t="shared" si="44"/>
        <v>511088598.39098001</v>
      </c>
      <c r="CU63" s="32"/>
      <c r="CV63" s="45">
        <f>+CV61-CV62</f>
        <v>1240107728.6686738</v>
      </c>
      <c r="CW63" s="46">
        <f t="shared" si="46"/>
        <v>1795.3477440934914</v>
      </c>
      <c r="CX63" s="43">
        <f>+CX61-CX62</f>
        <v>291390338.62612551</v>
      </c>
      <c r="CY63" s="46">
        <f t="shared" si="48"/>
        <v>1666.5446855028997</v>
      </c>
      <c r="CZ63" s="43">
        <f t="shared" si="49"/>
        <v>1531498067.2947993</v>
      </c>
      <c r="DA63" s="47">
        <f t="shared" si="50"/>
        <v>1769.3295801257182</v>
      </c>
      <c r="DB63" s="45">
        <f>+DB61-DB62</f>
        <v>700163491.34777343</v>
      </c>
      <c r="DC63" s="46">
        <f t="shared" si="52"/>
        <v>236.18935107210777</v>
      </c>
      <c r="DD63" s="43">
        <f>+DD61-DD62</f>
        <v>689482251.98875654</v>
      </c>
      <c r="DE63" s="46">
        <f t="shared" si="54"/>
        <v>426.48668114228167</v>
      </c>
      <c r="DF63" s="43">
        <f>+DF61-DF62</f>
        <v>1389645743.3365302</v>
      </c>
      <c r="DG63" s="47">
        <f t="shared" si="56"/>
        <v>303.34509986669718</v>
      </c>
      <c r="DH63" s="153"/>
      <c r="DI63" s="161" t="s">
        <v>174</v>
      </c>
      <c r="DJ63" s="45">
        <f>+DJ61-DJ62</f>
        <v>1531498067.2947991</v>
      </c>
      <c r="DK63" s="43">
        <f t="shared" ref="DK63:DL63" si="63">+DK61-DK62</f>
        <v>1389645743.3365302</v>
      </c>
      <c r="DL63" s="44">
        <f t="shared" si="63"/>
        <v>2921143810.6313295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244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8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6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6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>
        <v>2076480.678438748</v>
      </c>
      <c r="E66" s="39">
        <v>19.344170875305075</v>
      </c>
      <c r="F66" s="36">
        <v>503043.40524757688</v>
      </c>
      <c r="G66" s="39">
        <v>19.403795766541055</v>
      </c>
      <c r="H66" s="36">
        <v>2579524.0836863248</v>
      </c>
      <c r="I66" s="40">
        <v>19.355769786569457</v>
      </c>
      <c r="J66" s="244">
        <v>301382.46024555073</v>
      </c>
      <c r="K66" s="39">
        <v>0.91684755304138144</v>
      </c>
      <c r="L66" s="36">
        <v>262803.15333573119</v>
      </c>
      <c r="M66" s="39">
        <v>0.91655908504133254</v>
      </c>
      <c r="N66" s="36">
        <v>564185.61358128185</v>
      </c>
      <c r="O66" s="40">
        <v>0.91671315924971541</v>
      </c>
      <c r="P66" s="116">
        <f t="shared" ref="P66:P73" si="64">+D66+J66</f>
        <v>2377863.1386842988</v>
      </c>
      <c r="Q66" s="117">
        <f t="shared" ref="Q66:Q73" si="65">+F66+L66</f>
        <v>765846.55858330801</v>
      </c>
      <c r="R66" s="118">
        <f t="shared" ref="R66:R73" si="66">+P66+Q66</f>
        <v>3143709.6972676069</v>
      </c>
      <c r="S66" s="32"/>
      <c r="T66" s="35">
        <v>3332508.2511433088</v>
      </c>
      <c r="U66" s="39">
        <v>17.26634535270048</v>
      </c>
      <c r="V66" s="36">
        <v>833048.46930643171</v>
      </c>
      <c r="W66" s="39">
        <v>15.265965462193401</v>
      </c>
      <c r="X66" s="36">
        <v>4165556.7204497405</v>
      </c>
      <c r="Y66" s="40">
        <v>16.82543358759867</v>
      </c>
      <c r="Z66" s="38">
        <v>1782857.9481592383</v>
      </c>
      <c r="AA66" s="39">
        <v>1.8093706563872811</v>
      </c>
      <c r="AB66" s="36">
        <v>711379.17230512691</v>
      </c>
      <c r="AC66" s="39">
        <v>1.743623412163384</v>
      </c>
      <c r="AD66" s="36">
        <v>2494237.120464365</v>
      </c>
      <c r="AE66" s="40">
        <v>1.7901189091966081</v>
      </c>
      <c r="AF66" s="116">
        <f t="shared" ref="AF66:AF73" si="67">+T66+Z66</f>
        <v>5115366.1993025467</v>
      </c>
      <c r="AG66" s="117">
        <f t="shared" ref="AG66:AG73" si="68">+V66+AB66</f>
        <v>1544427.6416115586</v>
      </c>
      <c r="AH66" s="118">
        <f t="shared" ref="AH66:AH73" si="69">+AF66+AG66</f>
        <v>6659793.8409141051</v>
      </c>
      <c r="AI66" s="32"/>
      <c r="AJ66" s="35">
        <v>2365656.3643579087</v>
      </c>
      <c r="AK66" s="39">
        <v>38.657042361558091</v>
      </c>
      <c r="AL66" s="36">
        <v>776792.01502250368</v>
      </c>
      <c r="AM66" s="39">
        <v>36.816532301175585</v>
      </c>
      <c r="AN66" s="36">
        <v>3142448.3793804124</v>
      </c>
      <c r="AO66" s="40">
        <v>38.185167742638221</v>
      </c>
      <c r="AP66" s="38">
        <v>185920.22496893877</v>
      </c>
      <c r="AQ66" s="39">
        <v>1.2208301593600286</v>
      </c>
      <c r="AR66" s="36">
        <v>327262.02199548809</v>
      </c>
      <c r="AS66" s="39">
        <v>2.2626282304476559</v>
      </c>
      <c r="AT66" s="36">
        <v>513182.24696442683</v>
      </c>
      <c r="AU66" s="40">
        <v>1.7283053365274641</v>
      </c>
      <c r="AV66" s="116">
        <f t="shared" ref="AV66:AV73" si="70">+AJ66+AP66</f>
        <v>2551576.5893268473</v>
      </c>
      <c r="AW66" s="117">
        <f t="shared" ref="AW66:AW73" si="71">+AL66+AR66</f>
        <v>1104054.0370179918</v>
      </c>
      <c r="AX66" s="118">
        <f t="shared" ref="AX66:AX73" si="72">+AV66+AW66</f>
        <v>3655630.6263448391</v>
      </c>
      <c r="AY66" s="32"/>
      <c r="AZ66" s="35">
        <v>1635632.2906080652</v>
      </c>
      <c r="BA66" s="39">
        <v>14.764689389854352</v>
      </c>
      <c r="BB66" s="36">
        <v>369526.03439193434</v>
      </c>
      <c r="BC66" s="39">
        <v>12.434836436784815</v>
      </c>
      <c r="BD66" s="36">
        <v>2005158.3249999995</v>
      </c>
      <c r="BE66" s="40">
        <v>14.271894239734653</v>
      </c>
      <c r="BF66" s="38">
        <v>1113872.2363624603</v>
      </c>
      <c r="BG66" s="39">
        <v>1.8578811993255824</v>
      </c>
      <c r="BH66" s="36">
        <v>957219.96363753942</v>
      </c>
      <c r="BI66" s="39">
        <v>3.2746964285532365</v>
      </c>
      <c r="BJ66" s="36">
        <v>2071092.1999999997</v>
      </c>
      <c r="BK66" s="40">
        <v>2.3222505653996701</v>
      </c>
      <c r="BL66" s="116">
        <f t="shared" ref="BL66:BL73" si="73">+AZ66+BF66</f>
        <v>2749504.5269705253</v>
      </c>
      <c r="BM66" s="117">
        <f t="shared" ref="BM66:BM73" si="74">+BB66+BH66</f>
        <v>1326745.9980294737</v>
      </c>
      <c r="BN66" s="118">
        <f t="shared" ref="BN66:BN73" si="75">+BL66+BM66</f>
        <v>4076250.524999999</v>
      </c>
      <c r="BO66" s="32"/>
      <c r="BP66" s="35">
        <v>1334050.040000001</v>
      </c>
      <c r="BQ66" s="39">
        <v>14.319833836047284</v>
      </c>
      <c r="BR66" s="36">
        <v>424498.93999999971</v>
      </c>
      <c r="BS66" s="39">
        <v>21.742416513009616</v>
      </c>
      <c r="BT66" s="36">
        <v>1758548.9800000007</v>
      </c>
      <c r="BU66" s="40">
        <v>15.605883480498742</v>
      </c>
      <c r="BV66" s="38">
        <v>308811.22999999963</v>
      </c>
      <c r="BW66" s="39">
        <v>1.0701209733311143</v>
      </c>
      <c r="BX66" s="36">
        <v>401788.84000000008</v>
      </c>
      <c r="BY66" s="39">
        <v>2.1224641976091245</v>
      </c>
      <c r="BZ66" s="36">
        <v>710600.06999999972</v>
      </c>
      <c r="CA66" s="40">
        <v>1.4869874382427344</v>
      </c>
      <c r="CB66" s="116">
        <f t="shared" ref="CB66:CB73" si="76">+BP66+BV66</f>
        <v>1642861.2700000005</v>
      </c>
      <c r="CC66" s="117">
        <f t="shared" ref="CC66:CC73" si="77">+BR66+BX66</f>
        <v>826287.7799999998</v>
      </c>
      <c r="CD66" s="118">
        <f t="shared" ref="CD66:CD73" si="78">+CB66+CC66</f>
        <v>2469149.0500000003</v>
      </c>
      <c r="CE66" s="32"/>
      <c r="CF66" s="38">
        <v>1035749.7</v>
      </c>
      <c r="CG66" s="39">
        <v>8.2696567582457057</v>
      </c>
      <c r="CH66" s="36">
        <v>517874.85</v>
      </c>
      <c r="CI66" s="39">
        <v>21.56643692999625</v>
      </c>
      <c r="CJ66" s="36">
        <v>1553624.5499999998</v>
      </c>
      <c r="CK66" s="40">
        <v>10.408847313412835</v>
      </c>
      <c r="CL66" s="38">
        <v>1338948.9099999999</v>
      </c>
      <c r="CM66" s="39">
        <v>2.1951853436686406</v>
      </c>
      <c r="CN66" s="36">
        <v>669474.44999999995</v>
      </c>
      <c r="CO66" s="39">
        <v>2.2641092022050118</v>
      </c>
      <c r="CP66" s="36">
        <v>2008423.3599999999</v>
      </c>
      <c r="CQ66" s="40">
        <v>2.2176889220637825</v>
      </c>
      <c r="CR66" s="116">
        <f t="shared" ref="CR66:CR73" si="79">+CF66+CL66</f>
        <v>2374698.61</v>
      </c>
      <c r="CS66" s="117">
        <f t="shared" ref="CS66:CS73" si="80">+CH66+CN66</f>
        <v>1187349.2999999998</v>
      </c>
      <c r="CT66" s="118">
        <f t="shared" ref="CT66:CT73" si="81">+CR66+CS66</f>
        <v>3562047.9099999997</v>
      </c>
      <c r="CU66" s="32"/>
      <c r="CV66" s="38">
        <f t="shared" ref="CV66:CV72" si="82">+D66+T66+AJ66+AZ66+BP66+CF66</f>
        <v>11780077.32454803</v>
      </c>
      <c r="CW66" s="39">
        <f>+CV66/$CV$111</f>
        <v>17.054433869692286</v>
      </c>
      <c r="CX66" s="36">
        <f t="shared" ref="CX66:CX72" si="83">+F66+V66+AL66+BB66+BR66+CH66</f>
        <v>3424783.7139684469</v>
      </c>
      <c r="CY66" s="39">
        <f t="shared" ref="CY66:CY73" si="84">+CX66/$CX$111</f>
        <v>19.587317563174931</v>
      </c>
      <c r="CZ66" s="36">
        <f t="shared" ref="CZ66:CZ73" si="85">+CV66+CX66</f>
        <v>15204861.038516477</v>
      </c>
      <c r="DA66" s="40">
        <f t="shared" ref="DA66:DA73" si="86">+CZ66/$CZ$111</f>
        <v>17.566075316482774</v>
      </c>
      <c r="DB66" s="38">
        <f t="shared" ref="DB66:DB72" si="87">+J66+Z66+AP66+BF66+BV66+CL66</f>
        <v>5031793.0097361878</v>
      </c>
      <c r="DC66" s="39">
        <f t="shared" ref="DC66:DC102" si="88">+DB66/$DB$111</f>
        <v>1.69739773693577</v>
      </c>
      <c r="DD66" s="36">
        <f t="shared" ref="DD66:DD72" si="89">+L66+AB66+AR66+BH66+BX66+CN66</f>
        <v>3329927.6012738859</v>
      </c>
      <c r="DE66" s="39">
        <f t="shared" ref="DE66:DE73" si="90">+DD66/$DD$111</f>
        <v>2.059762621902177</v>
      </c>
      <c r="DF66" s="36">
        <f t="shared" ref="DF66:DF72" si="91">+DB66+DD66</f>
        <v>8361720.6110100737</v>
      </c>
      <c r="DG66" s="40">
        <f t="shared" ref="DG66:DG73" si="92">+DF66/$DF$111</f>
        <v>1.8252759640123695</v>
      </c>
      <c r="DH66" s="152"/>
      <c r="DI66" s="161" t="s">
        <v>66</v>
      </c>
      <c r="DJ66" s="38">
        <f t="shared" ref="DJ66:DJ72" si="93">+CZ66</f>
        <v>15204861.038516477</v>
      </c>
      <c r="DK66" s="36">
        <f t="shared" ref="DK66:DK72" si="94">+DF66</f>
        <v>8361720.6110100737</v>
      </c>
      <c r="DL66" s="37">
        <f t="shared" ref="DL66:DL72" si="95">+DJ66+DK66</f>
        <v>23566581.649526551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>
        <v>1574191.1367278565</v>
      </c>
      <c r="E67" s="39">
        <v>14.664919666938594</v>
      </c>
      <c r="F67" s="36">
        <v>381359.90291300649</v>
      </c>
      <c r="G67" s="39">
        <v>14.710121616702276</v>
      </c>
      <c r="H67" s="36">
        <v>1955551.039640863</v>
      </c>
      <c r="I67" s="40">
        <v>14.673712863763239</v>
      </c>
      <c r="J67" s="244">
        <v>228479.65917048452</v>
      </c>
      <c r="K67" s="39">
        <v>0.69506704623591342</v>
      </c>
      <c r="L67" s="36">
        <v>199232.479734072</v>
      </c>
      <c r="M67" s="39">
        <v>0.69484835709826731</v>
      </c>
      <c r="N67" s="36">
        <v>427712.13890455652</v>
      </c>
      <c r="O67" s="40">
        <v>0.69496516158181165</v>
      </c>
      <c r="P67" s="116">
        <f t="shared" si="64"/>
        <v>1802670.7958983411</v>
      </c>
      <c r="Q67" s="117">
        <f t="shared" si="65"/>
        <v>580592.38264707848</v>
      </c>
      <c r="R67" s="118">
        <f t="shared" si="66"/>
        <v>2383263.1785454196</v>
      </c>
      <c r="S67" s="32"/>
      <c r="T67" s="35">
        <v>3233425.1178643168</v>
      </c>
      <c r="U67" s="39">
        <v>16.752977202078259</v>
      </c>
      <c r="V67" s="36">
        <v>785074.9121984737</v>
      </c>
      <c r="W67" s="39">
        <v>14.38682974213333</v>
      </c>
      <c r="X67" s="36">
        <v>4018500.0300627905</v>
      </c>
      <c r="Y67" s="40">
        <v>16.231445138090642</v>
      </c>
      <c r="Z67" s="38">
        <v>749880.6463343798</v>
      </c>
      <c r="AA67" s="39">
        <v>0.76103204894760912</v>
      </c>
      <c r="AB67" s="36">
        <v>279853.94377591345</v>
      </c>
      <c r="AC67" s="39">
        <v>0.68593502220871994</v>
      </c>
      <c r="AD67" s="36">
        <v>1029734.5901102932</v>
      </c>
      <c r="AE67" s="40">
        <v>0.73904254975848849</v>
      </c>
      <c r="AF67" s="116">
        <f t="shared" si="67"/>
        <v>3983305.7641986967</v>
      </c>
      <c r="AG67" s="117">
        <f t="shared" si="68"/>
        <v>1064928.8559743871</v>
      </c>
      <c r="AH67" s="118">
        <f t="shared" si="69"/>
        <v>5048234.6201730836</v>
      </c>
      <c r="AI67" s="32"/>
      <c r="AJ67" s="35">
        <v>538697.76747113338</v>
      </c>
      <c r="AK67" s="39">
        <v>8.8028264506035256</v>
      </c>
      <c r="AL67" s="36">
        <v>176887.95827943675</v>
      </c>
      <c r="AM67" s="39">
        <v>8.3837128906316298</v>
      </c>
      <c r="AN67" s="36">
        <v>715585.72575057019</v>
      </c>
      <c r="AO67" s="40">
        <v>8.6953730573008094</v>
      </c>
      <c r="AP67" s="38">
        <v>81943.418584507264</v>
      </c>
      <c r="AQ67" s="39">
        <v>0.53807484788566062</v>
      </c>
      <c r="AR67" s="36">
        <v>144239.11578026944</v>
      </c>
      <c r="AS67" s="39">
        <v>0.99724218932970199</v>
      </c>
      <c r="AT67" s="36">
        <v>226182.53436477669</v>
      </c>
      <c r="AU67" s="40">
        <v>0.76174201949555675</v>
      </c>
      <c r="AV67" s="116">
        <f t="shared" si="70"/>
        <v>620641.18605564069</v>
      </c>
      <c r="AW67" s="117">
        <f t="shared" si="71"/>
        <v>321127.07405970618</v>
      </c>
      <c r="AX67" s="118">
        <f t="shared" si="72"/>
        <v>941768.26011534687</v>
      </c>
      <c r="AY67" s="32"/>
      <c r="AZ67" s="35">
        <v>873972.38356095261</v>
      </c>
      <c r="BA67" s="39">
        <v>7.889261451173069</v>
      </c>
      <c r="BB67" s="36">
        <v>197449.97143904696</v>
      </c>
      <c r="BC67" s="39">
        <v>6.6443440266193408</v>
      </c>
      <c r="BD67" s="36">
        <v>1071422.3549999995</v>
      </c>
      <c r="BE67" s="40">
        <v>7.6259447176808015</v>
      </c>
      <c r="BF67" s="38">
        <v>414469.32730412617</v>
      </c>
      <c r="BG67" s="39">
        <v>0.69131337128047743</v>
      </c>
      <c r="BH67" s="36">
        <v>356179.37269587372</v>
      </c>
      <c r="BI67" s="39">
        <v>1.2185070976363073</v>
      </c>
      <c r="BJ67" s="36">
        <v>770648.7</v>
      </c>
      <c r="BK67" s="40">
        <v>0.8641041568789265</v>
      </c>
      <c r="BL67" s="116">
        <f t="shared" si="73"/>
        <v>1288441.7108650787</v>
      </c>
      <c r="BM67" s="117">
        <f t="shared" si="74"/>
        <v>553629.34413492074</v>
      </c>
      <c r="BN67" s="118">
        <f t="shared" si="75"/>
        <v>1842071.0549999995</v>
      </c>
      <c r="BO67" s="32"/>
      <c r="BP67" s="35">
        <v>792690.14999999967</v>
      </c>
      <c r="BQ67" s="39">
        <v>8.5088196777621494</v>
      </c>
      <c r="BR67" s="36">
        <v>255983.36999999994</v>
      </c>
      <c r="BS67" s="39">
        <v>13.111215427166561</v>
      </c>
      <c r="BT67" s="36">
        <v>1048673.5199999996</v>
      </c>
      <c r="BU67" s="40">
        <v>9.3062388072946671</v>
      </c>
      <c r="BV67" s="38">
        <v>115772.81999999999</v>
      </c>
      <c r="BW67" s="39">
        <v>0.40118658516300731</v>
      </c>
      <c r="BX67" s="36">
        <v>191417.85000000003</v>
      </c>
      <c r="BY67" s="39">
        <v>1.0111717722381581</v>
      </c>
      <c r="BZ67" s="36">
        <v>307190.67000000004</v>
      </c>
      <c r="CA67" s="40">
        <v>0.64282102791710882</v>
      </c>
      <c r="CB67" s="116">
        <f t="shared" si="76"/>
        <v>908462.96999999962</v>
      </c>
      <c r="CC67" s="117">
        <f t="shared" si="77"/>
        <v>447401.22</v>
      </c>
      <c r="CD67" s="118">
        <f t="shared" si="78"/>
        <v>1355864.1899999995</v>
      </c>
      <c r="CE67" s="32"/>
      <c r="CF67" s="38">
        <v>678093.1</v>
      </c>
      <c r="CG67" s="39">
        <v>5.4140466438317878</v>
      </c>
      <c r="CH67" s="36">
        <v>339046.55</v>
      </c>
      <c r="CI67" s="39">
        <v>14.119291633698413</v>
      </c>
      <c r="CJ67" s="36">
        <v>1017139.6499999999</v>
      </c>
      <c r="CK67" s="40">
        <v>6.8145494439233545</v>
      </c>
      <c r="CL67" s="38">
        <v>902657.29</v>
      </c>
      <c r="CM67" s="39">
        <v>1.4798922039255806</v>
      </c>
      <c r="CN67" s="36">
        <v>451328.64</v>
      </c>
      <c r="CO67" s="39">
        <v>1.5263574689708816</v>
      </c>
      <c r="CP67" s="36">
        <v>1353985.9300000002</v>
      </c>
      <c r="CQ67" s="40">
        <v>1.4950630715583932</v>
      </c>
      <c r="CR67" s="116">
        <f t="shared" si="79"/>
        <v>1580750.3900000001</v>
      </c>
      <c r="CS67" s="117">
        <f t="shared" si="80"/>
        <v>790375.19</v>
      </c>
      <c r="CT67" s="118">
        <f t="shared" si="81"/>
        <v>2371125.58</v>
      </c>
      <c r="CU67" s="32"/>
      <c r="CV67" s="38">
        <f t="shared" si="82"/>
        <v>7691069.6556242583</v>
      </c>
      <c r="CW67" s="39">
        <f t="shared" ref="CW67:CW102" si="96">+CV67/$CV$111</f>
        <v>11.134633094106064</v>
      </c>
      <c r="CX67" s="36">
        <f t="shared" si="83"/>
        <v>2135802.6648299638</v>
      </c>
      <c r="CY67" s="39">
        <f t="shared" si="84"/>
        <v>12.215266288983877</v>
      </c>
      <c r="CZ67" s="36">
        <f t="shared" si="85"/>
        <v>9826872.3204542212</v>
      </c>
      <c r="DA67" s="40">
        <f t="shared" si="86"/>
        <v>11.352920547533069</v>
      </c>
      <c r="DB67" s="38">
        <f t="shared" si="87"/>
        <v>2493203.1613934981</v>
      </c>
      <c r="DC67" s="39">
        <f t="shared" si="88"/>
        <v>0.84104361917946002</v>
      </c>
      <c r="DD67" s="36">
        <f t="shared" si="89"/>
        <v>1622251.4019861287</v>
      </c>
      <c r="DE67" s="39">
        <f t="shared" si="90"/>
        <v>1.0034610962295805</v>
      </c>
      <c r="DF67" s="36">
        <f t="shared" si="91"/>
        <v>4115454.5633796267</v>
      </c>
      <c r="DG67" s="40">
        <f t="shared" si="92"/>
        <v>0.89836059406611091</v>
      </c>
      <c r="DH67" s="152"/>
      <c r="DI67" s="161" t="s">
        <v>67</v>
      </c>
      <c r="DJ67" s="38">
        <f t="shared" si="93"/>
        <v>9826872.3204542212</v>
      </c>
      <c r="DK67" s="36">
        <f t="shared" si="94"/>
        <v>4115454.5633796267</v>
      </c>
      <c r="DL67" s="37">
        <f t="shared" si="95"/>
        <v>13942326.883833848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>
        <v>140582.0892313433</v>
      </c>
      <c r="E68" s="39">
        <v>1.3096408670381512</v>
      </c>
      <c r="F68" s="36">
        <v>34057.091702353493</v>
      </c>
      <c r="G68" s="39">
        <v>1.3136775970049563</v>
      </c>
      <c r="H68" s="36">
        <v>174639.1809336968</v>
      </c>
      <c r="I68" s="40">
        <v>1.3104261376141249</v>
      </c>
      <c r="J68" s="244">
        <v>20404.223530198189</v>
      </c>
      <c r="K68" s="39">
        <v>6.2072498844589825E-2</v>
      </c>
      <c r="L68" s="36">
        <v>17792.323683117756</v>
      </c>
      <c r="M68" s="39">
        <v>6.2052968957052528E-2</v>
      </c>
      <c r="N68" s="36">
        <v>38196.547213315949</v>
      </c>
      <c r="O68" s="40">
        <v>6.2063400103528427E-2</v>
      </c>
      <c r="P68" s="116">
        <f t="shared" si="64"/>
        <v>160986.31276154149</v>
      </c>
      <c r="Q68" s="117">
        <f t="shared" si="65"/>
        <v>51849.415385471249</v>
      </c>
      <c r="R68" s="118">
        <f t="shared" si="66"/>
        <v>212835.72814701273</v>
      </c>
      <c r="S68" s="32"/>
      <c r="T68" s="35">
        <v>2801550.2791661732</v>
      </c>
      <c r="U68" s="39">
        <v>14.515353300758386</v>
      </c>
      <c r="V68" s="36">
        <v>697871.38233675109</v>
      </c>
      <c r="W68" s="39">
        <v>12.788788182608277</v>
      </c>
      <c r="X68" s="36">
        <v>3499421.6615029243</v>
      </c>
      <c r="Y68" s="40">
        <v>14.134794149259514</v>
      </c>
      <c r="Z68" s="38">
        <v>1146547.1609725496</v>
      </c>
      <c r="AA68" s="39">
        <v>1.1635973529858512</v>
      </c>
      <c r="AB68" s="36">
        <v>446383.59367587103</v>
      </c>
      <c r="AC68" s="39">
        <v>1.0941069334611253</v>
      </c>
      <c r="AD68" s="36">
        <v>1592930.7546484205</v>
      </c>
      <c r="AE68" s="40">
        <v>1.143249549748532</v>
      </c>
      <c r="AF68" s="116">
        <f t="shared" si="67"/>
        <v>3948097.4401387228</v>
      </c>
      <c r="AG68" s="117">
        <f t="shared" si="68"/>
        <v>1144254.976012622</v>
      </c>
      <c r="AH68" s="118">
        <f t="shared" si="69"/>
        <v>5092352.4161513448</v>
      </c>
      <c r="AI68" s="32"/>
      <c r="AJ68" s="35">
        <v>78857.123438861207</v>
      </c>
      <c r="AK68" s="39">
        <v>1.2885993110474738</v>
      </c>
      <c r="AL68" s="36">
        <v>25893.694763895855</v>
      </c>
      <c r="AM68" s="39">
        <v>1.2272474886912108</v>
      </c>
      <c r="AN68" s="36">
        <v>104750.81820275706</v>
      </c>
      <c r="AO68" s="40">
        <v>1.2728697758400518</v>
      </c>
      <c r="AP68" s="38">
        <v>27850.770802571584</v>
      </c>
      <c r="AQ68" s="39">
        <v>0.18287983979625441</v>
      </c>
      <c r="AR68" s="36">
        <v>49023.712016835256</v>
      </c>
      <c r="AS68" s="39">
        <v>0.33894074874400404</v>
      </c>
      <c r="AT68" s="36">
        <v>76874.48281940684</v>
      </c>
      <c r="AU68" s="40">
        <v>0.25889940598194455</v>
      </c>
      <c r="AV68" s="116">
        <f t="shared" si="70"/>
        <v>106707.89424143279</v>
      </c>
      <c r="AW68" s="117">
        <f t="shared" si="71"/>
        <v>74917.406780731108</v>
      </c>
      <c r="AX68" s="118">
        <f t="shared" si="72"/>
        <v>181625.30102216388</v>
      </c>
      <c r="AY68" s="32"/>
      <c r="AZ68" s="35">
        <v>1054373.1113606864</v>
      </c>
      <c r="BA68" s="39">
        <v>9.5177208102607551</v>
      </c>
      <c r="BB68" s="36">
        <v>238206.54363931317</v>
      </c>
      <c r="BC68" s="39">
        <v>8.0158341568567888</v>
      </c>
      <c r="BD68" s="36">
        <v>1292579.6549999996</v>
      </c>
      <c r="BE68" s="40">
        <v>9.2000516381132655</v>
      </c>
      <c r="BF68" s="38">
        <v>682089.60892070178</v>
      </c>
      <c r="BG68" s="39">
        <v>1.1376901401254993</v>
      </c>
      <c r="BH68" s="36">
        <v>586162.19107929815</v>
      </c>
      <c r="BI68" s="39">
        <v>2.0052895954927616</v>
      </c>
      <c r="BJ68" s="36">
        <v>1268251.7999999998</v>
      </c>
      <c r="BK68" s="40">
        <v>1.4220508674694199</v>
      </c>
      <c r="BL68" s="116">
        <f t="shared" si="73"/>
        <v>1736462.7202813881</v>
      </c>
      <c r="BM68" s="117">
        <f t="shared" si="74"/>
        <v>824368.73471861135</v>
      </c>
      <c r="BN68" s="118">
        <f t="shared" si="75"/>
        <v>2560831.4549999996</v>
      </c>
      <c r="BO68" s="32"/>
      <c r="BP68" s="35">
        <v>754919.53000000119</v>
      </c>
      <c r="BQ68" s="39">
        <v>8.1033858588894621</v>
      </c>
      <c r="BR68" s="36">
        <v>249643.07999999981</v>
      </c>
      <c r="BS68" s="39">
        <v>12.786472034419166</v>
      </c>
      <c r="BT68" s="36">
        <v>1004562.610000001</v>
      </c>
      <c r="BU68" s="40">
        <v>8.9147855526467676</v>
      </c>
      <c r="BV68" s="38">
        <v>250752.2399999999</v>
      </c>
      <c r="BW68" s="39">
        <v>0.86892964071856249</v>
      </c>
      <c r="BX68" s="36">
        <v>335196.17000000016</v>
      </c>
      <c r="BY68" s="39">
        <v>1.770685990185048</v>
      </c>
      <c r="BZ68" s="36">
        <v>585948.41</v>
      </c>
      <c r="CA68" s="40">
        <v>1.2261438774250386</v>
      </c>
      <c r="CB68" s="116">
        <f t="shared" si="76"/>
        <v>1005671.7700000011</v>
      </c>
      <c r="CC68" s="117">
        <f t="shared" si="77"/>
        <v>584839.25</v>
      </c>
      <c r="CD68" s="118">
        <f t="shared" si="78"/>
        <v>1590511.0200000009</v>
      </c>
      <c r="CE68" s="32"/>
      <c r="CF68" s="38">
        <v>728951.32</v>
      </c>
      <c r="CG68" s="39">
        <v>5.820110022595351</v>
      </c>
      <c r="CH68" s="36">
        <v>364475.66</v>
      </c>
      <c r="CI68" s="39">
        <v>15.17826427351851</v>
      </c>
      <c r="CJ68" s="36">
        <v>1093426.98</v>
      </c>
      <c r="CK68" s="40">
        <v>7.32565308857028</v>
      </c>
      <c r="CL68" s="38">
        <v>982784.34</v>
      </c>
      <c r="CM68" s="39">
        <v>1.6112592220976214</v>
      </c>
      <c r="CN68" s="36">
        <v>491392.17</v>
      </c>
      <c r="CO68" s="39">
        <v>1.6618491325374547</v>
      </c>
      <c r="CP68" s="36">
        <v>1474176.51</v>
      </c>
      <c r="CQ68" s="40">
        <v>1.6277767827763412</v>
      </c>
      <c r="CR68" s="116">
        <f t="shared" si="79"/>
        <v>1711735.66</v>
      </c>
      <c r="CS68" s="117">
        <f t="shared" si="80"/>
        <v>855867.83</v>
      </c>
      <c r="CT68" s="118">
        <f t="shared" si="81"/>
        <v>2567603.4899999998</v>
      </c>
      <c r="CU68" s="32"/>
      <c r="CV68" s="38">
        <f t="shared" si="82"/>
        <v>5559233.4531970657</v>
      </c>
      <c r="CW68" s="39">
        <f t="shared" si="96"/>
        <v>8.0482985537081788</v>
      </c>
      <c r="CX68" s="36">
        <f t="shared" si="83"/>
        <v>1610147.4524423133</v>
      </c>
      <c r="CY68" s="39">
        <f t="shared" si="84"/>
        <v>9.2088937896693306</v>
      </c>
      <c r="CZ68" s="36">
        <f t="shared" si="85"/>
        <v>7169380.9056393793</v>
      </c>
      <c r="DA68" s="40">
        <f t="shared" si="86"/>
        <v>8.2827383059925985</v>
      </c>
      <c r="DB68" s="38">
        <f t="shared" si="87"/>
        <v>3110428.3442260209</v>
      </c>
      <c r="DC68" s="39">
        <f t="shared" si="88"/>
        <v>1.0492550115186332</v>
      </c>
      <c r="DD68" s="36">
        <f t="shared" si="89"/>
        <v>1925950.1604551224</v>
      </c>
      <c r="DE68" s="39">
        <f t="shared" si="90"/>
        <v>1.1913172378385521</v>
      </c>
      <c r="DF68" s="36">
        <f t="shared" si="91"/>
        <v>5036378.504681143</v>
      </c>
      <c r="DG68" s="40">
        <f t="shared" si="92"/>
        <v>1.0993886375680502</v>
      </c>
      <c r="DH68" s="152"/>
      <c r="DI68" s="161" t="s">
        <v>68</v>
      </c>
      <c r="DJ68" s="38">
        <f t="shared" si="93"/>
        <v>7169380.9056393793</v>
      </c>
      <c r="DK68" s="36">
        <f t="shared" si="94"/>
        <v>5036378.504681143</v>
      </c>
      <c r="DL68" s="37">
        <f t="shared" si="95"/>
        <v>12205759.410320522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>
        <v>460296.19118251774</v>
      </c>
      <c r="E69" s="39">
        <v>4.2880476895077297</v>
      </c>
      <c r="F69" s="36">
        <v>111510.29038663584</v>
      </c>
      <c r="G69" s="39">
        <v>4.3012648172279979</v>
      </c>
      <c r="H69" s="36">
        <v>571806.48156915361</v>
      </c>
      <c r="I69" s="40">
        <v>4.2906188353567121</v>
      </c>
      <c r="J69" s="244">
        <v>66807.844628993858</v>
      </c>
      <c r="K69" s="39">
        <v>0.20323879771290068</v>
      </c>
      <c r="L69" s="36">
        <v>58255.919145919746</v>
      </c>
      <c r="M69" s="39">
        <v>0.20317485263357518</v>
      </c>
      <c r="N69" s="36">
        <v>125063.7637749136</v>
      </c>
      <c r="O69" s="40">
        <v>0.20320900646511073</v>
      </c>
      <c r="P69" s="116">
        <f t="shared" si="64"/>
        <v>527104.03581151157</v>
      </c>
      <c r="Q69" s="117">
        <f t="shared" si="65"/>
        <v>169766.2095325556</v>
      </c>
      <c r="R69" s="118">
        <f t="shared" si="66"/>
        <v>696870.24534406723</v>
      </c>
      <c r="S69" s="32"/>
      <c r="T69" s="35">
        <v>1862251.3546969777</v>
      </c>
      <c r="U69" s="39">
        <v>9.6486707910478309</v>
      </c>
      <c r="V69" s="36">
        <v>450510.35033418844</v>
      </c>
      <c r="W69" s="39">
        <v>8.2557926722899158</v>
      </c>
      <c r="X69" s="36">
        <v>2312761.7050311659</v>
      </c>
      <c r="Y69" s="40">
        <v>9.3416609311568859</v>
      </c>
      <c r="Z69" s="38">
        <v>491168.96610313572</v>
      </c>
      <c r="AA69" s="39">
        <v>0.49847309232497355</v>
      </c>
      <c r="AB69" s="36">
        <v>208216.80606904533</v>
      </c>
      <c r="AC69" s="39">
        <v>0.51034906840391614</v>
      </c>
      <c r="AD69" s="36">
        <v>699385.77217218105</v>
      </c>
      <c r="AE69" s="40">
        <v>0.50195055045744963</v>
      </c>
      <c r="AF69" s="116">
        <f t="shared" si="67"/>
        <v>2353420.3208001135</v>
      </c>
      <c r="AG69" s="117">
        <f t="shared" si="68"/>
        <v>658727.15640323376</v>
      </c>
      <c r="AH69" s="118">
        <f t="shared" si="69"/>
        <v>3012147.4772033473</v>
      </c>
      <c r="AI69" s="32"/>
      <c r="AJ69" s="35">
        <v>99438.319758378886</v>
      </c>
      <c r="AK69" s="39">
        <v>1.6249153499963869</v>
      </c>
      <c r="AL69" s="36">
        <v>32651.78068097333</v>
      </c>
      <c r="AM69" s="39">
        <v>1.5475511010461789</v>
      </c>
      <c r="AN69" s="36">
        <v>132090.10043935222</v>
      </c>
      <c r="AO69" s="40">
        <v>1.6050805084069775</v>
      </c>
      <c r="AP69" s="38">
        <v>50555.248141579686</v>
      </c>
      <c r="AQ69" s="39">
        <v>0.33196695870759529</v>
      </c>
      <c r="AR69" s="36">
        <v>88988.773179793177</v>
      </c>
      <c r="AS69" s="39">
        <v>0.61525168475637926</v>
      </c>
      <c r="AT69" s="36">
        <v>139544.02132137286</v>
      </c>
      <c r="AU69" s="40">
        <v>0.46995911911767452</v>
      </c>
      <c r="AV69" s="116">
        <f t="shared" si="70"/>
        <v>149993.56789995858</v>
      </c>
      <c r="AW69" s="117">
        <f t="shared" si="71"/>
        <v>121640.55386076651</v>
      </c>
      <c r="AX69" s="118">
        <f t="shared" si="72"/>
        <v>271634.1217607251</v>
      </c>
      <c r="AY69" s="32"/>
      <c r="AZ69" s="35">
        <v>874655.05317708384</v>
      </c>
      <c r="BA69" s="39">
        <v>7.895423841641847</v>
      </c>
      <c r="BB69" s="36">
        <v>197604.20182291584</v>
      </c>
      <c r="BC69" s="39">
        <v>6.6495339981463752</v>
      </c>
      <c r="BD69" s="36">
        <v>1072259.2549999997</v>
      </c>
      <c r="BE69" s="40">
        <v>7.6319014285002504</v>
      </c>
      <c r="BF69" s="38">
        <v>431629.29531362501</v>
      </c>
      <c r="BG69" s="39">
        <v>0.71993530915190673</v>
      </c>
      <c r="BH69" s="36">
        <v>370926.00468637497</v>
      </c>
      <c r="BI69" s="39">
        <v>1.268956048710179</v>
      </c>
      <c r="BJ69" s="36">
        <v>802555.3</v>
      </c>
      <c r="BK69" s="40">
        <v>0.89988002426425162</v>
      </c>
      <c r="BL69" s="116">
        <f t="shared" si="73"/>
        <v>1306284.348490709</v>
      </c>
      <c r="BM69" s="117">
        <f t="shared" si="74"/>
        <v>568530.20650929085</v>
      </c>
      <c r="BN69" s="118">
        <f t="shared" si="75"/>
        <v>1874814.5549999997</v>
      </c>
      <c r="BO69" s="32"/>
      <c r="BP69" s="35">
        <v>558106.15999999992</v>
      </c>
      <c r="BQ69" s="39">
        <v>5.9907703867498192</v>
      </c>
      <c r="BR69" s="36">
        <v>178187.48000000016</v>
      </c>
      <c r="BS69" s="39">
        <v>9.126586765007179</v>
      </c>
      <c r="BT69" s="36">
        <v>736293.64000000013</v>
      </c>
      <c r="BU69" s="40">
        <v>6.5340874118116883</v>
      </c>
      <c r="BV69" s="38">
        <v>156263.23999999987</v>
      </c>
      <c r="BW69" s="39">
        <v>0.54149769904635126</v>
      </c>
      <c r="BX69" s="36">
        <v>235562.61000000045</v>
      </c>
      <c r="BY69" s="39">
        <v>1.2443680765756508</v>
      </c>
      <c r="BZ69" s="36">
        <v>391825.85000000033</v>
      </c>
      <c r="CA69" s="40">
        <v>0.81992690618336506</v>
      </c>
      <c r="CB69" s="116">
        <f t="shared" si="76"/>
        <v>714369.39999999979</v>
      </c>
      <c r="CC69" s="117">
        <f t="shared" si="77"/>
        <v>413750.09000000061</v>
      </c>
      <c r="CD69" s="118">
        <f t="shared" si="78"/>
        <v>1128119.4900000005</v>
      </c>
      <c r="CE69" s="32"/>
      <c r="CF69" s="38">
        <v>678134.33</v>
      </c>
      <c r="CG69" s="39">
        <v>5.4143758333532936</v>
      </c>
      <c r="CH69" s="36">
        <v>339067.17</v>
      </c>
      <c r="CI69" s="39">
        <v>14.120150335235079</v>
      </c>
      <c r="CJ69" s="36">
        <v>1017201.5</v>
      </c>
      <c r="CK69" s="40">
        <v>6.8149638215194965</v>
      </c>
      <c r="CL69" s="38">
        <v>902700.3</v>
      </c>
      <c r="CM69" s="39">
        <v>1.4799627181333492</v>
      </c>
      <c r="CN69" s="36">
        <v>451350.15</v>
      </c>
      <c r="CO69" s="39">
        <v>1.5264302140755521</v>
      </c>
      <c r="CP69" s="36">
        <v>1354050.4500000002</v>
      </c>
      <c r="CQ69" s="40">
        <v>1.4951343141520124</v>
      </c>
      <c r="CR69" s="116">
        <f t="shared" si="79"/>
        <v>1580834.63</v>
      </c>
      <c r="CS69" s="117">
        <f t="shared" si="80"/>
        <v>790417.32000000007</v>
      </c>
      <c r="CT69" s="118">
        <f t="shared" si="81"/>
        <v>2371251.9500000002</v>
      </c>
      <c r="CU69" s="32"/>
      <c r="CV69" s="38">
        <f t="shared" si="82"/>
        <v>4532881.4088149583</v>
      </c>
      <c r="CW69" s="39">
        <f t="shared" si="96"/>
        <v>6.5624124609689956</v>
      </c>
      <c r="CX69" s="36">
        <f t="shared" si="83"/>
        <v>1309531.2732247135</v>
      </c>
      <c r="CY69" s="39">
        <f t="shared" si="84"/>
        <v>7.4895838831933839</v>
      </c>
      <c r="CZ69" s="36">
        <f t="shared" si="85"/>
        <v>5842412.6820396716</v>
      </c>
      <c r="DA69" s="40">
        <f t="shared" si="86"/>
        <v>6.7497007005002088</v>
      </c>
      <c r="DB69" s="38">
        <f t="shared" si="87"/>
        <v>2099124.894187334</v>
      </c>
      <c r="DC69" s="39">
        <f t="shared" si="88"/>
        <v>0.70810739592126548</v>
      </c>
      <c r="DD69" s="36">
        <f t="shared" si="89"/>
        <v>1413300.2630811336</v>
      </c>
      <c r="DE69" s="39">
        <f t="shared" si="90"/>
        <v>0.87421211629507678</v>
      </c>
      <c r="DF69" s="36">
        <f t="shared" si="91"/>
        <v>3512425.1572684674</v>
      </c>
      <c r="DG69" s="40">
        <f t="shared" si="92"/>
        <v>0.76672559550875152</v>
      </c>
      <c r="DH69" s="152"/>
      <c r="DI69" s="161" t="s">
        <v>69</v>
      </c>
      <c r="DJ69" s="38">
        <f t="shared" si="93"/>
        <v>5842412.6820396716</v>
      </c>
      <c r="DK69" s="36">
        <f t="shared" si="94"/>
        <v>3512425.1572684674</v>
      </c>
      <c r="DL69" s="37">
        <f t="shared" si="95"/>
        <v>9354837.8393081389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>
        <v>65633.066077041891</v>
      </c>
      <c r="E70" s="39">
        <v>0.61142743028992674</v>
      </c>
      <c r="F70" s="36">
        <v>15900.114746580959</v>
      </c>
      <c r="G70" s="39">
        <v>0.61331204422684504</v>
      </c>
      <c r="H70" s="36">
        <v>81533.180823622853</v>
      </c>
      <c r="I70" s="40">
        <v>0.61179404680475469</v>
      </c>
      <c r="J70" s="244">
        <v>9526.0481511584549</v>
      </c>
      <c r="K70" s="39">
        <v>2.8979569449489696E-2</v>
      </c>
      <c r="L70" s="36">
        <v>8306.639646224774</v>
      </c>
      <c r="M70" s="39">
        <v>2.8970451599511643E-2</v>
      </c>
      <c r="N70" s="36">
        <v>17832.687797383231</v>
      </c>
      <c r="O70" s="40">
        <v>2.8975321552217961E-2</v>
      </c>
      <c r="P70" s="116">
        <f t="shared" si="64"/>
        <v>75159.114228200342</v>
      </c>
      <c r="Q70" s="117">
        <f t="shared" si="65"/>
        <v>24206.754392805735</v>
      </c>
      <c r="R70" s="118">
        <f t="shared" si="66"/>
        <v>99365.868621006084</v>
      </c>
      <c r="S70" s="32"/>
      <c r="T70" s="35">
        <v>740946.67802939983</v>
      </c>
      <c r="U70" s="39">
        <v>3.8389826120918511</v>
      </c>
      <c r="V70" s="36">
        <v>177244.3624915019</v>
      </c>
      <c r="W70" s="39">
        <v>3.2480778920541313</v>
      </c>
      <c r="X70" s="36">
        <v>918191.04052090179</v>
      </c>
      <c r="Y70" s="40">
        <v>3.7087389297017137</v>
      </c>
      <c r="Z70" s="38">
        <v>1236623.1825747692</v>
      </c>
      <c r="AA70" s="39">
        <v>1.2550128863991763</v>
      </c>
      <c r="AB70" s="36">
        <v>504696.26980888867</v>
      </c>
      <c r="AC70" s="39">
        <v>1.2370340127035011</v>
      </c>
      <c r="AD70" s="36">
        <v>1741319.4523836579</v>
      </c>
      <c r="AE70" s="40">
        <v>1.2497484112831778</v>
      </c>
      <c r="AF70" s="116">
        <f t="shared" si="67"/>
        <v>1977569.8606041691</v>
      </c>
      <c r="AG70" s="117">
        <f t="shared" si="68"/>
        <v>681940.63230039063</v>
      </c>
      <c r="AH70" s="118">
        <f t="shared" si="69"/>
        <v>2659510.4929045597</v>
      </c>
      <c r="AI70" s="32"/>
      <c r="AJ70" s="35">
        <v>149732.82469992194</v>
      </c>
      <c r="AK70" s="39">
        <v>2.4467747025936655</v>
      </c>
      <c r="AL70" s="36">
        <v>49166.592564357117</v>
      </c>
      <c r="AM70" s="39">
        <v>2.3302807035573778</v>
      </c>
      <c r="AN70" s="36">
        <v>198899.41726427907</v>
      </c>
      <c r="AO70" s="40">
        <v>2.4169076768245832</v>
      </c>
      <c r="AP70" s="38">
        <v>53282.739555922592</v>
      </c>
      <c r="AQ70" s="39">
        <v>0.34987681105734186</v>
      </c>
      <c r="AR70" s="36">
        <v>93789.780468711397</v>
      </c>
      <c r="AS70" s="39">
        <v>0.64844494855232648</v>
      </c>
      <c r="AT70" s="36">
        <v>147072.520024634</v>
      </c>
      <c r="AU70" s="40">
        <v>0.49531374617629187</v>
      </c>
      <c r="AV70" s="116">
        <f t="shared" si="70"/>
        <v>203015.56425584454</v>
      </c>
      <c r="AW70" s="117">
        <f t="shared" si="71"/>
        <v>142956.37303306852</v>
      </c>
      <c r="AX70" s="118">
        <f t="shared" si="72"/>
        <v>345971.93728891306</v>
      </c>
      <c r="AY70" s="32"/>
      <c r="AZ70" s="35">
        <v>1086272.7273519628</v>
      </c>
      <c r="BA70" s="39">
        <v>9.8056754590355908</v>
      </c>
      <c r="BB70" s="36">
        <v>245413.38264803661</v>
      </c>
      <c r="BC70" s="39">
        <v>8.2583498552356094</v>
      </c>
      <c r="BD70" s="36">
        <v>1331686.1099999994</v>
      </c>
      <c r="BE70" s="40">
        <v>9.47839533940226</v>
      </c>
      <c r="BF70" s="38">
        <v>223480.3666625414</v>
      </c>
      <c r="BG70" s="39">
        <v>0.37275367684594563</v>
      </c>
      <c r="BH70" s="36">
        <v>192050.63333745857</v>
      </c>
      <c r="BI70" s="39">
        <v>0.65701463298116569</v>
      </c>
      <c r="BJ70" s="36">
        <v>415531</v>
      </c>
      <c r="BK70" s="40">
        <v>0.46592184533894265</v>
      </c>
      <c r="BL70" s="116">
        <f t="shared" si="73"/>
        <v>1309753.0940145042</v>
      </c>
      <c r="BM70" s="117">
        <f t="shared" si="74"/>
        <v>437464.01598549518</v>
      </c>
      <c r="BN70" s="118">
        <f t="shared" si="75"/>
        <v>1747217.1099999994</v>
      </c>
      <c r="BO70" s="32"/>
      <c r="BP70" s="35">
        <v>212305.61000000034</v>
      </c>
      <c r="BQ70" s="39">
        <v>2.2789108103176257</v>
      </c>
      <c r="BR70" s="36">
        <v>66936.910000000033</v>
      </c>
      <c r="BS70" s="39">
        <v>3.4284424298299547</v>
      </c>
      <c r="BT70" s="36">
        <v>279242.52000000037</v>
      </c>
      <c r="BU70" s="40">
        <v>2.4780806673470326</v>
      </c>
      <c r="BV70" s="38">
        <v>111485.78999999988</v>
      </c>
      <c r="BW70" s="39">
        <v>0.38633077594810339</v>
      </c>
      <c r="BX70" s="36">
        <v>165138.29999999993</v>
      </c>
      <c r="BY70" s="39">
        <v>0.87234909113960124</v>
      </c>
      <c r="BZ70" s="36">
        <v>276624.08999999979</v>
      </c>
      <c r="CA70" s="40">
        <v>0.5788580163597894</v>
      </c>
      <c r="CB70" s="116">
        <f t="shared" si="76"/>
        <v>323791.4000000002</v>
      </c>
      <c r="CC70" s="117">
        <f t="shared" si="77"/>
        <v>232075.20999999996</v>
      </c>
      <c r="CD70" s="118">
        <f t="shared" si="78"/>
        <v>555866.6100000001</v>
      </c>
      <c r="CE70" s="32"/>
      <c r="CF70" s="38">
        <v>886714.99</v>
      </c>
      <c r="CG70" s="39">
        <v>7.0797303727833798</v>
      </c>
      <c r="CH70" s="36">
        <v>443357.5</v>
      </c>
      <c r="CI70" s="39">
        <v>18.463228251363844</v>
      </c>
      <c r="CJ70" s="36">
        <v>1330072.49</v>
      </c>
      <c r="CK70" s="40">
        <v>8.9111114163205141</v>
      </c>
      <c r="CL70" s="38">
        <v>925083.39</v>
      </c>
      <c r="CM70" s="39">
        <v>1.5166594365421315</v>
      </c>
      <c r="CN70" s="36">
        <v>462541.7</v>
      </c>
      <c r="CO70" s="39">
        <v>1.5642791436977916</v>
      </c>
      <c r="CP70" s="36">
        <v>1387625.09</v>
      </c>
      <c r="CQ70" s="40">
        <v>1.5322072284952708</v>
      </c>
      <c r="CR70" s="116">
        <f t="shared" si="79"/>
        <v>1811798.38</v>
      </c>
      <c r="CS70" s="117">
        <f t="shared" si="80"/>
        <v>905899.2</v>
      </c>
      <c r="CT70" s="118">
        <f t="shared" si="81"/>
        <v>2717697.58</v>
      </c>
      <c r="CU70" s="32"/>
      <c r="CV70" s="38">
        <f t="shared" si="82"/>
        <v>3141605.8961583273</v>
      </c>
      <c r="CW70" s="39">
        <f t="shared" si="96"/>
        <v>4.5482137786156862</v>
      </c>
      <c r="CX70" s="36">
        <f t="shared" si="83"/>
        <v>998018.86245047662</v>
      </c>
      <c r="CY70" s="39">
        <f t="shared" si="84"/>
        <v>5.7079553120755664</v>
      </c>
      <c r="CZ70" s="36">
        <f t="shared" si="85"/>
        <v>4139624.7586088041</v>
      </c>
      <c r="DA70" s="40">
        <f t="shared" si="86"/>
        <v>4.7824810833518807</v>
      </c>
      <c r="DB70" s="38">
        <f t="shared" si="87"/>
        <v>2559481.5169443917</v>
      </c>
      <c r="DC70" s="39">
        <f t="shared" si="88"/>
        <v>0.86340159982417841</v>
      </c>
      <c r="DD70" s="36">
        <f t="shared" si="89"/>
        <v>1426523.3232612833</v>
      </c>
      <c r="DE70" s="39">
        <f t="shared" si="90"/>
        <v>0.88239138274393769</v>
      </c>
      <c r="DF70" s="36">
        <f t="shared" si="91"/>
        <v>3986004.840205675</v>
      </c>
      <c r="DG70" s="40">
        <f t="shared" si="92"/>
        <v>0.87010307635541961</v>
      </c>
      <c r="DH70" s="152"/>
      <c r="DI70" s="161" t="s">
        <v>70</v>
      </c>
      <c r="DJ70" s="38">
        <f t="shared" si="93"/>
        <v>4139624.7586088041</v>
      </c>
      <c r="DK70" s="36">
        <f t="shared" si="94"/>
        <v>3986004.840205675</v>
      </c>
      <c r="DL70" s="37">
        <f t="shared" si="95"/>
        <v>8125629.5988144791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>
        <v>0</v>
      </c>
      <c r="E71" s="39">
        <v>0</v>
      </c>
      <c r="F71" s="36">
        <v>0</v>
      </c>
      <c r="G71" s="39">
        <v>0</v>
      </c>
      <c r="H71" s="36">
        <v>0</v>
      </c>
      <c r="I71" s="40">
        <v>0</v>
      </c>
      <c r="J71" s="244">
        <v>0</v>
      </c>
      <c r="K71" s="39">
        <v>0</v>
      </c>
      <c r="L71" s="36">
        <v>0</v>
      </c>
      <c r="M71" s="39">
        <v>0</v>
      </c>
      <c r="N71" s="36">
        <v>0</v>
      </c>
      <c r="O71" s="40">
        <v>0</v>
      </c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5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38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>
        <v>0</v>
      </c>
      <c r="AK71" s="39">
        <v>0</v>
      </c>
      <c r="AL71" s="36">
        <v>0</v>
      </c>
      <c r="AM71" s="39">
        <v>0</v>
      </c>
      <c r="AN71" s="36">
        <v>0</v>
      </c>
      <c r="AO71" s="40">
        <v>0</v>
      </c>
      <c r="AP71" s="38">
        <v>0</v>
      </c>
      <c r="AQ71" s="39">
        <v>0</v>
      </c>
      <c r="AR71" s="36">
        <v>0</v>
      </c>
      <c r="AS71" s="39">
        <v>0</v>
      </c>
      <c r="AT71" s="36">
        <v>0</v>
      </c>
      <c r="AU71" s="40">
        <v>0</v>
      </c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>
        <v>0</v>
      </c>
      <c r="BA71" s="39">
        <v>0</v>
      </c>
      <c r="BB71" s="36">
        <v>0</v>
      </c>
      <c r="BC71" s="39">
        <v>0</v>
      </c>
      <c r="BD71" s="36">
        <v>0</v>
      </c>
      <c r="BE71" s="40">
        <v>0</v>
      </c>
      <c r="BF71" s="38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38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8">
        <v>0</v>
      </c>
      <c r="CG71" s="39">
        <v>0</v>
      </c>
      <c r="CH71" s="36">
        <v>0</v>
      </c>
      <c r="CI71" s="39">
        <v>0</v>
      </c>
      <c r="CJ71" s="36">
        <v>0</v>
      </c>
      <c r="CK71" s="40">
        <v>0</v>
      </c>
      <c r="CL71" s="38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>
        <f t="shared" si="96"/>
        <v>0</v>
      </c>
      <c r="CX71" s="36">
        <f t="shared" si="83"/>
        <v>0</v>
      </c>
      <c r="CY71" s="39">
        <f t="shared" si="84"/>
        <v>0</v>
      </c>
      <c r="CZ71" s="36">
        <f t="shared" si="85"/>
        <v>0</v>
      </c>
      <c r="DA71" s="40">
        <f t="shared" si="86"/>
        <v>0</v>
      </c>
      <c r="DB71" s="38">
        <f t="shared" si="87"/>
        <v>0</v>
      </c>
      <c r="DC71" s="39">
        <f t="shared" si="88"/>
        <v>0</v>
      </c>
      <c r="DD71" s="36">
        <f t="shared" si="89"/>
        <v>0</v>
      </c>
      <c r="DE71" s="39">
        <f t="shared" si="90"/>
        <v>0</v>
      </c>
      <c r="DF71" s="36">
        <f t="shared" si="91"/>
        <v>0</v>
      </c>
      <c r="DG71" s="40">
        <f t="shared" si="92"/>
        <v>0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244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>
        <v>993500.98544083314</v>
      </c>
      <c r="BA72" s="39">
        <v>8.9682342069040732</v>
      </c>
      <c r="BB72" s="36">
        <v>224454.16455916702</v>
      </c>
      <c r="BC72" s="39">
        <v>7.5530559800507122</v>
      </c>
      <c r="BD72" s="36">
        <v>1217955.1500000001</v>
      </c>
      <c r="BE72" s="40">
        <v>8.6689050300006407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73"/>
        <v>993500.98544083314</v>
      </c>
      <c r="BM72" s="117">
        <f t="shared" si="74"/>
        <v>224454.16455916702</v>
      </c>
      <c r="BN72" s="118">
        <f t="shared" si="75"/>
        <v>1217955.1500000001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8">
        <v>0</v>
      </c>
      <c r="CG72" s="39">
        <v>0</v>
      </c>
      <c r="CH72" s="36">
        <v>0</v>
      </c>
      <c r="CI72" s="39">
        <v>0</v>
      </c>
      <c r="CJ72" s="36">
        <v>0</v>
      </c>
      <c r="CK72" s="40">
        <v>0</v>
      </c>
      <c r="CL72" s="38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993500.98544083314</v>
      </c>
      <c r="CW72" s="39">
        <f t="shared" si="96"/>
        <v>1.4383264548159396</v>
      </c>
      <c r="CX72" s="36">
        <f t="shared" si="83"/>
        <v>224454.16455916702</v>
      </c>
      <c r="CY72" s="39">
        <f t="shared" si="84"/>
        <v>1.2837175619779981</v>
      </c>
      <c r="CZ72" s="36">
        <f t="shared" si="85"/>
        <v>1217955.1500000001</v>
      </c>
      <c r="DA72" s="40">
        <f t="shared" si="86"/>
        <v>1.4070955231226194</v>
      </c>
      <c r="DB72" s="38">
        <f t="shared" si="87"/>
        <v>0</v>
      </c>
      <c r="DC72" s="39">
        <f t="shared" si="88"/>
        <v>0</v>
      </c>
      <c r="DD72" s="36">
        <f t="shared" si="89"/>
        <v>0</v>
      </c>
      <c r="DE72" s="39">
        <f t="shared" si="90"/>
        <v>0</v>
      </c>
      <c r="DF72" s="36">
        <f t="shared" si="91"/>
        <v>0</v>
      </c>
      <c r="DG72" s="40">
        <f t="shared" si="92"/>
        <v>0</v>
      </c>
      <c r="DH72" s="152"/>
      <c r="DI72" s="161" t="s">
        <v>72</v>
      </c>
      <c r="DJ72" s="38">
        <f t="shared" si="93"/>
        <v>1217955.1500000001</v>
      </c>
      <c r="DK72" s="36">
        <f t="shared" si="94"/>
        <v>0</v>
      </c>
      <c r="DL72" s="37">
        <f t="shared" si="95"/>
        <v>1217955.1500000001</v>
      </c>
      <c r="DM72"/>
    </row>
    <row r="73" spans="1:119" s="19" customFormat="1" ht="15.6" x14ac:dyDescent="0.3">
      <c r="A73" s="26">
        <v>59</v>
      </c>
      <c r="B73" s="26" t="s">
        <v>175</v>
      </c>
      <c r="C73" s="41"/>
      <c r="D73" s="42">
        <v>4317183.1616575075</v>
      </c>
      <c r="E73" s="46">
        <v>40.218206529079481</v>
      </c>
      <c r="F73" s="43">
        <v>1045870.8049961536</v>
      </c>
      <c r="G73" s="46">
        <v>40.342171841703127</v>
      </c>
      <c r="H73" s="43">
        <v>5363053.9666536609</v>
      </c>
      <c r="I73" s="47">
        <v>40.242321670108282</v>
      </c>
      <c r="J73" s="245">
        <v>626600.23572638584</v>
      </c>
      <c r="K73" s="46">
        <v>1.9062054652842753</v>
      </c>
      <c r="L73" s="43">
        <v>546390.51554506551</v>
      </c>
      <c r="M73" s="46">
        <v>1.9056057153297394</v>
      </c>
      <c r="N73" s="43">
        <v>1172990.7512714514</v>
      </c>
      <c r="O73" s="47">
        <v>1.9059260489523846</v>
      </c>
      <c r="P73" s="122">
        <f t="shared" si="64"/>
        <v>4943783.3973838929</v>
      </c>
      <c r="Q73" s="123">
        <f t="shared" si="65"/>
        <v>1592261.3205412191</v>
      </c>
      <c r="R73" s="124">
        <f t="shared" si="66"/>
        <v>6536044.7179251118</v>
      </c>
      <c r="S73" s="32"/>
      <c r="T73" s="42">
        <v>11970681.680900175</v>
      </c>
      <c r="U73" s="46">
        <v>62.022329258676805</v>
      </c>
      <c r="V73" s="43">
        <v>2943749.4766673469</v>
      </c>
      <c r="W73" s="46">
        <v>53.945453951279056</v>
      </c>
      <c r="X73" s="43">
        <v>14914431.157567522</v>
      </c>
      <c r="Y73" s="47">
        <v>60.242072735807419</v>
      </c>
      <c r="Z73" s="45">
        <v>5407077.9041440729</v>
      </c>
      <c r="AA73" s="46">
        <v>5.4874860370448921</v>
      </c>
      <c r="AB73" s="43">
        <v>2150529.7856348455</v>
      </c>
      <c r="AC73" s="46">
        <v>5.2710484489406468</v>
      </c>
      <c r="AD73" s="43">
        <v>7557607.6897789184</v>
      </c>
      <c r="AE73" s="47">
        <v>5.4241099704442561</v>
      </c>
      <c r="AF73" s="122">
        <f t="shared" si="67"/>
        <v>17377759.58504425</v>
      </c>
      <c r="AG73" s="123">
        <f t="shared" si="68"/>
        <v>5094279.2623021919</v>
      </c>
      <c r="AH73" s="124">
        <f t="shared" si="69"/>
        <v>22472038.84734644</v>
      </c>
      <c r="AI73" s="32"/>
      <c r="AJ73" s="42">
        <v>3232382.3997262041</v>
      </c>
      <c r="AK73" s="46">
        <v>52.820158175799136</v>
      </c>
      <c r="AL73" s="43">
        <v>1061392.0413111667</v>
      </c>
      <c r="AM73" s="46">
        <v>50.305324485101984</v>
      </c>
      <c r="AN73" s="43">
        <v>4293774.4410373708</v>
      </c>
      <c r="AO73" s="47">
        <v>52.175398761010641</v>
      </c>
      <c r="AP73" s="45">
        <v>399552.40205351991</v>
      </c>
      <c r="AQ73" s="46">
        <v>2.6236286168068812</v>
      </c>
      <c r="AR73" s="43">
        <v>703303.40344109735</v>
      </c>
      <c r="AS73" s="46">
        <v>4.862507801830068</v>
      </c>
      <c r="AT73" s="43">
        <v>1102855.8054946172</v>
      </c>
      <c r="AU73" s="47">
        <v>3.7142196272989318</v>
      </c>
      <c r="AV73" s="122">
        <f t="shared" si="70"/>
        <v>3631934.8017797242</v>
      </c>
      <c r="AW73" s="123">
        <f t="shared" si="71"/>
        <v>1764695.4447522641</v>
      </c>
      <c r="AX73" s="124">
        <f t="shared" si="72"/>
        <v>5396630.2465319885</v>
      </c>
      <c r="AY73" s="32"/>
      <c r="AZ73" s="42">
        <v>6518406.5514995838</v>
      </c>
      <c r="BA73" s="46">
        <v>58.841005158869685</v>
      </c>
      <c r="BB73" s="43">
        <v>1472654.298500414</v>
      </c>
      <c r="BC73" s="46">
        <v>49.555954453693644</v>
      </c>
      <c r="BD73" s="43">
        <v>7991060.8499999978</v>
      </c>
      <c r="BE73" s="47">
        <v>56.877092393431873</v>
      </c>
      <c r="BF73" s="45">
        <v>2865540.8345634551</v>
      </c>
      <c r="BG73" s="46">
        <v>4.779573696729412</v>
      </c>
      <c r="BH73" s="43">
        <v>2462538.1654365449</v>
      </c>
      <c r="BI73" s="46">
        <v>8.4244638033736496</v>
      </c>
      <c r="BJ73" s="43">
        <v>5328079</v>
      </c>
      <c r="BK73" s="47">
        <v>5.974207459351212</v>
      </c>
      <c r="BL73" s="122">
        <f t="shared" si="73"/>
        <v>9383947.3860630393</v>
      </c>
      <c r="BM73" s="123">
        <f t="shared" si="74"/>
        <v>3935192.4639369589</v>
      </c>
      <c r="BN73" s="124">
        <f t="shared" si="75"/>
        <v>13319139.849999998</v>
      </c>
      <c r="BO73" s="32"/>
      <c r="BP73" s="42">
        <v>3652071.4900000021</v>
      </c>
      <c r="BQ73" s="46">
        <v>39.201720569766344</v>
      </c>
      <c r="BR73" s="43">
        <v>1175249.7799999998</v>
      </c>
      <c r="BS73" s="46">
        <v>60.195133169432481</v>
      </c>
      <c r="BT73" s="43">
        <v>4827321.2700000023</v>
      </c>
      <c r="BU73" s="47">
        <v>42.839075919598905</v>
      </c>
      <c r="BV73" s="45">
        <v>943085.31999999937</v>
      </c>
      <c r="BW73" s="46">
        <v>3.268065674207139</v>
      </c>
      <c r="BX73" s="43">
        <v>1329103.7700000005</v>
      </c>
      <c r="BY73" s="46">
        <v>7.0210391277475814</v>
      </c>
      <c r="BZ73" s="43">
        <v>2272189.09</v>
      </c>
      <c r="CA73" s="47">
        <v>4.7547372661280365</v>
      </c>
      <c r="CB73" s="122">
        <f t="shared" si="76"/>
        <v>4595156.8100000015</v>
      </c>
      <c r="CC73" s="123">
        <f t="shared" si="77"/>
        <v>2504353.5500000003</v>
      </c>
      <c r="CD73" s="124">
        <f t="shared" si="78"/>
        <v>7099510.3600000013</v>
      </c>
      <c r="CE73" s="32"/>
      <c r="CF73" s="45">
        <v>4007643.4399999995</v>
      </c>
      <c r="CG73" s="46">
        <v>31.997919630809516</v>
      </c>
      <c r="CH73" s="43">
        <v>2003821.7299999997</v>
      </c>
      <c r="CI73" s="46">
        <v>83.447371423812086</v>
      </c>
      <c r="CJ73" s="43">
        <v>6011465.169999999</v>
      </c>
      <c r="CK73" s="47">
        <v>40.275125083746474</v>
      </c>
      <c r="CL73" s="45">
        <v>5052174.2299999995</v>
      </c>
      <c r="CM73" s="46">
        <v>8.282958924367323</v>
      </c>
      <c r="CN73" s="43">
        <v>2526087.11</v>
      </c>
      <c r="CO73" s="46">
        <v>8.5430251614866926</v>
      </c>
      <c r="CP73" s="43">
        <v>7578261.3399999999</v>
      </c>
      <c r="CQ73" s="47">
        <v>8.3678703190457995</v>
      </c>
      <c r="CR73" s="122">
        <f t="shared" si="79"/>
        <v>9059817.6699999981</v>
      </c>
      <c r="CS73" s="123">
        <f t="shared" si="80"/>
        <v>4529908.84</v>
      </c>
      <c r="CT73" s="124">
        <f t="shared" si="81"/>
        <v>13589726.509999998</v>
      </c>
      <c r="CU73" s="32"/>
      <c r="CV73" s="45">
        <f>SUM(CV66:CV72)</f>
        <v>33698368.723783471</v>
      </c>
      <c r="CW73" s="46">
        <f t="shared" si="96"/>
        <v>48.786318211907144</v>
      </c>
      <c r="CX73" s="43">
        <f>SUM(CX66:CX72)</f>
        <v>9702738.1314750817</v>
      </c>
      <c r="CY73" s="46">
        <f t="shared" si="84"/>
        <v>55.49273439907509</v>
      </c>
      <c r="CZ73" s="43">
        <f t="shared" si="85"/>
        <v>43401106.855258554</v>
      </c>
      <c r="DA73" s="47">
        <f t="shared" si="86"/>
        <v>50.141011476983152</v>
      </c>
      <c r="DB73" s="45">
        <f>SUM(DB66:DB72)</f>
        <v>15294030.926487433</v>
      </c>
      <c r="DC73" s="46">
        <f t="shared" si="88"/>
        <v>5.1592053633793071</v>
      </c>
      <c r="DD73" s="43">
        <f>SUM(DD66:DD72)</f>
        <v>9717952.7500575539</v>
      </c>
      <c r="DE73" s="46">
        <f t="shared" si="90"/>
        <v>6.0111444550093243</v>
      </c>
      <c r="DF73" s="43">
        <f>SUM(DF66:DF72)</f>
        <v>25011983.676544987</v>
      </c>
      <c r="DG73" s="47">
        <f t="shared" si="92"/>
        <v>5.4598538675107022</v>
      </c>
      <c r="DH73" s="153"/>
      <c r="DI73" s="161" t="s">
        <v>175</v>
      </c>
      <c r="DJ73" s="45">
        <f t="shared" ref="DJ73:DK73" si="97">SUM(DJ66:DJ72)</f>
        <v>43401106.855258554</v>
      </c>
      <c r="DK73" s="43">
        <f t="shared" si="97"/>
        <v>25011983.676544987</v>
      </c>
      <c r="DL73" s="44">
        <f>SUM(DL66:DL72)</f>
        <v>68413090.531803533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244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8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6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>
        <v>441564.07765324524</v>
      </c>
      <c r="E75" s="39">
        <v>4.1135422348081425</v>
      </c>
      <c r="F75" s="39">
        <v>111601.96149175472</v>
      </c>
      <c r="G75" s="39">
        <v>4.3048008289972888</v>
      </c>
      <c r="H75" s="36">
        <v>553166.03914499993</v>
      </c>
      <c r="I75" s="40">
        <v>4.1507480295117389</v>
      </c>
      <c r="J75" s="244">
        <v>396738.37443682895</v>
      </c>
      <c r="K75" s="39">
        <v>1.2069335670817025</v>
      </c>
      <c r="L75" s="36">
        <v>609856.49385717115</v>
      </c>
      <c r="M75" s="39">
        <v>2.1269513052690048</v>
      </c>
      <c r="N75" s="36">
        <v>1006594.8682940002</v>
      </c>
      <c r="O75" s="40">
        <v>1.6355588295506986</v>
      </c>
      <c r="P75" s="116">
        <f t="shared" ref="P75:P96" si="98">+D75+J75</f>
        <v>838302.45209007419</v>
      </c>
      <c r="Q75" s="117">
        <f t="shared" ref="Q75:Q96" si="99">+F75+L75</f>
        <v>721458.4553489259</v>
      </c>
      <c r="R75" s="118">
        <f t="shared" ref="R75:R96" si="100">+P75+Q75</f>
        <v>1559760.907439</v>
      </c>
      <c r="S75" s="32"/>
      <c r="T75" s="35">
        <v>-25.770805695353136</v>
      </c>
      <c r="U75" s="39">
        <v>-1.3352333966484532E-4</v>
      </c>
      <c r="V75" s="39">
        <v>-6.1124050432421679</v>
      </c>
      <c r="W75" s="39">
        <v>-1.1201240710370665E-4</v>
      </c>
      <c r="X75" s="36">
        <v>-31.883210738595302</v>
      </c>
      <c r="Y75" s="40">
        <v>-1.2878202863211271E-4</v>
      </c>
      <c r="Z75" s="38">
        <v>33.76035735877295</v>
      </c>
      <c r="AA75" s="39">
        <v>3.4262404370006655E-5</v>
      </c>
      <c r="AB75" s="36">
        <v>9.0985335093169333</v>
      </c>
      <c r="AC75" s="39">
        <v>2.23009284792407E-5</v>
      </c>
      <c r="AD75" s="36">
        <v>42.858890868089887</v>
      </c>
      <c r="AE75" s="40">
        <v>3.0759910651910157E-5</v>
      </c>
      <c r="AF75" s="116">
        <f t="shared" ref="AF75:AF96" si="101">+T75+Z75</f>
        <v>7.9895516634198138</v>
      </c>
      <c r="AG75" s="117">
        <f t="shared" ref="AG75:AG96" si="102">+V75+AB75</f>
        <v>2.9861284660747653</v>
      </c>
      <c r="AH75" s="118">
        <f t="shared" ref="AH75:AH96" si="103">+AF75+AG75</f>
        <v>10.975680129494579</v>
      </c>
      <c r="AI75" s="32"/>
      <c r="AJ75" s="35">
        <v>4704.1974238946423</v>
      </c>
      <c r="AK75" s="39">
        <v>7.6870995226724664E-2</v>
      </c>
      <c r="AL75" s="36">
        <v>1544.6803901980138</v>
      </c>
      <c r="AM75" s="39">
        <v>7.3211071150197343E-2</v>
      </c>
      <c r="AN75" s="36">
        <v>6248.8778140926561</v>
      </c>
      <c r="AO75" s="40">
        <v>7.5932654646001047E-2</v>
      </c>
      <c r="AP75" s="38">
        <v>1674.0014792681886</v>
      </c>
      <c r="AQ75" s="39">
        <v>1.0992195674490699E-2</v>
      </c>
      <c r="AR75" s="36">
        <v>2946.6246021392844</v>
      </c>
      <c r="AS75" s="39">
        <v>2.0372409754969539E-2</v>
      </c>
      <c r="AT75" s="36">
        <v>4620.6260814074731</v>
      </c>
      <c r="AU75" s="40">
        <v>1.5561436043106319E-2</v>
      </c>
      <c r="AV75" s="116">
        <f t="shared" ref="AV75:AV96" si="104">+AJ75+AP75</f>
        <v>6378.1989031628309</v>
      </c>
      <c r="AW75" s="117">
        <f t="shared" ref="AW75:AW96" si="105">+AL75+AR75</f>
        <v>4491.3049923372982</v>
      </c>
      <c r="AX75" s="118">
        <f t="shared" ref="AX75:AX96" si="106">+AV75+AW75</f>
        <v>10869.503895500129</v>
      </c>
      <c r="AY75" s="32"/>
      <c r="AZ75" s="35">
        <v>2769310.8375307517</v>
      </c>
      <c r="BA75" s="39">
        <v>24.998292449275606</v>
      </c>
      <c r="BB75" s="39">
        <v>625649.45536194392</v>
      </c>
      <c r="BC75" s="39">
        <v>21.053587352759159</v>
      </c>
      <c r="BD75" s="36">
        <v>3394960.2928926954</v>
      </c>
      <c r="BE75" s="40">
        <v>24.163934410647169</v>
      </c>
      <c r="BF75" s="38">
        <v>620339.93841312313</v>
      </c>
      <c r="BG75" s="39">
        <v>1.0346948879274294</v>
      </c>
      <c r="BH75" s="36">
        <v>533096.84352119616</v>
      </c>
      <c r="BI75" s="39">
        <v>1.8237504396773134</v>
      </c>
      <c r="BJ75" s="36">
        <v>1153436.7819343193</v>
      </c>
      <c r="BK75" s="40">
        <v>1.2933123976806775</v>
      </c>
      <c r="BL75" s="116">
        <f t="shared" ref="BL75:BL96" si="107">+AZ75+BF75</f>
        <v>3389650.7759438748</v>
      </c>
      <c r="BM75" s="117">
        <f t="shared" ref="BM75:BM96" si="108">+BB75+BH75</f>
        <v>1158746.2988831401</v>
      </c>
      <c r="BN75" s="118">
        <f t="shared" ref="BN75:BN96" si="109">+BL75+BM75</f>
        <v>4548397.0748270154</v>
      </c>
      <c r="BO75" s="32"/>
      <c r="BP75" s="35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38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8">
        <v>342866.42</v>
      </c>
      <c r="CG75" s="39">
        <v>2.7375220164954048</v>
      </c>
      <c r="CH75" s="39">
        <v>171433.21</v>
      </c>
      <c r="CI75" s="39">
        <v>7.1391833590138676</v>
      </c>
      <c r="CJ75" s="36">
        <v>514299.63</v>
      </c>
      <c r="CK75" s="40">
        <v>3.4456628031622674</v>
      </c>
      <c r="CL75" s="38">
        <v>-297492.90999999997</v>
      </c>
      <c r="CM75" s="39">
        <v>-0.48773487248093278</v>
      </c>
      <c r="CN75" s="36">
        <v>-148746.45000000001</v>
      </c>
      <c r="CO75" s="39">
        <v>-0.50304863201325711</v>
      </c>
      <c r="CP75" s="36">
        <v>-446239.36</v>
      </c>
      <c r="CQ75" s="40">
        <v>-0.49273480132238268</v>
      </c>
      <c r="CR75" s="116">
        <f t="shared" ref="CR75:CR96" si="113">+CF75+CL75</f>
        <v>45373.510000000009</v>
      </c>
      <c r="CS75" s="117">
        <f t="shared" ref="CS75:CS96" si="114">+CH75+CN75</f>
        <v>22686.75999999998</v>
      </c>
      <c r="CT75" s="118">
        <f t="shared" ref="CT75:CT96" si="115">+CR75+CS75</f>
        <v>68060.26999999999</v>
      </c>
      <c r="CU75" s="32"/>
      <c r="CV75" s="38">
        <f t="shared" ref="CV75:CV94" si="116">+D75+T75+AJ75+AZ75+BP75+CF75</f>
        <v>3558419.761802196</v>
      </c>
      <c r="CW75" s="39">
        <f t="shared" si="96"/>
        <v>5.151649928629829</v>
      </c>
      <c r="CX75" s="36">
        <f t="shared" ref="CX75:CX94" si="117">+F75+V75+AL75+BB75+BR75+CH75</f>
        <v>910223.19483885332</v>
      </c>
      <c r="CY75" s="39">
        <f t="shared" ref="CY75:CY96" si="118">+CX75/$CX$111</f>
        <v>5.205826779063143</v>
      </c>
      <c r="CZ75" s="36">
        <f t="shared" ref="CZ75:CZ96" si="119">+CV75+CX75</f>
        <v>4468642.9566410491</v>
      </c>
      <c r="DA75" s="40">
        <f t="shared" ref="DA75:DA96" si="120">+CZ75/$CZ$111</f>
        <v>5.162593629759721</v>
      </c>
      <c r="DB75" s="38">
        <f t="shared" ref="DB75:DB94" si="121">+J75+Z75+AP75+BF75+BV75+CL75</f>
        <v>721293.16468657902</v>
      </c>
      <c r="DC75" s="39">
        <f t="shared" si="88"/>
        <v>0.24331712036589298</v>
      </c>
      <c r="DD75" s="36">
        <f t="shared" ref="DD75:DD94" si="122">+L75+AB75+AR75+BH75+BX75+CN75</f>
        <v>997162.61051401589</v>
      </c>
      <c r="DE75" s="39">
        <f t="shared" ref="DE75:DE96" si="123">+DD75/$DD$111</f>
        <v>0.61680568439669037</v>
      </c>
      <c r="DF75" s="36">
        <f t="shared" ref="DF75:DF94" si="124">+DB75+DD75</f>
        <v>1718455.7752005949</v>
      </c>
      <c r="DG75" s="40">
        <f t="shared" ref="DG75:DG96" si="125">+DF75/$DF$111</f>
        <v>0.37512088332176285</v>
      </c>
      <c r="DH75" s="152"/>
      <c r="DI75" s="161" t="s">
        <v>74</v>
      </c>
      <c r="DJ75" s="38">
        <f t="shared" ref="DJ75:DJ94" si="126">+CZ75</f>
        <v>4468642.9566410491</v>
      </c>
      <c r="DK75" s="36">
        <f t="shared" ref="DK75:DK94" si="127">+DF75</f>
        <v>1718455.7752005949</v>
      </c>
      <c r="DL75" s="37">
        <f t="shared" ref="DL75:DL94" si="128">+DJ75+DK75</f>
        <v>6187098.7318416443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>
        <v>161270.92109063847</v>
      </c>
      <c r="E76" s="39">
        <v>1.5023748052116417</v>
      </c>
      <c r="F76" s="39">
        <v>40759.998460361552</v>
      </c>
      <c r="G76" s="39">
        <v>1.5722275201682374</v>
      </c>
      <c r="H76" s="36">
        <v>202030.91955100003</v>
      </c>
      <c r="I76" s="40">
        <v>1.5159633489483677</v>
      </c>
      <c r="J76" s="244">
        <v>144929.43424689863</v>
      </c>
      <c r="K76" s="39">
        <v>0.44089558843165111</v>
      </c>
      <c r="L76" s="36">
        <v>222781.96998710136</v>
      </c>
      <c r="M76" s="39">
        <v>0.77698016931412828</v>
      </c>
      <c r="N76" s="36">
        <v>367711.40423400002</v>
      </c>
      <c r="O76" s="40">
        <v>0.59747337569949499</v>
      </c>
      <c r="P76" s="116">
        <f t="shared" si="98"/>
        <v>306200.35533753713</v>
      </c>
      <c r="Q76" s="117">
        <f t="shared" si="99"/>
        <v>263541.96844746289</v>
      </c>
      <c r="R76" s="118">
        <f t="shared" si="100"/>
        <v>569742.32378500002</v>
      </c>
      <c r="S76" s="32"/>
      <c r="T76" s="35">
        <v>287327.58432175685</v>
      </c>
      <c r="U76" s="39">
        <v>1.4886976794594824</v>
      </c>
      <c r="V76" s="39">
        <v>69858.191587929978</v>
      </c>
      <c r="W76" s="39">
        <v>1.280180901023108</v>
      </c>
      <c r="X76" s="36">
        <v>357185.77590968681</v>
      </c>
      <c r="Y76" s="40">
        <v>1.4427376589303718</v>
      </c>
      <c r="Z76" s="38">
        <v>1452251.9646009146</v>
      </c>
      <c r="AA76" s="39">
        <v>1.4738482632016079</v>
      </c>
      <c r="AB76" s="36">
        <v>578315.63681692164</v>
      </c>
      <c r="AC76" s="39">
        <v>1.4174785026481636</v>
      </c>
      <c r="AD76" s="36">
        <v>2030567.6014178363</v>
      </c>
      <c r="AE76" s="40">
        <v>1.4573423793096829</v>
      </c>
      <c r="AF76" s="116">
        <f t="shared" si="101"/>
        <v>1739579.5489226715</v>
      </c>
      <c r="AG76" s="117">
        <f t="shared" si="102"/>
        <v>648173.82840485161</v>
      </c>
      <c r="AH76" s="118">
        <f t="shared" si="103"/>
        <v>2387753.3773275232</v>
      </c>
      <c r="AI76" s="32"/>
      <c r="AJ76" s="35">
        <v>218543.67198734029</v>
      </c>
      <c r="AK76" s="39">
        <v>3.5712084447895336</v>
      </c>
      <c r="AL76" s="36">
        <v>71761.470470179862</v>
      </c>
      <c r="AM76" s="39">
        <v>3.4011787511341702</v>
      </c>
      <c r="AN76" s="36">
        <v>290305.14245752012</v>
      </c>
      <c r="AO76" s="40">
        <v>3.527615802387996</v>
      </c>
      <c r="AP76" s="38">
        <v>77769.361535134201</v>
      </c>
      <c r="AQ76" s="39">
        <v>0.51066623898571284</v>
      </c>
      <c r="AR76" s="36">
        <v>136891.82287477431</v>
      </c>
      <c r="AS76" s="39">
        <v>0.94644438442715129</v>
      </c>
      <c r="AT76" s="36">
        <v>214661.18440990851</v>
      </c>
      <c r="AU76" s="40">
        <v>0.72294018890070488</v>
      </c>
      <c r="AV76" s="116">
        <f t="shared" si="104"/>
        <v>296313.03352247446</v>
      </c>
      <c r="AW76" s="117">
        <f t="shared" si="105"/>
        <v>208653.29334495417</v>
      </c>
      <c r="AX76" s="118">
        <f t="shared" si="106"/>
        <v>504966.32686742861</v>
      </c>
      <c r="AY76" s="32"/>
      <c r="AZ76" s="35">
        <v>360814.94240277476</v>
      </c>
      <c r="BA76" s="39">
        <v>3.2570404622023359</v>
      </c>
      <c r="BB76" s="39">
        <v>81516.191372013316</v>
      </c>
      <c r="BC76" s="39">
        <v>2.743082793418357</v>
      </c>
      <c r="BD76" s="36">
        <v>442331.13377478806</v>
      </c>
      <c r="BE76" s="40">
        <v>3.1483315214900536</v>
      </c>
      <c r="BF76" s="38">
        <v>580163.65213261009</v>
      </c>
      <c r="BG76" s="39">
        <v>0.96768292326706029</v>
      </c>
      <c r="BH76" s="36">
        <v>498570.85208602593</v>
      </c>
      <c r="BI76" s="39">
        <v>1.7056353301518465</v>
      </c>
      <c r="BJ76" s="36">
        <v>1078734.5042186361</v>
      </c>
      <c r="BK76" s="40">
        <v>1.2095510824374989</v>
      </c>
      <c r="BL76" s="116">
        <f t="shared" si="107"/>
        <v>940978.59453538479</v>
      </c>
      <c r="BM76" s="117">
        <f t="shared" si="108"/>
        <v>580087.04345803929</v>
      </c>
      <c r="BN76" s="118">
        <f t="shared" si="109"/>
        <v>1521065.6379934242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8">
        <v>439968.78</v>
      </c>
      <c r="CG76" s="39">
        <v>3.5128089295551992</v>
      </c>
      <c r="CH76" s="39">
        <v>219984.39</v>
      </c>
      <c r="CI76" s="39">
        <v>9.1610540124099451</v>
      </c>
      <c r="CJ76" s="36">
        <v>659953.17000000004</v>
      </c>
      <c r="CK76" s="40">
        <v>4.421500535977489</v>
      </c>
      <c r="CL76" s="38">
        <v>448322.04</v>
      </c>
      <c r="CM76" s="39">
        <v>0.73501682110606148</v>
      </c>
      <c r="CN76" s="36">
        <v>224161.02</v>
      </c>
      <c r="CO76" s="39">
        <v>0.75809469376712091</v>
      </c>
      <c r="CP76" s="36">
        <v>672483.05999999994</v>
      </c>
      <c r="CQ76" s="40">
        <v>0.74255172596556229</v>
      </c>
      <c r="CR76" s="116">
        <f t="shared" si="113"/>
        <v>888290.82000000007</v>
      </c>
      <c r="CS76" s="117">
        <f t="shared" si="114"/>
        <v>444145.41000000003</v>
      </c>
      <c r="CT76" s="118">
        <f t="shared" si="115"/>
        <v>1332436.23</v>
      </c>
      <c r="CU76" s="32"/>
      <c r="CV76" s="38">
        <f t="shared" si="116"/>
        <v>1467925.8998025104</v>
      </c>
      <c r="CW76" s="39">
        <f t="shared" si="96"/>
        <v>2.1251681541700718</v>
      </c>
      <c r="CX76" s="36">
        <f t="shared" si="117"/>
        <v>483880.2418904847</v>
      </c>
      <c r="CY76" s="39">
        <f t="shared" si="118"/>
        <v>2.7674494952185893</v>
      </c>
      <c r="CZ76" s="36">
        <f t="shared" si="119"/>
        <v>1951806.1416929951</v>
      </c>
      <c r="DA76" s="40">
        <f t="shared" si="120"/>
        <v>2.2549087164494082</v>
      </c>
      <c r="DB76" s="38">
        <f t="shared" si="121"/>
        <v>2703436.4525155574</v>
      </c>
      <c r="DC76" s="39">
        <f t="shared" si="88"/>
        <v>0.91196257627659461</v>
      </c>
      <c r="DD76" s="36">
        <f t="shared" si="122"/>
        <v>1660721.3017648233</v>
      </c>
      <c r="DE76" s="39">
        <f t="shared" si="123"/>
        <v>1.027257067530027</v>
      </c>
      <c r="DF76" s="36">
        <f t="shared" si="124"/>
        <v>4364157.7542803809</v>
      </c>
      <c r="DG76" s="40">
        <f t="shared" si="125"/>
        <v>0.95264989379786669</v>
      </c>
      <c r="DH76" s="152"/>
      <c r="DI76" s="161" t="s">
        <v>75</v>
      </c>
      <c r="DJ76" s="38">
        <f t="shared" si="126"/>
        <v>1951806.1416929951</v>
      </c>
      <c r="DK76" s="36">
        <f t="shared" si="127"/>
        <v>4364157.7542803809</v>
      </c>
      <c r="DL76" s="37">
        <f t="shared" si="128"/>
        <v>6315963.895973376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>
        <v>-26645.708780196055</v>
      </c>
      <c r="E77" s="39">
        <v>-0.24822727660787799</v>
      </c>
      <c r="F77" s="39">
        <v>-6734.5001908039512</v>
      </c>
      <c r="G77" s="39">
        <v>-0.25976857052281394</v>
      </c>
      <c r="H77" s="36">
        <v>-33380.208971000007</v>
      </c>
      <c r="I77" s="40">
        <v>-0.25047242022525873</v>
      </c>
      <c r="J77" s="244">
        <v>-23933.270048591432</v>
      </c>
      <c r="K77" s="39">
        <v>-7.2808351429779608E-2</v>
      </c>
      <c r="L77" s="36">
        <v>-36789.63543440857</v>
      </c>
      <c r="M77" s="39">
        <v>-0.12830848551382693</v>
      </c>
      <c r="N77" s="36">
        <v>-60722.905483000002</v>
      </c>
      <c r="O77" s="40">
        <v>-9.8665200218053958E-2</v>
      </c>
      <c r="P77" s="116">
        <f t="shared" si="98"/>
        <v>-50578.978828787484</v>
      </c>
      <c r="Q77" s="117">
        <f t="shared" si="99"/>
        <v>-43524.135625212519</v>
      </c>
      <c r="R77" s="118">
        <f t="shared" si="100"/>
        <v>-94103.114453999995</v>
      </c>
      <c r="S77" s="32"/>
      <c r="T77" s="35">
        <v>251365.23937843123</v>
      </c>
      <c r="U77" s="39">
        <v>1.3023700785386529</v>
      </c>
      <c r="V77" s="39">
        <v>59981.925630894963</v>
      </c>
      <c r="W77" s="39">
        <v>1.0991941510911867</v>
      </c>
      <c r="X77" s="36">
        <v>311347.16500932619</v>
      </c>
      <c r="Y77" s="40">
        <v>1.2575872564246235</v>
      </c>
      <c r="Z77" s="38">
        <v>1166858.8098017704</v>
      </c>
      <c r="AA77" s="39">
        <v>1.1842110543816242</v>
      </c>
      <c r="AB77" s="36">
        <v>463031.54022779857</v>
      </c>
      <c r="AC77" s="39">
        <v>1.1349118241614322</v>
      </c>
      <c r="AD77" s="36">
        <v>1629890.3500295689</v>
      </c>
      <c r="AE77" s="40">
        <v>1.1697755243742851</v>
      </c>
      <c r="AF77" s="116">
        <f t="shared" si="101"/>
        <v>1418224.0491802017</v>
      </c>
      <c r="AG77" s="117">
        <f t="shared" si="102"/>
        <v>523013.46585869353</v>
      </c>
      <c r="AH77" s="118">
        <f t="shared" si="103"/>
        <v>1941237.5150388952</v>
      </c>
      <c r="AI77" s="32"/>
      <c r="AJ77" s="35">
        <v>80097.956788432581</v>
      </c>
      <c r="AK77" s="39">
        <v>1.308875691032626</v>
      </c>
      <c r="AL77" s="36">
        <v>26301.137473007286</v>
      </c>
      <c r="AM77" s="39">
        <v>1.2465584849048432</v>
      </c>
      <c r="AN77" s="36">
        <v>106399.09426143987</v>
      </c>
      <c r="AO77" s="40">
        <v>1.2928986482950344</v>
      </c>
      <c r="AP77" s="38">
        <v>28503.076309919474</v>
      </c>
      <c r="AQ77" s="39">
        <v>0.18716315128977262</v>
      </c>
      <c r="AR77" s="36">
        <v>50171.918562568128</v>
      </c>
      <c r="AS77" s="39">
        <v>0.34687923341423504</v>
      </c>
      <c r="AT77" s="36">
        <v>78674.994872487601</v>
      </c>
      <c r="AU77" s="40">
        <v>0.26496320613915697</v>
      </c>
      <c r="AV77" s="116">
        <f t="shared" si="104"/>
        <v>108601.03309835205</v>
      </c>
      <c r="AW77" s="117">
        <f t="shared" si="105"/>
        <v>76473.056035575413</v>
      </c>
      <c r="AX77" s="118">
        <f t="shared" si="106"/>
        <v>185074.08913392748</v>
      </c>
      <c r="AY77" s="32"/>
      <c r="AZ77" s="35">
        <v>-274629.76399322238</v>
      </c>
      <c r="BA77" s="39">
        <v>-2.4790554612134175</v>
      </c>
      <c r="BB77" s="39">
        <v>-62045.02576595678</v>
      </c>
      <c r="BC77" s="39">
        <v>-2.0878630334810642</v>
      </c>
      <c r="BD77" s="36">
        <v>-336674.78975917917</v>
      </c>
      <c r="BE77" s="40">
        <v>-2.3963130156457373</v>
      </c>
      <c r="BF77" s="38">
        <v>353275.13176873082</v>
      </c>
      <c r="BG77" s="39">
        <v>0.58924462256622312</v>
      </c>
      <c r="BH77" s="36">
        <v>303591.37946559937</v>
      </c>
      <c r="BI77" s="39">
        <v>1.0386009943812669</v>
      </c>
      <c r="BJ77" s="36">
        <v>656866.51123433025</v>
      </c>
      <c r="BK77" s="40">
        <v>0.73652376611047665</v>
      </c>
      <c r="BL77" s="116">
        <f t="shared" si="107"/>
        <v>78645.367775508435</v>
      </c>
      <c r="BM77" s="117">
        <f t="shared" si="108"/>
        <v>241546.35369964258</v>
      </c>
      <c r="BN77" s="118">
        <f t="shared" si="109"/>
        <v>320191.72147515102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183.94000000000003</v>
      </c>
      <c r="BW77" s="39">
        <v>6.3740574406742081E-4</v>
      </c>
      <c r="BX77" s="36">
        <v>0</v>
      </c>
      <c r="BY77" s="39">
        <v>0</v>
      </c>
      <c r="BZ77" s="36">
        <v>183.94000000000003</v>
      </c>
      <c r="CA77" s="40">
        <v>3.8490915064273598E-4</v>
      </c>
      <c r="CB77" s="116">
        <f t="shared" si="110"/>
        <v>183.94000000000003</v>
      </c>
      <c r="CC77" s="117">
        <f t="shared" si="111"/>
        <v>0</v>
      </c>
      <c r="CD77" s="118">
        <f t="shared" si="112"/>
        <v>183.94000000000003</v>
      </c>
      <c r="CE77" s="32"/>
      <c r="CF77" s="38">
        <v>61969.13</v>
      </c>
      <c r="CG77" s="39">
        <v>0.49477536388097115</v>
      </c>
      <c r="CH77" s="39">
        <v>30984.560000000001</v>
      </c>
      <c r="CI77" s="39">
        <v>1.2903244076125433</v>
      </c>
      <c r="CJ77" s="36">
        <v>92953.69</v>
      </c>
      <c r="CK77" s="40">
        <v>0.62276356693018897</v>
      </c>
      <c r="CL77" s="38">
        <v>78053.509999999995</v>
      </c>
      <c r="CM77" s="39">
        <v>0.12796748247391579</v>
      </c>
      <c r="CN77" s="36">
        <v>39026.76</v>
      </c>
      <c r="CO77" s="39">
        <v>0.13198539010450133</v>
      </c>
      <c r="CP77" s="36">
        <v>117080.26999999999</v>
      </c>
      <c r="CQ77" s="40">
        <v>0.12927932573500669</v>
      </c>
      <c r="CR77" s="116">
        <f t="shared" si="113"/>
        <v>140022.63999999998</v>
      </c>
      <c r="CS77" s="117">
        <f t="shared" si="114"/>
        <v>70011.320000000007</v>
      </c>
      <c r="CT77" s="118">
        <f t="shared" si="115"/>
        <v>210033.96</v>
      </c>
      <c r="CU77" s="32"/>
      <c r="CV77" s="38">
        <f t="shared" si="116"/>
        <v>92156.853393445374</v>
      </c>
      <c r="CW77" s="39">
        <f t="shared" si="96"/>
        <v>0.13341873050037406</v>
      </c>
      <c r="CX77" s="36">
        <f t="shared" si="117"/>
        <v>48488.097147141525</v>
      </c>
      <c r="CY77" s="39">
        <f t="shared" si="118"/>
        <v>0.27731729539049299</v>
      </c>
      <c r="CZ77" s="36">
        <f t="shared" si="119"/>
        <v>140644.9505405869</v>
      </c>
      <c r="DA77" s="40">
        <f t="shared" si="120"/>
        <v>0.16248618042746651</v>
      </c>
      <c r="DB77" s="38">
        <f t="shared" si="121"/>
        <v>1602941.1978318293</v>
      </c>
      <c r="DC77" s="39">
        <f t="shared" si="88"/>
        <v>0.54072748151130923</v>
      </c>
      <c r="DD77" s="36">
        <f t="shared" si="122"/>
        <v>819031.96282155754</v>
      </c>
      <c r="DE77" s="39">
        <f t="shared" si="123"/>
        <v>0.50662105161614934</v>
      </c>
      <c r="DF77" s="36">
        <f t="shared" si="124"/>
        <v>2421973.1606533867</v>
      </c>
      <c r="DG77" s="40">
        <f t="shared" si="125"/>
        <v>0.52869135448065141</v>
      </c>
      <c r="DH77" s="152"/>
      <c r="DI77" s="161" t="s">
        <v>76</v>
      </c>
      <c r="DJ77" s="38">
        <f t="shared" si="126"/>
        <v>140644.9505405869</v>
      </c>
      <c r="DK77" s="36">
        <f t="shared" si="127"/>
        <v>2421973.1606533867</v>
      </c>
      <c r="DL77" s="37">
        <f t="shared" si="128"/>
        <v>2562618.1111939736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>
        <v>30699.818734342836</v>
      </c>
      <c r="E78" s="39">
        <v>0.28599473407309989</v>
      </c>
      <c r="F78" s="39">
        <v>7759.1456406571633</v>
      </c>
      <c r="G78" s="39">
        <v>0.29929202085466394</v>
      </c>
      <c r="H78" s="36">
        <v>38458.964374999996</v>
      </c>
      <c r="I78" s="40">
        <v>0.28858147337340262</v>
      </c>
      <c r="J78" s="244">
        <v>27583.252259983394</v>
      </c>
      <c r="K78" s="39">
        <v>8.3912107290133112E-2</v>
      </c>
      <c r="L78" s="36">
        <v>42400.298525016602</v>
      </c>
      <c r="M78" s="39">
        <v>0.14787637944329329</v>
      </c>
      <c r="N78" s="36">
        <v>69983.550784999999</v>
      </c>
      <c r="O78" s="40">
        <v>0.11371229678898487</v>
      </c>
      <c r="P78" s="116">
        <f t="shared" si="98"/>
        <v>58283.070994326234</v>
      </c>
      <c r="Q78" s="117">
        <f t="shared" si="99"/>
        <v>50159.444165673762</v>
      </c>
      <c r="R78" s="118">
        <f t="shared" si="100"/>
        <v>108442.51516</v>
      </c>
      <c r="S78" s="32"/>
      <c r="T78" s="35">
        <v>1146602.931175245</v>
      </c>
      <c r="U78" s="39">
        <v>5.9407631429864614</v>
      </c>
      <c r="V78" s="39">
        <v>267509.08914800116</v>
      </c>
      <c r="W78" s="39">
        <v>4.9022171772984873</v>
      </c>
      <c r="X78" s="36">
        <v>1414112.0203232463</v>
      </c>
      <c r="Y78" s="40">
        <v>5.7118530559355598</v>
      </c>
      <c r="Z78" s="38">
        <v>1125458.6760241028</v>
      </c>
      <c r="AA78" s="39">
        <v>1.1421952632160071</v>
      </c>
      <c r="AB78" s="36">
        <v>626819.60861116066</v>
      </c>
      <c r="AC78" s="39">
        <v>1.5363639917036014</v>
      </c>
      <c r="AD78" s="36">
        <v>1752278.2846352635</v>
      </c>
      <c r="AE78" s="40">
        <v>1.2576135868414104</v>
      </c>
      <c r="AF78" s="116">
        <f t="shared" si="101"/>
        <v>2272061.6071993476</v>
      </c>
      <c r="AG78" s="117">
        <f t="shared" si="102"/>
        <v>894328.69775916182</v>
      </c>
      <c r="AH78" s="118">
        <f t="shared" si="103"/>
        <v>3166390.3049585093</v>
      </c>
      <c r="AI78" s="32"/>
      <c r="AJ78" s="35">
        <v>0</v>
      </c>
      <c r="AK78" s="39">
        <v>0</v>
      </c>
      <c r="AL78" s="36">
        <v>0</v>
      </c>
      <c r="AM78" s="39">
        <v>0</v>
      </c>
      <c r="AN78" s="36">
        <v>0</v>
      </c>
      <c r="AO78" s="40">
        <v>0</v>
      </c>
      <c r="AP78" s="38">
        <v>0</v>
      </c>
      <c r="AQ78" s="39">
        <v>0</v>
      </c>
      <c r="AR78" s="36">
        <v>0</v>
      </c>
      <c r="AS78" s="39">
        <v>0</v>
      </c>
      <c r="AT78" s="36">
        <v>0</v>
      </c>
      <c r="AU78" s="40">
        <v>0</v>
      </c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>
        <v>243125.95292096722</v>
      </c>
      <c r="BA78" s="39">
        <v>2.1946737039264055</v>
      </c>
      <c r="BB78" s="39">
        <v>54927.607969420547</v>
      </c>
      <c r="BC78" s="39">
        <v>1.848356427951023</v>
      </c>
      <c r="BD78" s="36">
        <v>298053.56089038774</v>
      </c>
      <c r="BE78" s="40">
        <v>2.1214229548701233</v>
      </c>
      <c r="BF78" s="38">
        <v>331826.92905122112</v>
      </c>
      <c r="BG78" s="39">
        <v>0.55347013130291955</v>
      </c>
      <c r="BH78" s="36">
        <v>285159.59963024629</v>
      </c>
      <c r="BI78" s="39">
        <v>0.97554497184560907</v>
      </c>
      <c r="BJ78" s="36">
        <v>616986.5286814674</v>
      </c>
      <c r="BK78" s="40">
        <v>0.6918075955645614</v>
      </c>
      <c r="BL78" s="116">
        <f t="shared" si="107"/>
        <v>574952.88197218836</v>
      </c>
      <c r="BM78" s="117">
        <f t="shared" si="108"/>
        <v>340087.20759966684</v>
      </c>
      <c r="BN78" s="118">
        <f t="shared" si="109"/>
        <v>915040.08957185526</v>
      </c>
      <c r="BO78" s="32"/>
      <c r="BP78" s="35">
        <v>11905.95999999999</v>
      </c>
      <c r="BQ78" s="39">
        <v>0.12779983040113341</v>
      </c>
      <c r="BR78" s="39">
        <v>0</v>
      </c>
      <c r="BS78" s="39">
        <v>0</v>
      </c>
      <c r="BT78" s="36">
        <v>11905.95999999999</v>
      </c>
      <c r="BU78" s="40">
        <v>0.10565700847495221</v>
      </c>
      <c r="BV78" s="38">
        <v>37236.74</v>
      </c>
      <c r="BW78" s="39">
        <v>0.12903616378354402</v>
      </c>
      <c r="BX78" s="36">
        <v>13975.960000000006</v>
      </c>
      <c r="BY78" s="39">
        <v>7.3828518301347609E-2</v>
      </c>
      <c r="BZ78" s="36">
        <v>51212.700000000004</v>
      </c>
      <c r="CA78" s="40">
        <v>0.10716666771295663</v>
      </c>
      <c r="CB78" s="116">
        <f t="shared" si="110"/>
        <v>49142.69999999999</v>
      </c>
      <c r="CC78" s="117">
        <f t="shared" si="111"/>
        <v>13975.960000000006</v>
      </c>
      <c r="CD78" s="118">
        <f t="shared" si="112"/>
        <v>63118.659999999996</v>
      </c>
      <c r="CE78" s="32"/>
      <c r="CF78" s="38">
        <v>587522.98</v>
      </c>
      <c r="CG78" s="39">
        <v>4.6909145927646971</v>
      </c>
      <c r="CH78" s="39">
        <v>293761.49</v>
      </c>
      <c r="CI78" s="39">
        <v>12.233435639028858</v>
      </c>
      <c r="CJ78" s="36">
        <v>881284.47</v>
      </c>
      <c r="CK78" s="40">
        <v>5.9043579659654295</v>
      </c>
      <c r="CL78" s="38">
        <v>635261.81000000006</v>
      </c>
      <c r="CM78" s="39">
        <v>1.0415015870205331</v>
      </c>
      <c r="CN78" s="36">
        <v>317630.90999999997</v>
      </c>
      <c r="CO78" s="39">
        <v>1.074202407927221</v>
      </c>
      <c r="CP78" s="36">
        <v>952892.72</v>
      </c>
      <c r="CQ78" s="40">
        <v>1.0521783759073713</v>
      </c>
      <c r="CR78" s="116">
        <f t="shared" si="113"/>
        <v>1222784.79</v>
      </c>
      <c r="CS78" s="117">
        <f t="shared" si="114"/>
        <v>611392.39999999991</v>
      </c>
      <c r="CT78" s="118">
        <f t="shared" si="115"/>
        <v>1834177.19</v>
      </c>
      <c r="CU78" s="32"/>
      <c r="CV78" s="38">
        <f t="shared" si="116"/>
        <v>2019857.6428305551</v>
      </c>
      <c r="CW78" s="39">
        <f t="shared" si="96"/>
        <v>2.9242192259691215</v>
      </c>
      <c r="CX78" s="36">
        <f t="shared" si="117"/>
        <v>623957.33275807882</v>
      </c>
      <c r="CY78" s="39">
        <f t="shared" si="118"/>
        <v>3.5685904405456133</v>
      </c>
      <c r="CZ78" s="36">
        <f t="shared" si="119"/>
        <v>2643814.9755886337</v>
      </c>
      <c r="DA78" s="40">
        <f t="shared" si="120"/>
        <v>3.054381941827089</v>
      </c>
      <c r="DB78" s="38">
        <f t="shared" si="121"/>
        <v>2157367.4073353074</v>
      </c>
      <c r="DC78" s="39">
        <f t="shared" si="88"/>
        <v>0.72775460911535605</v>
      </c>
      <c r="DD78" s="36">
        <f t="shared" si="122"/>
        <v>1285986.3767664235</v>
      </c>
      <c r="DE78" s="39">
        <f t="shared" si="123"/>
        <v>0.79546073918410809</v>
      </c>
      <c r="DF78" s="36">
        <f t="shared" si="124"/>
        <v>3443353.7841017311</v>
      </c>
      <c r="DG78" s="40">
        <f t="shared" si="125"/>
        <v>0.75164803873454322</v>
      </c>
      <c r="DH78" s="152"/>
      <c r="DI78" s="161" t="s">
        <v>77</v>
      </c>
      <c r="DJ78" s="38">
        <f t="shared" si="126"/>
        <v>2643814.9755886337</v>
      </c>
      <c r="DK78" s="36">
        <f t="shared" si="127"/>
        <v>3443353.7841017311</v>
      </c>
      <c r="DL78" s="37">
        <f t="shared" si="128"/>
        <v>6087168.7596903648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>
        <v>384175.35726416355</v>
      </c>
      <c r="E79" s="39">
        <v>3.5789178460292477</v>
      </c>
      <c r="F79" s="39">
        <v>97097.398989836467</v>
      </c>
      <c r="G79" s="39">
        <v>3.7453191510062283</v>
      </c>
      <c r="H79" s="36">
        <v>481272.75625400001</v>
      </c>
      <c r="I79" s="40">
        <v>3.6112881184221388</v>
      </c>
      <c r="J79" s="244">
        <v>345311.18409737915</v>
      </c>
      <c r="K79" s="39">
        <v>1.0504848686932768</v>
      </c>
      <c r="L79" s="36">
        <v>530803.87880862085</v>
      </c>
      <c r="M79" s="39">
        <v>1.8512453573024639</v>
      </c>
      <c r="N79" s="36">
        <v>876115.06290600006</v>
      </c>
      <c r="O79" s="40">
        <v>1.4235496046853979</v>
      </c>
      <c r="P79" s="116">
        <f t="shared" si="98"/>
        <v>729486.54136154265</v>
      </c>
      <c r="Q79" s="117">
        <f t="shared" si="99"/>
        <v>627901.2777984573</v>
      </c>
      <c r="R79" s="118">
        <f t="shared" si="100"/>
        <v>1357387.81916</v>
      </c>
      <c r="S79" s="32"/>
      <c r="T79" s="35">
        <v>1183886.9442165249</v>
      </c>
      <c r="U79" s="39">
        <v>6.1339385522549819</v>
      </c>
      <c r="V79" s="39">
        <v>285576.5160452103</v>
      </c>
      <c r="W79" s="39">
        <v>5.2333104151663088</v>
      </c>
      <c r="X79" s="36">
        <v>1469463.4602617351</v>
      </c>
      <c r="Y79" s="40">
        <v>5.9354274876774111</v>
      </c>
      <c r="Z79" s="38">
        <v>3544776.1842133361</v>
      </c>
      <c r="AA79" s="39">
        <v>3.5974902082345976</v>
      </c>
      <c r="AB79" s="36">
        <v>1421847.644928884</v>
      </c>
      <c r="AC79" s="39">
        <v>3.4850146570836076</v>
      </c>
      <c r="AD79" s="36">
        <v>4966623.8291422203</v>
      </c>
      <c r="AE79" s="40">
        <v>3.5645557346843981</v>
      </c>
      <c r="AF79" s="116">
        <f t="shared" si="101"/>
        <v>4728663.1284298608</v>
      </c>
      <c r="AG79" s="117">
        <f t="shared" si="102"/>
        <v>1707424.1609740942</v>
      </c>
      <c r="AH79" s="118">
        <f t="shared" si="103"/>
        <v>6436087.2894039545</v>
      </c>
      <c r="AI79" s="32"/>
      <c r="AJ79" s="35">
        <v>573320.61060058069</v>
      </c>
      <c r="AK79" s="39">
        <v>9.3685961598892202</v>
      </c>
      <c r="AL79" s="36">
        <v>150669.84471856052</v>
      </c>
      <c r="AM79" s="39">
        <v>7.1410893747836637</v>
      </c>
      <c r="AN79" s="36">
        <v>723990.45531914127</v>
      </c>
      <c r="AO79" s="40">
        <v>8.7975023430237709</v>
      </c>
      <c r="AP79" s="38">
        <v>152984.07313252304</v>
      </c>
      <c r="AQ79" s="39">
        <v>1.0045575752349007</v>
      </c>
      <c r="AR79" s="36">
        <v>330982.26188635203</v>
      </c>
      <c r="AS79" s="39">
        <v>2.2883492711898121</v>
      </c>
      <c r="AT79" s="36">
        <v>483966.33501887508</v>
      </c>
      <c r="AU79" s="40">
        <v>1.6299114095635139</v>
      </c>
      <c r="AV79" s="116">
        <f t="shared" si="104"/>
        <v>726304.6837331038</v>
      </c>
      <c r="AW79" s="117">
        <f t="shared" si="105"/>
        <v>481652.10660491255</v>
      </c>
      <c r="AX79" s="118">
        <f t="shared" si="106"/>
        <v>1207956.7903380163</v>
      </c>
      <c r="AY79" s="32"/>
      <c r="AZ79" s="35">
        <v>1287519.3694396524</v>
      </c>
      <c r="BA79" s="39">
        <v>11.622308805196356</v>
      </c>
      <c r="BB79" s="39">
        <v>290879.51462181326</v>
      </c>
      <c r="BC79" s="39">
        <v>9.7883203089751074</v>
      </c>
      <c r="BD79" s="36">
        <v>1578398.8840614657</v>
      </c>
      <c r="BE79" s="40">
        <v>11.234395638778521</v>
      </c>
      <c r="BF79" s="38">
        <v>1156013.8722819281</v>
      </c>
      <c r="BG79" s="39">
        <v>1.928171265392123</v>
      </c>
      <c r="BH79" s="36">
        <v>993434.90273521596</v>
      </c>
      <c r="BI79" s="39">
        <v>3.3985895108420432</v>
      </c>
      <c r="BJ79" s="36">
        <v>2149448.7750171442</v>
      </c>
      <c r="BK79" s="40">
        <v>2.4101093293100098</v>
      </c>
      <c r="BL79" s="116">
        <f t="shared" si="107"/>
        <v>2443533.2417215807</v>
      </c>
      <c r="BM79" s="117">
        <f t="shared" si="108"/>
        <v>1284314.4173570292</v>
      </c>
      <c r="BN79" s="118">
        <f t="shared" si="109"/>
        <v>3727847.6590786101</v>
      </c>
      <c r="BO79" s="32"/>
      <c r="BP79" s="35">
        <v>10387.360000000015</v>
      </c>
      <c r="BQ79" s="39">
        <v>0.11149901782934936</v>
      </c>
      <c r="BR79" s="39">
        <v>2416.5600000000004</v>
      </c>
      <c r="BS79" s="39">
        <v>0.12377381684081133</v>
      </c>
      <c r="BT79" s="36">
        <v>12803.920000000016</v>
      </c>
      <c r="BU79" s="40">
        <v>0.11362577095443063</v>
      </c>
      <c r="BV79" s="38">
        <v>109830.63999999998</v>
      </c>
      <c r="BW79" s="39">
        <v>0.38059519849190504</v>
      </c>
      <c r="BX79" s="36">
        <v>257606.35000000003</v>
      </c>
      <c r="BY79" s="39">
        <v>1.3608149369001021</v>
      </c>
      <c r="BZ79" s="36">
        <v>367436.99</v>
      </c>
      <c r="CA79" s="40">
        <v>0.76889126745473224</v>
      </c>
      <c r="CB79" s="116">
        <f t="shared" si="110"/>
        <v>120218</v>
      </c>
      <c r="CC79" s="117">
        <f t="shared" si="111"/>
        <v>260022.91000000003</v>
      </c>
      <c r="CD79" s="118">
        <f t="shared" si="112"/>
        <v>380240.91000000003</v>
      </c>
      <c r="CE79" s="32"/>
      <c r="CF79" s="38">
        <v>1896641.77</v>
      </c>
      <c r="CG79" s="39">
        <v>15.143211174718756</v>
      </c>
      <c r="CH79" s="39">
        <v>948320.88</v>
      </c>
      <c r="CI79" s="39">
        <v>39.49197851163953</v>
      </c>
      <c r="CJ79" s="36">
        <v>2844962.65</v>
      </c>
      <c r="CK79" s="40">
        <v>19.060449216132923</v>
      </c>
      <c r="CL79" s="38">
        <v>1091544.52</v>
      </c>
      <c r="CM79" s="39">
        <v>1.7895697993927351</v>
      </c>
      <c r="CN79" s="36">
        <v>545772.26</v>
      </c>
      <c r="CO79" s="39">
        <v>1.8457582603402212</v>
      </c>
      <c r="CP79" s="36">
        <v>1637316.78</v>
      </c>
      <c r="CQ79" s="40">
        <v>1.8079152818234216</v>
      </c>
      <c r="CR79" s="116">
        <f t="shared" si="113"/>
        <v>2988186.29</v>
      </c>
      <c r="CS79" s="117">
        <f t="shared" si="114"/>
        <v>1494093.1400000001</v>
      </c>
      <c r="CT79" s="118">
        <f t="shared" si="115"/>
        <v>4482279.43</v>
      </c>
      <c r="CU79" s="32"/>
      <c r="CV79" s="38">
        <f t="shared" si="116"/>
        <v>5335931.4115209216</v>
      </c>
      <c r="CW79" s="39">
        <f t="shared" si="96"/>
        <v>7.7250163037014561</v>
      </c>
      <c r="CX79" s="36">
        <f t="shared" si="117"/>
        <v>1774960.7143754205</v>
      </c>
      <c r="CY79" s="39">
        <f t="shared" si="118"/>
        <v>10.151507971972183</v>
      </c>
      <c r="CZ79" s="36">
        <f t="shared" si="119"/>
        <v>7110892.1258963421</v>
      </c>
      <c r="DA79" s="40">
        <f t="shared" si="120"/>
        <v>8.2151666058940087</v>
      </c>
      <c r="DB79" s="38">
        <f t="shared" si="121"/>
        <v>6400460.4737251662</v>
      </c>
      <c r="DC79" s="39">
        <f t="shared" si="88"/>
        <v>2.1590965889150397</v>
      </c>
      <c r="DD79" s="36">
        <f t="shared" si="122"/>
        <v>4080447.2983590728</v>
      </c>
      <c r="DE79" s="39">
        <f t="shared" si="123"/>
        <v>2.5240046728302574</v>
      </c>
      <c r="DF79" s="36">
        <f t="shared" si="124"/>
        <v>10480907.77208424</v>
      </c>
      <c r="DG79" s="40">
        <f t="shared" si="125"/>
        <v>2.2878723085086285</v>
      </c>
      <c r="DH79" s="152"/>
      <c r="DI79" s="161" t="s">
        <v>78</v>
      </c>
      <c r="DJ79" s="38">
        <f t="shared" si="126"/>
        <v>7110892.1258963421</v>
      </c>
      <c r="DK79" s="36">
        <f t="shared" si="127"/>
        <v>10480907.77208424</v>
      </c>
      <c r="DL79" s="37">
        <f t="shared" si="128"/>
        <v>17591799.897980582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>
        <v>0</v>
      </c>
      <c r="E80" s="39">
        <v>0</v>
      </c>
      <c r="F80" s="39">
        <v>0</v>
      </c>
      <c r="G80" s="39">
        <v>0</v>
      </c>
      <c r="H80" s="36">
        <v>0</v>
      </c>
      <c r="I80" s="40">
        <v>0</v>
      </c>
      <c r="J80" s="244">
        <v>0</v>
      </c>
      <c r="K80" s="39">
        <v>0</v>
      </c>
      <c r="L80" s="36">
        <v>0</v>
      </c>
      <c r="M80" s="39">
        <v>0</v>
      </c>
      <c r="N80" s="36">
        <v>0</v>
      </c>
      <c r="O80" s="40">
        <v>0</v>
      </c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5">
        <v>178661.31776758211</v>
      </c>
      <c r="U80" s="39">
        <v>0.9256775321367321</v>
      </c>
      <c r="V80" s="39">
        <v>43698.339044927365</v>
      </c>
      <c r="W80" s="39">
        <v>0.80079054124003313</v>
      </c>
      <c r="X80" s="36">
        <v>222359.65681250946</v>
      </c>
      <c r="Y80" s="40">
        <v>0.8981506889326849</v>
      </c>
      <c r="Z80" s="38">
        <v>499496.91217823088</v>
      </c>
      <c r="AA80" s="39">
        <v>0.50692488248122836</v>
      </c>
      <c r="AB80" s="36">
        <v>202809.25639050858</v>
      </c>
      <c r="AC80" s="39">
        <v>0.49709491282977869</v>
      </c>
      <c r="AD80" s="36">
        <v>702306.16856873943</v>
      </c>
      <c r="AE80" s="40">
        <v>0.5040465247210576</v>
      </c>
      <c r="AF80" s="116">
        <f t="shared" si="101"/>
        <v>678158.22994581296</v>
      </c>
      <c r="AG80" s="117">
        <f t="shared" si="102"/>
        <v>246507.59543543594</v>
      </c>
      <c r="AH80" s="118">
        <f t="shared" si="103"/>
        <v>924665.82538124896</v>
      </c>
      <c r="AI80" s="32"/>
      <c r="AJ80" s="35">
        <v>0</v>
      </c>
      <c r="AK80" s="39">
        <v>0</v>
      </c>
      <c r="AL80" s="36">
        <v>0</v>
      </c>
      <c r="AM80" s="39">
        <v>0</v>
      </c>
      <c r="AN80" s="36">
        <v>0</v>
      </c>
      <c r="AO80" s="40">
        <v>0</v>
      </c>
      <c r="AP80" s="38">
        <v>0</v>
      </c>
      <c r="AQ80" s="39">
        <v>0</v>
      </c>
      <c r="AR80" s="36">
        <v>0</v>
      </c>
      <c r="AS80" s="39">
        <v>0</v>
      </c>
      <c r="AT80" s="36">
        <v>0</v>
      </c>
      <c r="AU80" s="40">
        <v>0</v>
      </c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>
        <v>1031877.7470365162</v>
      </c>
      <c r="BA80" s="39">
        <v>9.3146574023877609</v>
      </c>
      <c r="BB80" s="39">
        <v>233124.3360926389</v>
      </c>
      <c r="BC80" s="39">
        <v>7.8448139479974053</v>
      </c>
      <c r="BD80" s="36">
        <v>1265002.083129155</v>
      </c>
      <c r="BE80" s="40">
        <v>9.003765796630212</v>
      </c>
      <c r="BF80" s="38">
        <v>1150373.9345005145</v>
      </c>
      <c r="BG80" s="39">
        <v>1.9187641412827432</v>
      </c>
      <c r="BH80" s="36">
        <v>988588.15203814069</v>
      </c>
      <c r="BI80" s="39">
        <v>3.382008539068861</v>
      </c>
      <c r="BJ80" s="36">
        <v>2138962.0865386552</v>
      </c>
      <c r="BK80" s="40">
        <v>2.3983509352373842</v>
      </c>
      <c r="BL80" s="116">
        <f t="shared" si="107"/>
        <v>2182251.6815370307</v>
      </c>
      <c r="BM80" s="117">
        <f t="shared" si="108"/>
        <v>1221712.4881307795</v>
      </c>
      <c r="BN80" s="118">
        <f t="shared" si="109"/>
        <v>3403964.1696678102</v>
      </c>
      <c r="BO80" s="32"/>
      <c r="BP80" s="35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38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8">
        <v>1141336.74</v>
      </c>
      <c r="CG80" s="39">
        <v>9.1126872499940124</v>
      </c>
      <c r="CH80" s="39">
        <v>570668.37</v>
      </c>
      <c r="CI80" s="39">
        <v>23.764976054637071</v>
      </c>
      <c r="CJ80" s="36">
        <v>1712005.1099999999</v>
      </c>
      <c r="CK80" s="40">
        <v>11.469952498995042</v>
      </c>
      <c r="CL80" s="38">
        <v>1113684.07</v>
      </c>
      <c r="CM80" s="39">
        <v>1.8258672378628999</v>
      </c>
      <c r="CN80" s="36">
        <v>556842.04</v>
      </c>
      <c r="CO80" s="39">
        <v>1.8831953735330922</v>
      </c>
      <c r="CP80" s="36">
        <v>1670526.11</v>
      </c>
      <c r="CQ80" s="40">
        <v>1.8445848230750035</v>
      </c>
      <c r="CR80" s="116">
        <f t="shared" si="113"/>
        <v>2255020.81</v>
      </c>
      <c r="CS80" s="117">
        <f t="shared" si="114"/>
        <v>1127510.4100000001</v>
      </c>
      <c r="CT80" s="118">
        <f t="shared" si="115"/>
        <v>3382531.22</v>
      </c>
      <c r="CU80" s="32"/>
      <c r="CV80" s="38">
        <f t="shared" si="116"/>
        <v>2351875.8048040983</v>
      </c>
      <c r="CW80" s="39">
        <f t="shared" si="96"/>
        <v>3.4048936418420093</v>
      </c>
      <c r="CX80" s="36">
        <f t="shared" si="117"/>
        <v>847491.04513756628</v>
      </c>
      <c r="CY80" s="39">
        <f t="shared" si="118"/>
        <v>4.84704367325471</v>
      </c>
      <c r="CZ80" s="36">
        <f t="shared" si="119"/>
        <v>3199366.8499416644</v>
      </c>
      <c r="DA80" s="40">
        <f t="shared" si="120"/>
        <v>3.6962073450568629</v>
      </c>
      <c r="DB80" s="38">
        <f t="shared" si="121"/>
        <v>2763554.9166787453</v>
      </c>
      <c r="DC80" s="39">
        <f t="shared" si="88"/>
        <v>0.93224261260185659</v>
      </c>
      <c r="DD80" s="36">
        <f t="shared" si="122"/>
        <v>1748239.4484286492</v>
      </c>
      <c r="DE80" s="39">
        <f t="shared" si="123"/>
        <v>1.0813923607920604</v>
      </c>
      <c r="DF80" s="36">
        <f t="shared" si="124"/>
        <v>4511794.3651073948</v>
      </c>
      <c r="DG80" s="40">
        <f t="shared" si="125"/>
        <v>0.98487741845301602</v>
      </c>
      <c r="DH80" s="152"/>
      <c r="DI80" s="161" t="s">
        <v>79</v>
      </c>
      <c r="DJ80" s="38">
        <f t="shared" si="126"/>
        <v>3199366.8499416644</v>
      </c>
      <c r="DK80" s="36">
        <f t="shared" si="127"/>
        <v>4511794.3651073948</v>
      </c>
      <c r="DL80" s="37">
        <f t="shared" si="128"/>
        <v>7711161.2150490591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v>0</v>
      </c>
      <c r="I81" s="40">
        <v>0</v>
      </c>
      <c r="J81" s="244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5">
        <v>435525.00848069298</v>
      </c>
      <c r="U81" s="39">
        <v>2.2565361101763313</v>
      </c>
      <c r="V81" s="39">
        <v>51232.697295584105</v>
      </c>
      <c r="W81" s="39">
        <v>0.93886084215551147</v>
      </c>
      <c r="X81" s="36">
        <v>486757.70577627711</v>
      </c>
      <c r="Y81" s="40">
        <v>1.9661020126275961</v>
      </c>
      <c r="Z81" s="38">
        <v>1140902.2709646777</v>
      </c>
      <c r="AA81" s="39">
        <v>1.1578685183642694</v>
      </c>
      <c r="AB81" s="36">
        <v>724936.43146229337</v>
      </c>
      <c r="AC81" s="39">
        <v>1.7768528844216225</v>
      </c>
      <c r="AD81" s="36">
        <v>1865838.7024269709</v>
      </c>
      <c r="AE81" s="40">
        <v>1.3391161230507005</v>
      </c>
      <c r="AF81" s="116">
        <f t="shared" si="101"/>
        <v>1576427.2794453707</v>
      </c>
      <c r="AG81" s="117">
        <f t="shared" si="102"/>
        <v>776169.12875787751</v>
      </c>
      <c r="AH81" s="118">
        <f t="shared" si="103"/>
        <v>2352596.4082032479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>
        <v>836934.3032030561</v>
      </c>
      <c r="BA81" s="39">
        <v>7.5549223975722706</v>
      </c>
      <c r="BB81" s="39">
        <v>189082.23803421471</v>
      </c>
      <c r="BC81" s="39">
        <v>6.3627633352698689</v>
      </c>
      <c r="BD81" s="36">
        <v>1026016.5412372708</v>
      </c>
      <c r="BE81" s="40">
        <v>7.30276476534923</v>
      </c>
      <c r="BF81" s="38">
        <v>-279368.8972771992</v>
      </c>
      <c r="BG81" s="39">
        <v>-0.46597285126939064</v>
      </c>
      <c r="BH81" s="36">
        <v>-240079.13741205866</v>
      </c>
      <c r="BI81" s="39">
        <v>-0.82132250028072673</v>
      </c>
      <c r="BJ81" s="36">
        <v>-519448.03468925785</v>
      </c>
      <c r="BK81" s="40">
        <v>-0.58244074901777754</v>
      </c>
      <c r="BL81" s="116">
        <f t="shared" si="107"/>
        <v>557565.4059258569</v>
      </c>
      <c r="BM81" s="117">
        <f t="shared" si="108"/>
        <v>-50996.899377843947</v>
      </c>
      <c r="BN81" s="118">
        <f t="shared" si="109"/>
        <v>506568.50654801296</v>
      </c>
      <c r="BO81" s="32"/>
      <c r="BP81" s="35">
        <v>295779.78999999969</v>
      </c>
      <c r="BQ81" s="39">
        <v>3.1749314627365495</v>
      </c>
      <c r="BR81" s="39">
        <v>1457.5900000000292</v>
      </c>
      <c r="BS81" s="39">
        <v>7.4656320426143688E-2</v>
      </c>
      <c r="BT81" s="36">
        <v>297237.37999999971</v>
      </c>
      <c r="BU81" s="40">
        <v>2.6377723743177861</v>
      </c>
      <c r="BV81" s="38">
        <v>218852.66999999934</v>
      </c>
      <c r="BW81" s="39">
        <v>0.75838832751164109</v>
      </c>
      <c r="BX81" s="36">
        <v>19680.060000000027</v>
      </c>
      <c r="BY81" s="39">
        <v>0.10396063453828004</v>
      </c>
      <c r="BZ81" s="36">
        <v>238532.72999999937</v>
      </c>
      <c r="CA81" s="40">
        <v>0.49914880126559102</v>
      </c>
      <c r="CB81" s="116">
        <f t="shared" si="110"/>
        <v>514632.45999999903</v>
      </c>
      <c r="CC81" s="117">
        <f t="shared" si="111"/>
        <v>21137.650000000056</v>
      </c>
      <c r="CD81" s="118">
        <f t="shared" si="112"/>
        <v>535770.10999999905</v>
      </c>
      <c r="CE81" s="32"/>
      <c r="CF81" s="38">
        <v>1211982.45</v>
      </c>
      <c r="CG81" s="39">
        <v>9.6767383649907774</v>
      </c>
      <c r="CH81" s="39">
        <v>605991.23</v>
      </c>
      <c r="CI81" s="39">
        <v>25.235965102236289</v>
      </c>
      <c r="CJ81" s="36">
        <v>1817973.68</v>
      </c>
      <c r="CK81" s="40">
        <v>12.179912099691812</v>
      </c>
      <c r="CL81" s="38">
        <v>1158720.45</v>
      </c>
      <c r="CM81" s="39">
        <v>1.8997036632630977</v>
      </c>
      <c r="CN81" s="36">
        <v>579360.22</v>
      </c>
      <c r="CO81" s="39">
        <v>1.9593500625655247</v>
      </c>
      <c r="CP81" s="36">
        <v>1738080.67</v>
      </c>
      <c r="CQ81" s="40">
        <v>1.9191781594853572</v>
      </c>
      <c r="CR81" s="116">
        <f t="shared" si="113"/>
        <v>2370702.9</v>
      </c>
      <c r="CS81" s="117">
        <f t="shared" si="114"/>
        <v>1185351.45</v>
      </c>
      <c r="CT81" s="118">
        <f t="shared" si="115"/>
        <v>3556054.3499999996</v>
      </c>
      <c r="CU81" s="32"/>
      <c r="CV81" s="38">
        <f t="shared" si="116"/>
        <v>2780221.5516837491</v>
      </c>
      <c r="CW81" s="39">
        <f t="shared" si="96"/>
        <v>4.0250249034849146</v>
      </c>
      <c r="CX81" s="36">
        <f t="shared" si="117"/>
        <v>847763.75532979879</v>
      </c>
      <c r="CY81" s="39">
        <f t="shared" si="118"/>
        <v>4.8486033808403848</v>
      </c>
      <c r="CZ81" s="36">
        <f t="shared" si="119"/>
        <v>3627985.307013548</v>
      </c>
      <c r="DA81" s="40">
        <f t="shared" si="120"/>
        <v>4.191387411476855</v>
      </c>
      <c r="DB81" s="38">
        <f t="shared" si="121"/>
        <v>2239106.4936874779</v>
      </c>
      <c r="DC81" s="39">
        <f t="shared" si="88"/>
        <v>0.75532802875422267</v>
      </c>
      <c r="DD81" s="36">
        <f t="shared" si="122"/>
        <v>1083897.5740502346</v>
      </c>
      <c r="DE81" s="39">
        <f t="shared" si="123"/>
        <v>0.67045653129066085</v>
      </c>
      <c r="DF81" s="36">
        <f t="shared" si="124"/>
        <v>3323004.0677377125</v>
      </c>
      <c r="DG81" s="40">
        <f t="shared" si="125"/>
        <v>0.72537695712656614</v>
      </c>
      <c r="DH81" s="152"/>
      <c r="DI81" s="161" t="s">
        <v>80</v>
      </c>
      <c r="DJ81" s="38">
        <f t="shared" si="126"/>
        <v>3627985.307013548</v>
      </c>
      <c r="DK81" s="36">
        <f t="shared" si="127"/>
        <v>3323004.0677377125</v>
      </c>
      <c r="DL81" s="37">
        <f t="shared" si="128"/>
        <v>6950989.3747512605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244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5">
        <v>1427572.6203980702</v>
      </c>
      <c r="U82" s="39">
        <v>7.39651938487959</v>
      </c>
      <c r="V82" s="39">
        <v>347024.77488894726</v>
      </c>
      <c r="W82" s="39">
        <v>6.3593757424352155</v>
      </c>
      <c r="X82" s="36">
        <v>1774597.3952870173</v>
      </c>
      <c r="Y82" s="40">
        <v>7.1679183895264762</v>
      </c>
      <c r="Z82" s="38">
        <v>4823080.2801856864</v>
      </c>
      <c r="AA82" s="39">
        <v>4.8948038408658947</v>
      </c>
      <c r="AB82" s="36">
        <v>1941401.7021811283</v>
      </c>
      <c r="AC82" s="39">
        <v>4.7584657973159281</v>
      </c>
      <c r="AD82" s="36">
        <v>6764481.9823668152</v>
      </c>
      <c r="AE82" s="40">
        <v>4.8548820832640622</v>
      </c>
      <c r="AF82" s="116">
        <f t="shared" si="101"/>
        <v>6250652.9005837571</v>
      </c>
      <c r="AG82" s="117">
        <f t="shared" si="102"/>
        <v>2288426.4770700755</v>
      </c>
      <c r="AH82" s="118">
        <f t="shared" si="103"/>
        <v>8539079.3776538335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>
        <v>228596.38917483864</v>
      </c>
      <c r="BA82" s="39">
        <v>2.0635167825856531</v>
      </c>
      <c r="BB82" s="39">
        <v>51645.053508138968</v>
      </c>
      <c r="BC82" s="39">
        <v>1.7378959352605905</v>
      </c>
      <c r="BD82" s="36">
        <v>280241.44268297759</v>
      </c>
      <c r="BE82" s="40">
        <v>1.9946436057921351</v>
      </c>
      <c r="BF82" s="38">
        <v>1188084.6388048918</v>
      </c>
      <c r="BG82" s="39">
        <v>1.9816636429071199</v>
      </c>
      <c r="BH82" s="36">
        <v>1020995.3149286212</v>
      </c>
      <c r="BI82" s="39">
        <v>3.4928750322557751</v>
      </c>
      <c r="BJ82" s="36">
        <v>2209079.9537335131</v>
      </c>
      <c r="BK82" s="40">
        <v>2.4769718951047803</v>
      </c>
      <c r="BL82" s="116">
        <f t="shared" si="107"/>
        <v>1416681.0279797304</v>
      </c>
      <c r="BM82" s="117">
        <f t="shared" si="108"/>
        <v>1072640.36843676</v>
      </c>
      <c r="BN82" s="118">
        <f t="shared" si="109"/>
        <v>2489321.3964164904</v>
      </c>
      <c r="BO82" s="32"/>
      <c r="BP82" s="35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38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8">
        <v>433550.36</v>
      </c>
      <c r="CG82" s="39">
        <v>3.4615628318442755</v>
      </c>
      <c r="CH82" s="39">
        <v>216775.18</v>
      </c>
      <c r="CI82" s="39">
        <v>9.0274093199516923</v>
      </c>
      <c r="CJ82" s="36">
        <v>650325.54</v>
      </c>
      <c r="CK82" s="40">
        <v>4.3569981240787889</v>
      </c>
      <c r="CL82" s="38">
        <v>186046.25</v>
      </c>
      <c r="CM82" s="39">
        <v>0.30501985415150146</v>
      </c>
      <c r="CN82" s="36">
        <v>93023.13</v>
      </c>
      <c r="CO82" s="39">
        <v>0.31459680746727992</v>
      </c>
      <c r="CP82" s="36">
        <v>279069.38</v>
      </c>
      <c r="CQ82" s="40">
        <v>0.30814672087522832</v>
      </c>
      <c r="CR82" s="116">
        <f t="shared" si="113"/>
        <v>619596.61</v>
      </c>
      <c r="CS82" s="117">
        <f t="shared" si="114"/>
        <v>309798.31</v>
      </c>
      <c r="CT82" s="118">
        <f t="shared" si="115"/>
        <v>929394.91999999993</v>
      </c>
      <c r="CU82" s="32"/>
      <c r="CV82" s="38">
        <f t="shared" si="116"/>
        <v>2089719.3695729086</v>
      </c>
      <c r="CW82" s="39">
        <f t="shared" si="96"/>
        <v>3.0253605144279976</v>
      </c>
      <c r="CX82" s="36">
        <f t="shared" si="117"/>
        <v>615445.00839708629</v>
      </c>
      <c r="CY82" s="39">
        <f t="shared" si="118"/>
        <v>3.5199060229634269</v>
      </c>
      <c r="CZ82" s="36">
        <f t="shared" si="119"/>
        <v>2705164.3779699951</v>
      </c>
      <c r="DA82" s="40">
        <f t="shared" si="120"/>
        <v>3.1252585003252094</v>
      </c>
      <c r="DB82" s="38">
        <f t="shared" si="121"/>
        <v>6197211.1689905785</v>
      </c>
      <c r="DC82" s="39">
        <f t="shared" si="88"/>
        <v>2.090533571870675</v>
      </c>
      <c r="DD82" s="36">
        <f t="shared" si="122"/>
        <v>3055420.1471097493</v>
      </c>
      <c r="DE82" s="39">
        <f t="shared" si="123"/>
        <v>1.8899630763191113</v>
      </c>
      <c r="DF82" s="36">
        <f t="shared" si="124"/>
        <v>9252631.3161003273</v>
      </c>
      <c r="DG82" s="40">
        <f t="shared" si="125"/>
        <v>2.019752432640292</v>
      </c>
      <c r="DH82" s="152"/>
      <c r="DI82" s="161" t="s">
        <v>81</v>
      </c>
      <c r="DJ82" s="38">
        <f t="shared" si="126"/>
        <v>2705164.3779699951</v>
      </c>
      <c r="DK82" s="36">
        <f t="shared" si="127"/>
        <v>9252631.3161003273</v>
      </c>
      <c r="DL82" s="37">
        <f t="shared" si="128"/>
        <v>11957795.694070322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244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5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38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>
        <v>0</v>
      </c>
      <c r="BA83" s="39">
        <v>0</v>
      </c>
      <c r="BB83" s="39">
        <v>0</v>
      </c>
      <c r="BC83" s="39">
        <v>0</v>
      </c>
      <c r="BD83" s="36">
        <v>0</v>
      </c>
      <c r="BE83" s="40">
        <v>0</v>
      </c>
      <c r="BF83" s="38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>
        <v>28088.170000000071</v>
      </c>
      <c r="BQ83" s="39">
        <v>0.30150137933255411</v>
      </c>
      <c r="BR83" s="39">
        <v>5891.7400000000052</v>
      </c>
      <c r="BS83" s="39">
        <v>0.30176910469166179</v>
      </c>
      <c r="BT83" s="36">
        <v>33979.910000000076</v>
      </c>
      <c r="BU83" s="40">
        <v>0.30154776589608268</v>
      </c>
      <c r="BV83" s="38">
        <v>86279.329999999929</v>
      </c>
      <c r="BW83" s="39">
        <v>0.29898304086271876</v>
      </c>
      <c r="BX83" s="36">
        <v>57044.389999999898</v>
      </c>
      <c r="BY83" s="39">
        <v>0.30133907016793127</v>
      </c>
      <c r="BZ83" s="36">
        <v>143323.71999999983</v>
      </c>
      <c r="CA83" s="40">
        <v>0.29991633865476369</v>
      </c>
      <c r="CB83" s="116">
        <f t="shared" si="110"/>
        <v>114367.5</v>
      </c>
      <c r="CC83" s="117">
        <f t="shared" si="111"/>
        <v>62936.129999999903</v>
      </c>
      <c r="CD83" s="118">
        <f t="shared" si="112"/>
        <v>177303.62999999989</v>
      </c>
      <c r="CE83" s="32"/>
      <c r="CF83" s="38">
        <v>0</v>
      </c>
      <c r="CG83" s="39">
        <v>0</v>
      </c>
      <c r="CH83" s="39">
        <v>0</v>
      </c>
      <c r="CI83" s="39">
        <v>0</v>
      </c>
      <c r="CJ83" s="36">
        <v>0</v>
      </c>
      <c r="CK83" s="40">
        <v>0</v>
      </c>
      <c r="CL83" s="38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28088.170000000071</v>
      </c>
      <c r="CW83" s="39">
        <f t="shared" si="96"/>
        <v>4.0664235436506775E-2</v>
      </c>
      <c r="CX83" s="36">
        <f t="shared" si="117"/>
        <v>5891.7400000000052</v>
      </c>
      <c r="CY83" s="39">
        <f t="shared" si="118"/>
        <v>3.3696546123182014E-2</v>
      </c>
      <c r="CZ83" s="36">
        <f t="shared" si="119"/>
        <v>33979.910000000076</v>
      </c>
      <c r="DA83" s="40">
        <f t="shared" si="120"/>
        <v>3.9256765109215747E-2</v>
      </c>
      <c r="DB83" s="38">
        <f t="shared" si="121"/>
        <v>86279.329999999929</v>
      </c>
      <c r="DC83" s="39">
        <f t="shared" si="88"/>
        <v>2.9105000782616183E-2</v>
      </c>
      <c r="DD83" s="36">
        <f t="shared" si="122"/>
        <v>57044.389999999898</v>
      </c>
      <c r="DE83" s="39">
        <f t="shared" si="123"/>
        <v>3.5285422501756647E-2</v>
      </c>
      <c r="DF83" s="36">
        <f t="shared" si="124"/>
        <v>143323.71999999983</v>
      </c>
      <c r="DG83" s="40">
        <f t="shared" si="125"/>
        <v>3.1286065794207084E-2</v>
      </c>
      <c r="DH83" s="152"/>
      <c r="DI83" s="161" t="s">
        <v>82</v>
      </c>
      <c r="DJ83" s="38">
        <f t="shared" si="126"/>
        <v>33979.910000000076</v>
      </c>
      <c r="DK83" s="36">
        <f t="shared" si="127"/>
        <v>143323.71999999983</v>
      </c>
      <c r="DL83" s="37">
        <f t="shared" si="128"/>
        <v>177303.62999999989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244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5">
        <v>589.9054000000001</v>
      </c>
      <c r="U84" s="39">
        <v>3.0564096452960015E-3</v>
      </c>
      <c r="V84" s="39">
        <v>143.70519000000002</v>
      </c>
      <c r="W84" s="39">
        <v>2.6334583738019759E-3</v>
      </c>
      <c r="X84" s="36">
        <v>733.61059000000012</v>
      </c>
      <c r="Y84" s="40">
        <v>2.9631852569928308E-3</v>
      </c>
      <c r="Z84" s="38">
        <v>2945.58328964768</v>
      </c>
      <c r="AA84" s="39">
        <v>2.9893867740478025E-3</v>
      </c>
      <c r="AB84" s="36">
        <v>1190.0355399999999</v>
      </c>
      <c r="AC84" s="39">
        <v>2.9168324145994128E-3</v>
      </c>
      <c r="AD84" s="36">
        <v>4135.6188296476794</v>
      </c>
      <c r="AE84" s="40">
        <v>2.9681418047388997E-3</v>
      </c>
      <c r="AF84" s="116">
        <f t="shared" si="101"/>
        <v>3535.4886896476801</v>
      </c>
      <c r="AG84" s="117">
        <f t="shared" si="102"/>
        <v>1333.74073</v>
      </c>
      <c r="AH84" s="118">
        <f t="shared" si="103"/>
        <v>4869.2294196476796</v>
      </c>
      <c r="AI84" s="32"/>
      <c r="AJ84" s="35">
        <v>830493.09363078978</v>
      </c>
      <c r="AK84" s="39">
        <v>13.571035584528234</v>
      </c>
      <c r="AL84" s="36">
        <v>258833.11108663364</v>
      </c>
      <c r="AM84" s="39">
        <v>12.267553490053256</v>
      </c>
      <c r="AN84" s="36">
        <v>1089326.2047174233</v>
      </c>
      <c r="AO84" s="40">
        <v>13.23684555218936</v>
      </c>
      <c r="AP84" s="38">
        <v>233889.9571416041</v>
      </c>
      <c r="AQ84" s="39">
        <v>1.5358195360273432</v>
      </c>
      <c r="AR84" s="36">
        <v>378746.35082353395</v>
      </c>
      <c r="AS84" s="39">
        <v>2.6185812222481917</v>
      </c>
      <c r="AT84" s="36">
        <v>612636.307965138</v>
      </c>
      <c r="AU84" s="40">
        <v>2.0632486931685055</v>
      </c>
      <c r="AV84" s="116">
        <f t="shared" si="104"/>
        <v>1064383.0507723938</v>
      </c>
      <c r="AW84" s="117">
        <f t="shared" si="105"/>
        <v>637579.46191016759</v>
      </c>
      <c r="AX84" s="118">
        <f t="shared" si="106"/>
        <v>1701962.5126825613</v>
      </c>
      <c r="AY84" s="32"/>
      <c r="AZ84" s="35">
        <v>370.1760209275065</v>
      </c>
      <c r="BA84" s="39">
        <v>3.341541983458264E-3</v>
      </c>
      <c r="BB84" s="39">
        <v>83.631069052491029</v>
      </c>
      <c r="BC84" s="39">
        <v>2.8142500606552151E-3</v>
      </c>
      <c r="BD84" s="36">
        <v>453.8070899799975</v>
      </c>
      <c r="BE84" s="40">
        <v>3.2300126691672953E-3</v>
      </c>
      <c r="BF84" s="38">
        <v>446.99585831532181</v>
      </c>
      <c r="BG84" s="39">
        <v>7.4556594035637687E-4</v>
      </c>
      <c r="BH84" s="36">
        <v>384.13145177225755</v>
      </c>
      <c r="BI84" s="39">
        <v>1.3141325306603225E-3</v>
      </c>
      <c r="BJ84" s="36">
        <v>831.12731008757942</v>
      </c>
      <c r="BK84" s="40">
        <v>9.3191692082563425E-4</v>
      </c>
      <c r="BL84" s="116">
        <f t="shared" si="107"/>
        <v>817.17187924282825</v>
      </c>
      <c r="BM84" s="117">
        <f t="shared" si="108"/>
        <v>467.76252082474855</v>
      </c>
      <c r="BN84" s="118">
        <f t="shared" si="109"/>
        <v>1284.9344000675769</v>
      </c>
      <c r="BO84" s="32"/>
      <c r="BP84" s="35">
        <v>673482.78777893353</v>
      </c>
      <c r="BQ84" s="39">
        <v>7.2292352784849188</v>
      </c>
      <c r="BR84" s="39">
        <v>99035.631388231253</v>
      </c>
      <c r="BS84" s="39">
        <v>5.0725072417655834</v>
      </c>
      <c r="BT84" s="36">
        <v>772518.41916716483</v>
      </c>
      <c r="BU84" s="40">
        <v>6.855556810286771</v>
      </c>
      <c r="BV84" s="38">
        <v>153312.6262577158</v>
      </c>
      <c r="BW84" s="39">
        <v>0.53127296191546003</v>
      </c>
      <c r="BX84" s="36">
        <v>169031.99457511934</v>
      </c>
      <c r="BY84" s="39">
        <v>0.89291767470731764</v>
      </c>
      <c r="BZ84" s="36">
        <v>322344.62083283515</v>
      </c>
      <c r="CA84" s="40">
        <v>0.67453188115157847</v>
      </c>
      <c r="CB84" s="116">
        <f t="shared" si="110"/>
        <v>826795.41403664928</v>
      </c>
      <c r="CC84" s="117">
        <f t="shared" si="111"/>
        <v>268067.62596335058</v>
      </c>
      <c r="CD84" s="118">
        <f t="shared" si="112"/>
        <v>1094863.0399999998</v>
      </c>
      <c r="CE84" s="32"/>
      <c r="CF84" s="38">
        <v>1093.5899999999999</v>
      </c>
      <c r="CG84" s="39">
        <v>8.7314666219550155E-3</v>
      </c>
      <c r="CH84" s="39">
        <v>546.79999999999995</v>
      </c>
      <c r="CI84" s="39">
        <v>2.2770999042185481E-2</v>
      </c>
      <c r="CJ84" s="36">
        <v>1640.3899999999999</v>
      </c>
      <c r="CK84" s="40">
        <v>1.0990151413640627E-2</v>
      </c>
      <c r="CL84" s="38">
        <v>1229479.1200000001</v>
      </c>
      <c r="CM84" s="39">
        <v>2.0157113721169675</v>
      </c>
      <c r="CN84" s="36">
        <v>614739.56000000006</v>
      </c>
      <c r="CO84" s="39">
        <v>2.0790001690960129</v>
      </c>
      <c r="CP84" s="36">
        <v>1844218.6800000002</v>
      </c>
      <c r="CQ84" s="40">
        <v>2.0363751079349588</v>
      </c>
      <c r="CR84" s="116">
        <f t="shared" si="113"/>
        <v>1230572.7100000002</v>
      </c>
      <c r="CS84" s="117">
        <f t="shared" si="114"/>
        <v>615286.3600000001</v>
      </c>
      <c r="CT84" s="118">
        <f t="shared" si="115"/>
        <v>1845859.0700000003</v>
      </c>
      <c r="CU84" s="32"/>
      <c r="CV84" s="38">
        <f t="shared" si="116"/>
        <v>1506029.5528306509</v>
      </c>
      <c r="CW84" s="39">
        <f t="shared" si="96"/>
        <v>2.1803321580096693</v>
      </c>
      <c r="CX84" s="36">
        <f t="shared" si="117"/>
        <v>358642.87873391737</v>
      </c>
      <c r="CY84" s="39">
        <f t="shared" si="118"/>
        <v>2.0511811968973865</v>
      </c>
      <c r="CZ84" s="36">
        <f t="shared" si="119"/>
        <v>1864672.4315645683</v>
      </c>
      <c r="DA84" s="40">
        <f t="shared" si="120"/>
        <v>2.1542437178780127</v>
      </c>
      <c r="DB84" s="38">
        <f t="shared" si="121"/>
        <v>1620074.282547283</v>
      </c>
      <c r="DC84" s="39">
        <f t="shared" si="88"/>
        <v>0.54650706329586773</v>
      </c>
      <c r="DD84" s="36">
        <f t="shared" si="122"/>
        <v>1164092.0723904255</v>
      </c>
      <c r="DE84" s="39">
        <f t="shared" si="123"/>
        <v>0.72006170291665361</v>
      </c>
      <c r="DF84" s="36">
        <f t="shared" si="124"/>
        <v>2784166.3549377085</v>
      </c>
      <c r="DG84" s="40">
        <f t="shared" si="125"/>
        <v>0.60775433237847132</v>
      </c>
      <c r="DH84" s="152"/>
      <c r="DI84" s="161" t="s">
        <v>83</v>
      </c>
      <c r="DJ84" s="38">
        <f t="shared" si="126"/>
        <v>1864672.4315645683</v>
      </c>
      <c r="DK84" s="36">
        <f t="shared" si="127"/>
        <v>2784166.3549377085</v>
      </c>
      <c r="DL84" s="37">
        <f t="shared" si="128"/>
        <v>4648838.7865022765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244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5">
        <v>1999028.5975892507</v>
      </c>
      <c r="U85" s="39">
        <v>10.357339137587696</v>
      </c>
      <c r="V85" s="39">
        <v>494379.8454390954</v>
      </c>
      <c r="W85" s="39">
        <v>9.0597197207039777</v>
      </c>
      <c r="X85" s="36">
        <v>2493408.4430283462</v>
      </c>
      <c r="Y85" s="40">
        <v>10.071325630731479</v>
      </c>
      <c r="Z85" s="38">
        <v>3141030.7932787649</v>
      </c>
      <c r="AA85" s="39">
        <v>3.1877407586147468</v>
      </c>
      <c r="AB85" s="36">
        <v>1743040.9758621834</v>
      </c>
      <c r="AC85" s="39">
        <v>4.2722744384338389</v>
      </c>
      <c r="AD85" s="36">
        <v>4884071.7691409485</v>
      </c>
      <c r="AE85" s="40">
        <v>3.5053079581242059</v>
      </c>
      <c r="AF85" s="116">
        <f t="shared" si="101"/>
        <v>5140059.3908680156</v>
      </c>
      <c r="AG85" s="117">
        <f t="shared" si="102"/>
        <v>2237420.8213012787</v>
      </c>
      <c r="AH85" s="118">
        <f t="shared" si="103"/>
        <v>7377480.2121692942</v>
      </c>
      <c r="AI85" s="32"/>
      <c r="AJ85" s="35">
        <v>4847249.3212661147</v>
      </c>
      <c r="AK85" s="39">
        <v>79.208597314630282</v>
      </c>
      <c r="AL85" s="36">
        <v>1585136.3214790849</v>
      </c>
      <c r="AM85" s="39">
        <v>75.128504738569831</v>
      </c>
      <c r="AN85" s="36">
        <v>6432385.6427451996</v>
      </c>
      <c r="AO85" s="40">
        <v>78.162532872534172</v>
      </c>
      <c r="AP85" s="38">
        <v>1721248.0359178078</v>
      </c>
      <c r="AQ85" s="39">
        <v>11.302436377423389</v>
      </c>
      <c r="AR85" s="36">
        <v>3032445.4673329205</v>
      </c>
      <c r="AS85" s="39">
        <v>20.965759118163419</v>
      </c>
      <c r="AT85" s="36">
        <v>4753693.5032507284</v>
      </c>
      <c r="AU85" s="40">
        <v>16.009583142212012</v>
      </c>
      <c r="AV85" s="116">
        <f t="shared" si="104"/>
        <v>6568497.3571839221</v>
      </c>
      <c r="AW85" s="117">
        <f t="shared" si="105"/>
        <v>4617581.7888120059</v>
      </c>
      <c r="AX85" s="118">
        <f t="shared" si="106"/>
        <v>11186079.145995928</v>
      </c>
      <c r="AY85" s="32"/>
      <c r="AZ85" s="35">
        <v>384924.10024145455</v>
      </c>
      <c r="BA85" s="39">
        <v>3.4746714230136715</v>
      </c>
      <c r="BB85" s="39">
        <v>86962.991083545407</v>
      </c>
      <c r="BC85" s="39">
        <v>2.9263718101943468</v>
      </c>
      <c r="BD85" s="36">
        <v>471887.09132499993</v>
      </c>
      <c r="BE85" s="40">
        <v>3.3586987005060602</v>
      </c>
      <c r="BF85" s="38">
        <v>1614422.6665499648</v>
      </c>
      <c r="BG85" s="39">
        <v>2.6927733918059791</v>
      </c>
      <c r="BH85" s="36">
        <v>1387374.2030030352</v>
      </c>
      <c r="BI85" s="39">
        <v>4.7462751720891498</v>
      </c>
      <c r="BJ85" s="36">
        <v>3001796.8695529997</v>
      </c>
      <c r="BK85" s="40">
        <v>3.3658204485219994</v>
      </c>
      <c r="BL85" s="116">
        <f t="shared" si="107"/>
        <v>1999346.7667914194</v>
      </c>
      <c r="BM85" s="117">
        <f t="shared" si="108"/>
        <v>1474337.1940865805</v>
      </c>
      <c r="BN85" s="118">
        <f t="shared" si="109"/>
        <v>3473683.9608779997</v>
      </c>
      <c r="BO85" s="32"/>
      <c r="BP85" s="35">
        <v>4866690.3899999987</v>
      </c>
      <c r="BQ85" s="39">
        <v>52.239567952254689</v>
      </c>
      <c r="BR85" s="39">
        <v>1031886.6299999997</v>
      </c>
      <c r="BS85" s="39">
        <v>52.85221419791025</v>
      </c>
      <c r="BT85" s="36">
        <v>5898577.0199999986</v>
      </c>
      <c r="BU85" s="40">
        <v>52.345716111283657</v>
      </c>
      <c r="BV85" s="38">
        <v>5718449.6199999992</v>
      </c>
      <c r="BW85" s="39">
        <v>19.816095655910399</v>
      </c>
      <c r="BX85" s="36">
        <v>3743824.280000004</v>
      </c>
      <c r="BY85" s="39">
        <v>19.7768882690713</v>
      </c>
      <c r="BZ85" s="36">
        <v>9462273.9000000022</v>
      </c>
      <c r="CA85" s="40">
        <v>19.800564368804661</v>
      </c>
      <c r="CB85" s="116">
        <f t="shared" si="110"/>
        <v>10585140.009999998</v>
      </c>
      <c r="CC85" s="117">
        <f t="shared" si="111"/>
        <v>4775710.9100000039</v>
      </c>
      <c r="CD85" s="118">
        <f t="shared" si="112"/>
        <v>15360850.920000002</v>
      </c>
      <c r="CE85" s="32"/>
      <c r="CF85" s="38">
        <v>1411127.02</v>
      </c>
      <c r="CG85" s="39">
        <v>11.26675305596142</v>
      </c>
      <c r="CH85" s="39">
        <v>705563.51</v>
      </c>
      <c r="CI85" s="39">
        <v>29.382564027818265</v>
      </c>
      <c r="CJ85" s="36">
        <v>2116690.5300000003</v>
      </c>
      <c r="CK85" s="40">
        <v>14.181230939300551</v>
      </c>
      <c r="CL85" s="38">
        <v>1472186.87</v>
      </c>
      <c r="CM85" s="39">
        <v>2.4136268501577187</v>
      </c>
      <c r="CN85" s="36">
        <v>736093.44</v>
      </c>
      <c r="CO85" s="39">
        <v>2.4894093138083804</v>
      </c>
      <c r="CP85" s="36">
        <v>2208280.31</v>
      </c>
      <c r="CQ85" s="40">
        <v>2.4383697570110794</v>
      </c>
      <c r="CR85" s="116">
        <f t="shared" si="113"/>
        <v>2883313.89</v>
      </c>
      <c r="CS85" s="117">
        <f t="shared" si="114"/>
        <v>1441656.95</v>
      </c>
      <c r="CT85" s="118">
        <f t="shared" si="115"/>
        <v>4324970.84</v>
      </c>
      <c r="CU85" s="32"/>
      <c r="CV85" s="38">
        <f t="shared" si="116"/>
        <v>13509019.429096818</v>
      </c>
      <c r="CW85" s="39">
        <f t="shared" si="96"/>
        <v>19.557484399344492</v>
      </c>
      <c r="CX85" s="36">
        <f t="shared" si="117"/>
        <v>3903929.2980017252</v>
      </c>
      <c r="CY85" s="39">
        <f t="shared" si="118"/>
        <v>22.327688195975483</v>
      </c>
      <c r="CZ85" s="36">
        <f t="shared" si="119"/>
        <v>17412948.727098543</v>
      </c>
      <c r="DA85" s="40">
        <f t="shared" si="120"/>
        <v>20.117064407719838</v>
      </c>
      <c r="DB85" s="38">
        <f t="shared" si="121"/>
        <v>13667337.985746536</v>
      </c>
      <c r="DC85" s="39">
        <f t="shared" si="88"/>
        <v>4.6104655978602658</v>
      </c>
      <c r="DD85" s="36">
        <f t="shared" si="122"/>
        <v>10642778.366198143</v>
      </c>
      <c r="DE85" s="39">
        <f t="shared" si="123"/>
        <v>6.5832053115802882</v>
      </c>
      <c r="DF85" s="36">
        <f t="shared" si="124"/>
        <v>24310116.351944678</v>
      </c>
      <c r="DG85" s="40">
        <f t="shared" si="125"/>
        <v>5.3066435873404032</v>
      </c>
      <c r="DH85" s="152"/>
      <c r="DI85" s="161" t="s">
        <v>84</v>
      </c>
      <c r="DJ85" s="38">
        <f t="shared" si="126"/>
        <v>17412948.727098543</v>
      </c>
      <c r="DK85" s="36">
        <f t="shared" si="127"/>
        <v>24310116.351944678</v>
      </c>
      <c r="DL85" s="37">
        <f t="shared" si="128"/>
        <v>41723065.079043224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>
        <v>14280.806728999945</v>
      </c>
      <c r="E86" s="39">
        <v>0.13303777322439955</v>
      </c>
      <c r="F86" s="39">
        <v>0</v>
      </c>
      <c r="G86" s="39">
        <v>0</v>
      </c>
      <c r="H86" s="36">
        <v>14280.806728999945</v>
      </c>
      <c r="I86" s="40">
        <v>0.10715775408384505</v>
      </c>
      <c r="J86" s="244">
        <v>13162.304110999918</v>
      </c>
      <c r="K86" s="39">
        <v>4.0041568134803043E-2</v>
      </c>
      <c r="L86" s="36">
        <v>0</v>
      </c>
      <c r="M86" s="39">
        <v>0</v>
      </c>
      <c r="N86" s="36">
        <v>13162.304110999918</v>
      </c>
      <c r="O86" s="40">
        <v>2.1386680365719574E-2</v>
      </c>
      <c r="P86" s="116">
        <f t="shared" si="98"/>
        <v>27443.110839999863</v>
      </c>
      <c r="Q86" s="117">
        <f t="shared" si="99"/>
        <v>0</v>
      </c>
      <c r="R86" s="118">
        <f t="shared" si="100"/>
        <v>27443.110839999863</v>
      </c>
      <c r="S86" s="32"/>
      <c r="T86" s="35">
        <v>27178.559485081274</v>
      </c>
      <c r="U86" s="39">
        <v>0.14081717400019311</v>
      </c>
      <c r="V86" s="39">
        <v>6503.8424685781747</v>
      </c>
      <c r="W86" s="39">
        <v>0.11918566344587907</v>
      </c>
      <c r="X86" s="36">
        <v>33682.40195365945</v>
      </c>
      <c r="Y86" s="40">
        <v>0.13604928588774895</v>
      </c>
      <c r="Z86" s="38">
        <v>19025.085893818334</v>
      </c>
      <c r="AA86" s="39">
        <v>1.9308006107308727E-2</v>
      </c>
      <c r="AB86" s="36">
        <v>13743.665184002479</v>
      </c>
      <c r="AC86" s="39">
        <v>3.3686362093101725E-2</v>
      </c>
      <c r="AD86" s="36">
        <v>32768.751077820809</v>
      </c>
      <c r="AE86" s="40">
        <v>2.3518197389445768E-2</v>
      </c>
      <c r="AF86" s="116">
        <f t="shared" si="101"/>
        <v>46203.645378899608</v>
      </c>
      <c r="AG86" s="117">
        <f t="shared" si="102"/>
        <v>20247.507652580654</v>
      </c>
      <c r="AH86" s="118">
        <f t="shared" si="103"/>
        <v>66451.153031480266</v>
      </c>
      <c r="AI86" s="32"/>
      <c r="AJ86" s="35">
        <v>844.31468523117383</v>
      </c>
      <c r="AK86" s="39">
        <v>1.3796893346479735E-2</v>
      </c>
      <c r="AL86" s="36">
        <v>277.24098712529127</v>
      </c>
      <c r="AM86" s="39">
        <v>1.3140006025180874E-2</v>
      </c>
      <c r="AN86" s="36">
        <v>1121.555672356465</v>
      </c>
      <c r="AO86" s="40">
        <v>1.3628478915565527E-2</v>
      </c>
      <c r="AP86" s="38">
        <v>300.45168276009309</v>
      </c>
      <c r="AQ86" s="39">
        <v>1.9728917378691517E-3</v>
      </c>
      <c r="AR86" s="36">
        <v>528.86352320433207</v>
      </c>
      <c r="AS86" s="39">
        <v>3.6564631922754191E-3</v>
      </c>
      <c r="AT86" s="36">
        <v>829.3152059644251</v>
      </c>
      <c r="AU86" s="40">
        <v>2.7929841778627316E-3</v>
      </c>
      <c r="AV86" s="116">
        <f t="shared" si="104"/>
        <v>1144.7663679912669</v>
      </c>
      <c r="AW86" s="117">
        <f t="shared" si="105"/>
        <v>806.10451032962328</v>
      </c>
      <c r="AX86" s="118">
        <f t="shared" si="106"/>
        <v>1950.8708783208901</v>
      </c>
      <c r="AY86" s="32"/>
      <c r="AZ86" s="35">
        <v>0</v>
      </c>
      <c r="BA86" s="39">
        <v>0</v>
      </c>
      <c r="BB86" s="39">
        <v>0</v>
      </c>
      <c r="BC86" s="39">
        <v>0</v>
      </c>
      <c r="BD86" s="36">
        <v>0</v>
      </c>
      <c r="BE86" s="40">
        <v>0</v>
      </c>
      <c r="BF86" s="38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38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8">
        <v>0</v>
      </c>
      <c r="CG86" s="39">
        <v>0</v>
      </c>
      <c r="CH86" s="39">
        <v>0</v>
      </c>
      <c r="CI86" s="39">
        <v>0</v>
      </c>
      <c r="CJ86" s="36">
        <v>0</v>
      </c>
      <c r="CK86" s="40">
        <v>0</v>
      </c>
      <c r="CL86" s="38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42303.6808993124</v>
      </c>
      <c r="CW86" s="39">
        <f t="shared" si="96"/>
        <v>6.1244532481841633E-2</v>
      </c>
      <c r="CX86" s="36">
        <f t="shared" si="117"/>
        <v>6781.0834557034659</v>
      </c>
      <c r="CY86" s="39">
        <f t="shared" si="118"/>
        <v>3.8782955702433931E-2</v>
      </c>
      <c r="CZ86" s="36">
        <f t="shared" si="119"/>
        <v>49084.764355015868</v>
      </c>
      <c r="DA86" s="40">
        <f t="shared" si="120"/>
        <v>5.6707303366196657E-2</v>
      </c>
      <c r="DB86" s="38">
        <f t="shared" si="121"/>
        <v>32487.841687578344</v>
      </c>
      <c r="DC86" s="39">
        <f t="shared" si="88"/>
        <v>1.095927214249901E-2</v>
      </c>
      <c r="DD86" s="36">
        <f t="shared" si="122"/>
        <v>14272.528707206811</v>
      </c>
      <c r="DE86" s="39">
        <f t="shared" si="123"/>
        <v>8.8284265219111622E-3</v>
      </c>
      <c r="DF86" s="36">
        <f t="shared" si="124"/>
        <v>46760.370394785154</v>
      </c>
      <c r="DG86" s="40">
        <f t="shared" si="125"/>
        <v>1.0207298727194235E-2</v>
      </c>
      <c r="DH86" s="152"/>
      <c r="DI86" s="161" t="s">
        <v>85</v>
      </c>
      <c r="DJ86" s="38">
        <f t="shared" si="126"/>
        <v>49084.764355015868</v>
      </c>
      <c r="DK86" s="36">
        <f t="shared" si="127"/>
        <v>46760.370394785154</v>
      </c>
      <c r="DL86" s="37">
        <f t="shared" si="128"/>
        <v>95845.134749801015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>
        <v>10001.498366</v>
      </c>
      <c r="E87" s="39">
        <v>9.3172402425845874E-2</v>
      </c>
      <c r="F87" s="39">
        <v>0</v>
      </c>
      <c r="G87" s="39">
        <v>0</v>
      </c>
      <c r="H87" s="36">
        <v>10001.498366</v>
      </c>
      <c r="I87" s="40">
        <v>7.5047448138726935E-2</v>
      </c>
      <c r="J87" s="244">
        <v>32003.955474000002</v>
      </c>
      <c r="K87" s="39">
        <v>9.7360504125141467E-2</v>
      </c>
      <c r="L87" s="36">
        <v>0</v>
      </c>
      <c r="M87" s="39">
        <v>0</v>
      </c>
      <c r="N87" s="36">
        <v>32003.955474000002</v>
      </c>
      <c r="O87" s="40">
        <v>5.2001409509232363E-2</v>
      </c>
      <c r="P87" s="116">
        <f t="shared" si="98"/>
        <v>42005.453840000002</v>
      </c>
      <c r="Q87" s="117">
        <f t="shared" si="99"/>
        <v>0</v>
      </c>
      <c r="R87" s="118">
        <f t="shared" si="100"/>
        <v>42005.453840000002</v>
      </c>
      <c r="S87" s="32"/>
      <c r="T87" s="35">
        <v>1340.0752829040218</v>
      </c>
      <c r="U87" s="39">
        <v>6.9431793980706397E-3</v>
      </c>
      <c r="V87" s="39">
        <v>320.68066524376451</v>
      </c>
      <c r="W87" s="39">
        <v>5.8766087933398914E-3</v>
      </c>
      <c r="X87" s="36">
        <v>1660.7559481477863</v>
      </c>
      <c r="Y87" s="40">
        <v>6.7080922877826368E-3</v>
      </c>
      <c r="Z87" s="38">
        <v>1315.4676143391634</v>
      </c>
      <c r="AA87" s="39">
        <v>1.3350298060877674E-3</v>
      </c>
      <c r="AB87" s="36">
        <v>677.64982245287683</v>
      </c>
      <c r="AC87" s="39">
        <v>1.6609512081278584E-3</v>
      </c>
      <c r="AD87" s="36">
        <v>1993.1174367920403</v>
      </c>
      <c r="AE87" s="40">
        <v>1.4304643221678334E-3</v>
      </c>
      <c r="AF87" s="116">
        <f t="shared" si="101"/>
        <v>2655.5428972431855</v>
      </c>
      <c r="AG87" s="117">
        <f t="shared" si="102"/>
        <v>998.33048769664128</v>
      </c>
      <c r="AH87" s="118">
        <f t="shared" si="103"/>
        <v>3653.8733849398268</v>
      </c>
      <c r="AI87" s="32"/>
      <c r="AJ87" s="35">
        <v>0</v>
      </c>
      <c r="AK87" s="39">
        <v>0</v>
      </c>
      <c r="AL87" s="36">
        <v>0</v>
      </c>
      <c r="AM87" s="39">
        <v>0</v>
      </c>
      <c r="AN87" s="36">
        <v>0</v>
      </c>
      <c r="AO87" s="40">
        <v>0</v>
      </c>
      <c r="AP87" s="38">
        <v>0</v>
      </c>
      <c r="AQ87" s="39">
        <v>0</v>
      </c>
      <c r="AR87" s="36">
        <v>0</v>
      </c>
      <c r="AS87" s="39">
        <v>0</v>
      </c>
      <c r="AT87" s="36">
        <v>0</v>
      </c>
      <c r="AU87" s="40">
        <v>0</v>
      </c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8">
        <v>0</v>
      </c>
      <c r="CG87" s="39">
        <v>0</v>
      </c>
      <c r="CH87" s="39">
        <v>0</v>
      </c>
      <c r="CI87" s="39">
        <v>0</v>
      </c>
      <c r="CJ87" s="36">
        <v>0</v>
      </c>
      <c r="CK87" s="40">
        <v>0</v>
      </c>
      <c r="CL87" s="38">
        <v>0</v>
      </c>
      <c r="CM87" s="39">
        <v>0</v>
      </c>
      <c r="CN87" s="36">
        <v>0</v>
      </c>
      <c r="CO87" s="39">
        <v>0</v>
      </c>
      <c r="CP87" s="36">
        <v>0</v>
      </c>
      <c r="CQ87" s="40">
        <v>0</v>
      </c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11341.573648904021</v>
      </c>
      <c r="CW87" s="39">
        <f t="shared" si="96"/>
        <v>1.6419596615924539E-2</v>
      </c>
      <c r="CX87" s="36">
        <f t="shared" si="117"/>
        <v>320.68066524376451</v>
      </c>
      <c r="CY87" s="39">
        <f t="shared" si="118"/>
        <v>1.8340644405895699E-3</v>
      </c>
      <c r="CZ87" s="36">
        <f t="shared" si="119"/>
        <v>11662.254314147785</v>
      </c>
      <c r="DA87" s="40">
        <f t="shared" si="120"/>
        <v>1.3473325216412774E-2</v>
      </c>
      <c r="DB87" s="38">
        <f t="shared" si="121"/>
        <v>33319.423088339165</v>
      </c>
      <c r="DC87" s="39">
        <f t="shared" si="88"/>
        <v>1.1239793297681286E-2</v>
      </c>
      <c r="DD87" s="36">
        <f t="shared" si="122"/>
        <v>677.64982245287683</v>
      </c>
      <c r="DE87" s="39">
        <f t="shared" si="123"/>
        <v>4.1916760427257059E-4</v>
      </c>
      <c r="DF87" s="36">
        <f t="shared" si="124"/>
        <v>33997.072910792042</v>
      </c>
      <c r="DG87" s="40">
        <f t="shared" si="125"/>
        <v>7.4212046679886373E-3</v>
      </c>
      <c r="DH87" s="152"/>
      <c r="DI87" s="161" t="s">
        <v>86</v>
      </c>
      <c r="DJ87" s="38">
        <f t="shared" si="126"/>
        <v>11662.254314147785</v>
      </c>
      <c r="DK87" s="36">
        <f t="shared" si="127"/>
        <v>33997.072910792042</v>
      </c>
      <c r="DL87" s="37">
        <f t="shared" si="128"/>
        <v>45659.327224939829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>
        <v>6443.1500000000005</v>
      </c>
      <c r="E88" s="39">
        <v>6.0023382769414227E-2</v>
      </c>
      <c r="F88" s="39">
        <v>0</v>
      </c>
      <c r="G88" s="39">
        <v>0</v>
      </c>
      <c r="H88" s="36">
        <v>6443.1500000000005</v>
      </c>
      <c r="I88" s="40">
        <v>4.8346952404535196E-2</v>
      </c>
      <c r="J88" s="244">
        <v>1900.38</v>
      </c>
      <c r="K88" s="39">
        <v>5.7812214799401306E-3</v>
      </c>
      <c r="L88" s="36">
        <v>0</v>
      </c>
      <c r="M88" s="39">
        <v>0</v>
      </c>
      <c r="N88" s="36">
        <v>1900.38</v>
      </c>
      <c r="O88" s="40">
        <v>3.0878195254157976E-3</v>
      </c>
      <c r="P88" s="116">
        <f t="shared" si="98"/>
        <v>8343.5300000000007</v>
      </c>
      <c r="Q88" s="117">
        <f t="shared" si="99"/>
        <v>0</v>
      </c>
      <c r="R88" s="118">
        <f t="shared" si="100"/>
        <v>8343.5300000000007</v>
      </c>
      <c r="S88" s="32"/>
      <c r="T88" s="35">
        <v>29189.138043444109</v>
      </c>
      <c r="U88" s="39">
        <v>0.15123435563373216</v>
      </c>
      <c r="V88" s="39">
        <v>6984.9748928875197</v>
      </c>
      <c r="W88" s="39">
        <v>0.12800261857258735</v>
      </c>
      <c r="X88" s="36">
        <v>36174.112936331629</v>
      </c>
      <c r="Y88" s="40">
        <v>0.14611375517048017</v>
      </c>
      <c r="Z88" s="38">
        <v>21167.195276521179</v>
      </c>
      <c r="AA88" s="39">
        <v>2.1481970591599894E-2</v>
      </c>
      <c r="AB88" s="36">
        <v>14760.37537967864</v>
      </c>
      <c r="AC88" s="39">
        <v>3.617836603359071E-2</v>
      </c>
      <c r="AD88" s="36">
        <v>35927.570656199823</v>
      </c>
      <c r="AE88" s="40">
        <v>2.5785288441696634E-2</v>
      </c>
      <c r="AF88" s="116">
        <f t="shared" si="101"/>
        <v>50356.333319965284</v>
      </c>
      <c r="AG88" s="117">
        <f t="shared" si="102"/>
        <v>21745.35027256616</v>
      </c>
      <c r="AH88" s="118">
        <f t="shared" si="103"/>
        <v>72101.683592531452</v>
      </c>
      <c r="AI88" s="32"/>
      <c r="AJ88" s="35">
        <v>39471.143557917203</v>
      </c>
      <c r="AK88" s="39">
        <v>0.64499548267725348</v>
      </c>
      <c r="AL88" s="36">
        <v>12960.829646075435</v>
      </c>
      <c r="AM88" s="39">
        <v>0.61428644229941876</v>
      </c>
      <c r="AN88" s="36">
        <v>52431.973203992638</v>
      </c>
      <c r="AO88" s="40">
        <v>0.63712222132562901</v>
      </c>
      <c r="AP88" s="38">
        <v>4509.0541402611761</v>
      </c>
      <c r="AQ88" s="39">
        <v>2.9608340273564751E-2</v>
      </c>
      <c r="AR88" s="36">
        <v>7936.9642300913274</v>
      </c>
      <c r="AS88" s="39">
        <v>5.4874681826984108E-2</v>
      </c>
      <c r="AT88" s="36">
        <v>12446.018370352504</v>
      </c>
      <c r="AU88" s="40">
        <v>4.1915947200508216E-2</v>
      </c>
      <c r="AV88" s="116">
        <f t="shared" si="104"/>
        <v>43980.197698178381</v>
      </c>
      <c r="AW88" s="117">
        <f t="shared" si="105"/>
        <v>20897.793876166761</v>
      </c>
      <c r="AX88" s="118">
        <f t="shared" si="106"/>
        <v>64877.991574345142</v>
      </c>
      <c r="AY88" s="32"/>
      <c r="AZ88" s="35">
        <v>60680.676829646218</v>
      </c>
      <c r="BA88" s="39">
        <v>0.54775841153318483</v>
      </c>
      <c r="BB88" s="39">
        <v>13709.126434977423</v>
      </c>
      <c r="BC88" s="39">
        <v>0.4613226918927692</v>
      </c>
      <c r="BD88" s="36">
        <v>74389.803264623639</v>
      </c>
      <c r="BE88" s="40">
        <v>0.52947609745847701</v>
      </c>
      <c r="BF88" s="38">
        <v>5072.0114269649284</v>
      </c>
      <c r="BG88" s="39">
        <v>8.4598523648418671E-3</v>
      </c>
      <c r="BH88" s="36">
        <v>4358.6961189942958</v>
      </c>
      <c r="BI88" s="39">
        <v>1.4911313132019294E-2</v>
      </c>
      <c r="BJ88" s="36">
        <v>9430.7075459592234</v>
      </c>
      <c r="BK88" s="40">
        <v>1.0574355854714119E-2</v>
      </c>
      <c r="BL88" s="116">
        <f t="shared" si="107"/>
        <v>65752.688256611145</v>
      </c>
      <c r="BM88" s="117">
        <f t="shared" si="108"/>
        <v>18067.822553971717</v>
      </c>
      <c r="BN88" s="118">
        <f t="shared" si="109"/>
        <v>83820.510810582869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8">
        <v>19853.18</v>
      </c>
      <c r="CG88" s="39">
        <v>0.15851221985356934</v>
      </c>
      <c r="CH88" s="39">
        <v>9926.59</v>
      </c>
      <c r="CI88" s="39">
        <v>0.41338400033315287</v>
      </c>
      <c r="CJ88" s="36">
        <v>29779.77</v>
      </c>
      <c r="CK88" s="40">
        <v>0.19951607932466836</v>
      </c>
      <c r="CL88" s="38">
        <v>17833.29</v>
      </c>
      <c r="CM88" s="39">
        <v>2.9237394007358006E-2</v>
      </c>
      <c r="CN88" s="36">
        <v>8916.65</v>
      </c>
      <c r="CO88" s="39">
        <v>3.0155399235686022E-2</v>
      </c>
      <c r="CP88" s="36">
        <v>26749.940000000002</v>
      </c>
      <c r="CQ88" s="40">
        <v>2.953712189638686E-2</v>
      </c>
      <c r="CR88" s="116">
        <f t="shared" si="113"/>
        <v>37686.47</v>
      </c>
      <c r="CS88" s="117">
        <f t="shared" si="114"/>
        <v>18843.239999999998</v>
      </c>
      <c r="CT88" s="118">
        <f t="shared" si="115"/>
        <v>56529.71</v>
      </c>
      <c r="CU88" s="32"/>
      <c r="CV88" s="38">
        <f t="shared" si="116"/>
        <v>155637.28843100753</v>
      </c>
      <c r="CW88" s="39">
        <f t="shared" si="96"/>
        <v>0.2253215976497574</v>
      </c>
      <c r="CX88" s="36">
        <f t="shared" si="117"/>
        <v>43581.52097394038</v>
      </c>
      <c r="CY88" s="39">
        <f t="shared" si="118"/>
        <v>0.24925518295389901</v>
      </c>
      <c r="CZ88" s="36">
        <f t="shared" si="119"/>
        <v>199218.80940494791</v>
      </c>
      <c r="DA88" s="40">
        <f t="shared" si="120"/>
        <v>0.23015617187178081</v>
      </c>
      <c r="DB88" s="38">
        <f t="shared" si="121"/>
        <v>50481.930843747286</v>
      </c>
      <c r="DC88" s="39">
        <f t="shared" si="88"/>
        <v>1.702930049080402E-2</v>
      </c>
      <c r="DD88" s="36">
        <f t="shared" si="122"/>
        <v>35972.685728764263</v>
      </c>
      <c r="DE88" s="39">
        <f t="shared" si="123"/>
        <v>2.2251292624259126E-2</v>
      </c>
      <c r="DF88" s="36">
        <f t="shared" si="124"/>
        <v>86454.616572511557</v>
      </c>
      <c r="DG88" s="40">
        <f t="shared" si="125"/>
        <v>1.8872136603072721E-2</v>
      </c>
      <c r="DH88" s="152"/>
      <c r="DI88" s="161" t="s">
        <v>87</v>
      </c>
      <c r="DJ88" s="38">
        <f t="shared" si="126"/>
        <v>199218.80940494791</v>
      </c>
      <c r="DK88" s="36">
        <f t="shared" si="127"/>
        <v>86454.616572511557</v>
      </c>
      <c r="DL88" s="37">
        <f t="shared" si="128"/>
        <v>285673.42597745947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>
        <v>0</v>
      </c>
      <c r="E89" s="39">
        <v>0</v>
      </c>
      <c r="F89" s="39">
        <v>0</v>
      </c>
      <c r="G89" s="39">
        <v>0</v>
      </c>
      <c r="H89" s="36">
        <v>0</v>
      </c>
      <c r="I89" s="40">
        <v>0</v>
      </c>
      <c r="J89" s="244">
        <v>0</v>
      </c>
      <c r="K89" s="39">
        <v>0</v>
      </c>
      <c r="L89" s="36">
        <v>0</v>
      </c>
      <c r="M89" s="39">
        <v>0</v>
      </c>
      <c r="N89" s="36">
        <v>0</v>
      </c>
      <c r="O89" s="40">
        <v>0</v>
      </c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5">
        <v>127344.62999999999</v>
      </c>
      <c r="U89" s="39">
        <v>0.65979622395158699</v>
      </c>
      <c r="V89" s="39">
        <v>37716.81</v>
      </c>
      <c r="W89" s="39">
        <v>0.69117649214755628</v>
      </c>
      <c r="X89" s="36">
        <v>165061.44</v>
      </c>
      <c r="Y89" s="40">
        <v>0.66671287488639808</v>
      </c>
      <c r="Z89" s="38">
        <v>121489.63000000003</v>
      </c>
      <c r="AA89" s="39">
        <v>0.12329629054536122</v>
      </c>
      <c r="AB89" s="36">
        <v>67761.010000000009</v>
      </c>
      <c r="AC89" s="39">
        <v>0.16608538465497846</v>
      </c>
      <c r="AD89" s="36">
        <v>189250.64000000004</v>
      </c>
      <c r="AE89" s="40">
        <v>0.13582555822859671</v>
      </c>
      <c r="AF89" s="116">
        <f t="shared" si="101"/>
        <v>248834.26</v>
      </c>
      <c r="AG89" s="117">
        <f t="shared" si="102"/>
        <v>105477.82</v>
      </c>
      <c r="AH89" s="118">
        <f t="shared" si="103"/>
        <v>354312.08</v>
      </c>
      <c r="AI89" s="32"/>
      <c r="AJ89" s="35">
        <v>31441.69</v>
      </c>
      <c r="AK89" s="39">
        <v>0.51378668540427475</v>
      </c>
      <c r="AL89" s="36">
        <v>10981.79</v>
      </c>
      <c r="AM89" s="39">
        <v>0.52048864875112566</v>
      </c>
      <c r="AN89" s="36">
        <v>42423.479999999996</v>
      </c>
      <c r="AO89" s="40">
        <v>0.51550495169815902</v>
      </c>
      <c r="AP89" s="38">
        <v>13476.529999999999</v>
      </c>
      <c r="AQ89" s="39">
        <v>8.8492547114058698E-2</v>
      </c>
      <c r="AR89" s="36">
        <v>19724.900000000001</v>
      </c>
      <c r="AS89" s="39">
        <v>0.13637425849361856</v>
      </c>
      <c r="AT89" s="36">
        <v>33201.43</v>
      </c>
      <c r="AU89" s="40">
        <v>0.11181643361353594</v>
      </c>
      <c r="AV89" s="116">
        <f t="shared" si="104"/>
        <v>44918.22</v>
      </c>
      <c r="AW89" s="117">
        <f t="shared" si="105"/>
        <v>30706.690000000002</v>
      </c>
      <c r="AX89" s="118">
        <f t="shared" si="106"/>
        <v>75624.91</v>
      </c>
      <c r="AY89" s="32"/>
      <c r="AZ89" s="35">
        <v>183354.45463304175</v>
      </c>
      <c r="BA89" s="39">
        <v>1.655122356319207</v>
      </c>
      <c r="BB89" s="39">
        <v>41423.885366958202</v>
      </c>
      <c r="BC89" s="39">
        <v>1.3939457336527308</v>
      </c>
      <c r="BD89" s="36">
        <v>224778.33999999997</v>
      </c>
      <c r="BE89" s="40">
        <v>1.5998799974376674</v>
      </c>
      <c r="BF89" s="38">
        <v>28249.40896461712</v>
      </c>
      <c r="BG89" s="39">
        <v>4.7118551027734844E-2</v>
      </c>
      <c r="BH89" s="36">
        <v>24276.481035382876</v>
      </c>
      <c r="BI89" s="39">
        <v>8.305103190943415E-2</v>
      </c>
      <c r="BJ89" s="36">
        <v>52525.89</v>
      </c>
      <c r="BK89" s="40">
        <v>5.8895628958778805E-2</v>
      </c>
      <c r="BL89" s="116">
        <f t="shared" si="107"/>
        <v>211603.86359765887</v>
      </c>
      <c r="BM89" s="117">
        <f t="shared" si="108"/>
        <v>65700.366402341082</v>
      </c>
      <c r="BN89" s="118">
        <f t="shared" si="109"/>
        <v>277304.23</v>
      </c>
      <c r="BO89" s="32"/>
      <c r="BP89" s="35">
        <v>8792.4700000000139</v>
      </c>
      <c r="BQ89" s="39">
        <v>9.4379300351005405E-2</v>
      </c>
      <c r="BR89" s="39">
        <v>500.50000000000728</v>
      </c>
      <c r="BS89" s="39">
        <v>2.5635115754968615E-2</v>
      </c>
      <c r="BT89" s="36">
        <v>9292.9700000000212</v>
      </c>
      <c r="BU89" s="40">
        <v>8.2468562807827314E-2</v>
      </c>
      <c r="BV89" s="38">
        <v>13580.750000000005</v>
      </c>
      <c r="BW89" s="39">
        <v>4.7061259425593277E-2</v>
      </c>
      <c r="BX89" s="36">
        <v>4377.9000000000215</v>
      </c>
      <c r="BY89" s="39">
        <v>2.3126416380089176E-2</v>
      </c>
      <c r="BZ89" s="36">
        <v>17958.650000000027</v>
      </c>
      <c r="CA89" s="40">
        <v>3.7579910395727847E-2</v>
      </c>
      <c r="CB89" s="116">
        <f t="shared" si="110"/>
        <v>22373.220000000019</v>
      </c>
      <c r="CC89" s="117">
        <f t="shared" si="111"/>
        <v>4878.4000000000287</v>
      </c>
      <c r="CD89" s="118">
        <f t="shared" si="112"/>
        <v>27251.620000000046</v>
      </c>
      <c r="CE89" s="32"/>
      <c r="CF89" s="38">
        <v>113414.5</v>
      </c>
      <c r="CG89" s="39">
        <v>0.90552667928173924</v>
      </c>
      <c r="CH89" s="39">
        <v>56707.25</v>
      </c>
      <c r="CI89" s="39">
        <v>2.3615229250822471</v>
      </c>
      <c r="CJ89" s="36">
        <v>170121.75</v>
      </c>
      <c r="CK89" s="40">
        <v>1.1397678547501005</v>
      </c>
      <c r="CL89" s="38">
        <v>161632.35999999999</v>
      </c>
      <c r="CM89" s="39">
        <v>0.26499367159167664</v>
      </c>
      <c r="CN89" s="36">
        <v>80816.179999999993</v>
      </c>
      <c r="CO89" s="39">
        <v>0.27331387601880347</v>
      </c>
      <c r="CP89" s="36">
        <v>242448.53999999998</v>
      </c>
      <c r="CQ89" s="40">
        <v>0.26771021092312819</v>
      </c>
      <c r="CR89" s="116">
        <f t="shared" si="113"/>
        <v>275046.86</v>
      </c>
      <c r="CS89" s="117">
        <f t="shared" si="114"/>
        <v>137523.43</v>
      </c>
      <c r="CT89" s="118">
        <f t="shared" si="115"/>
        <v>412570.29</v>
      </c>
      <c r="CU89" s="32"/>
      <c r="CV89" s="38">
        <f t="shared" si="116"/>
        <v>464347.74463304173</v>
      </c>
      <c r="CW89" s="39">
        <f t="shared" si="96"/>
        <v>0.672252624936722</v>
      </c>
      <c r="CX89" s="36">
        <f t="shared" si="117"/>
        <v>147330.23536695819</v>
      </c>
      <c r="CY89" s="39">
        <f t="shared" si="118"/>
        <v>0.84262375314965765</v>
      </c>
      <c r="CZ89" s="36">
        <f t="shared" si="119"/>
        <v>611677.98</v>
      </c>
      <c r="DA89" s="40">
        <f t="shared" si="120"/>
        <v>0.70666752158376855</v>
      </c>
      <c r="DB89" s="38">
        <f t="shared" si="121"/>
        <v>338428.67896461714</v>
      </c>
      <c r="DC89" s="39">
        <f t="shared" si="88"/>
        <v>0.11416369327537604</v>
      </c>
      <c r="DD89" s="36">
        <f t="shared" si="122"/>
        <v>196956.47103538289</v>
      </c>
      <c r="DE89" s="39">
        <f t="shared" si="123"/>
        <v>0.12182954879416702</v>
      </c>
      <c r="DF89" s="36">
        <f t="shared" si="124"/>
        <v>535385.15</v>
      </c>
      <c r="DG89" s="40">
        <f t="shared" si="125"/>
        <v>0.11686896647771526</v>
      </c>
      <c r="DH89" s="152"/>
      <c r="DI89" s="161" t="s">
        <v>88</v>
      </c>
      <c r="DJ89" s="38">
        <f t="shared" si="126"/>
        <v>611677.98</v>
      </c>
      <c r="DK89" s="36">
        <f t="shared" si="127"/>
        <v>535385.15</v>
      </c>
      <c r="DL89" s="37">
        <f t="shared" si="128"/>
        <v>1147063.1299999999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v>0</v>
      </c>
      <c r="I90" s="40">
        <v>0</v>
      </c>
      <c r="J90" s="244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5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38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>
        <v>0</v>
      </c>
      <c r="AK90" s="39">
        <v>0</v>
      </c>
      <c r="AL90" s="36">
        <v>0</v>
      </c>
      <c r="AM90" s="39">
        <v>0</v>
      </c>
      <c r="AN90" s="36">
        <v>0</v>
      </c>
      <c r="AO90" s="40">
        <v>0</v>
      </c>
      <c r="AP90" s="38">
        <v>0</v>
      </c>
      <c r="AQ90" s="39">
        <v>0</v>
      </c>
      <c r="AR90" s="36">
        <v>0</v>
      </c>
      <c r="AS90" s="39">
        <v>0</v>
      </c>
      <c r="AT90" s="36">
        <v>0</v>
      </c>
      <c r="AU90" s="40">
        <v>0</v>
      </c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>
        <v>0</v>
      </c>
      <c r="BA90" s="39">
        <v>0</v>
      </c>
      <c r="BB90" s="39">
        <v>0</v>
      </c>
      <c r="BC90" s="39">
        <v>0</v>
      </c>
      <c r="BD90" s="36">
        <v>0</v>
      </c>
      <c r="BE90" s="40">
        <v>0</v>
      </c>
      <c r="BF90" s="38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38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8">
        <v>0</v>
      </c>
      <c r="CG90" s="39">
        <v>0</v>
      </c>
      <c r="CH90" s="39">
        <v>0</v>
      </c>
      <c r="CI90" s="39">
        <v>0</v>
      </c>
      <c r="CJ90" s="36">
        <v>0</v>
      </c>
      <c r="CK90" s="40">
        <v>0</v>
      </c>
      <c r="CL90" s="38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>
        <f t="shared" si="96"/>
        <v>0</v>
      </c>
      <c r="CX90" s="36">
        <f t="shared" si="117"/>
        <v>0</v>
      </c>
      <c r="CY90" s="39">
        <f t="shared" si="118"/>
        <v>0</v>
      </c>
      <c r="CZ90" s="36">
        <f t="shared" si="119"/>
        <v>0</v>
      </c>
      <c r="DA90" s="40">
        <f t="shared" si="120"/>
        <v>0</v>
      </c>
      <c r="DB90" s="38">
        <f t="shared" si="121"/>
        <v>0</v>
      </c>
      <c r="DC90" s="39">
        <f t="shared" si="88"/>
        <v>0</v>
      </c>
      <c r="DD90" s="36">
        <f t="shared" si="122"/>
        <v>0</v>
      </c>
      <c r="DE90" s="39">
        <f t="shared" si="123"/>
        <v>0</v>
      </c>
      <c r="DF90" s="36">
        <f t="shared" si="124"/>
        <v>0</v>
      </c>
      <c r="DG90" s="40">
        <f t="shared" si="125"/>
        <v>0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>
        <v>119933.74765811696</v>
      </c>
      <c r="E91" s="39">
        <v>1.1172841300689089</v>
      </c>
      <c r="F91" s="39">
        <v>30312.342341883035</v>
      </c>
      <c r="G91" s="39">
        <v>1.1692321057621229</v>
      </c>
      <c r="H91" s="36">
        <v>150246.09</v>
      </c>
      <c r="I91" s="40">
        <v>1.127389640501542</v>
      </c>
      <c r="J91" s="244">
        <v>236871.41827483868</v>
      </c>
      <c r="K91" s="39">
        <v>0.72059594992284737</v>
      </c>
      <c r="L91" s="36">
        <v>364112.93172516127</v>
      </c>
      <c r="M91" s="39">
        <v>1.2698896924093959</v>
      </c>
      <c r="N91" s="36">
        <v>600984.35</v>
      </c>
      <c r="O91" s="40">
        <v>0.97650533598507738</v>
      </c>
      <c r="P91" s="116">
        <f t="shared" si="98"/>
        <v>356805.16593295563</v>
      </c>
      <c r="Q91" s="117">
        <f t="shared" si="99"/>
        <v>394425.27406704432</v>
      </c>
      <c r="R91" s="118">
        <f t="shared" si="100"/>
        <v>751230.44</v>
      </c>
      <c r="S91" s="32"/>
      <c r="T91" s="35">
        <v>729721.77</v>
      </c>
      <c r="U91" s="39">
        <v>3.7808242748930088</v>
      </c>
      <c r="V91" s="39">
        <v>350560.75</v>
      </c>
      <c r="W91" s="39">
        <v>6.4241739815646248</v>
      </c>
      <c r="X91" s="36">
        <v>1080282.52</v>
      </c>
      <c r="Y91" s="40">
        <v>4.3634555993133395</v>
      </c>
      <c r="Z91" s="38">
        <v>973546.84</v>
      </c>
      <c r="AA91" s="39">
        <v>0.98802436096116386</v>
      </c>
      <c r="AB91" s="36">
        <v>968634.11</v>
      </c>
      <c r="AC91" s="39">
        <v>2.374167220194662</v>
      </c>
      <c r="AD91" s="36">
        <v>1942180.95</v>
      </c>
      <c r="AE91" s="40">
        <v>1.3939071049624785</v>
      </c>
      <c r="AF91" s="116">
        <f t="shared" si="101"/>
        <v>1703268.6099999999</v>
      </c>
      <c r="AG91" s="117">
        <f t="shared" si="102"/>
        <v>1319194.8599999999</v>
      </c>
      <c r="AH91" s="118">
        <f t="shared" si="103"/>
        <v>3022463.4699999997</v>
      </c>
      <c r="AI91" s="32"/>
      <c r="AJ91" s="35">
        <v>111993.59</v>
      </c>
      <c r="AK91" s="39">
        <v>1.8300802340022224</v>
      </c>
      <c r="AL91" s="36">
        <v>80632.59</v>
      </c>
      <c r="AM91" s="39">
        <v>3.8216308829802359</v>
      </c>
      <c r="AN91" s="36">
        <v>192626.18</v>
      </c>
      <c r="AO91" s="40">
        <v>2.3406790205966339</v>
      </c>
      <c r="AP91" s="38">
        <v>59487.810000000005</v>
      </c>
      <c r="AQ91" s="39">
        <v>0.39062190557489007</v>
      </c>
      <c r="AR91" s="36">
        <v>164249.82</v>
      </c>
      <c r="AS91" s="39">
        <v>1.1355924445857934</v>
      </c>
      <c r="AT91" s="36">
        <v>223737.63</v>
      </c>
      <c r="AU91" s="40">
        <v>0.75350802214678303</v>
      </c>
      <c r="AV91" s="116">
        <f t="shared" si="104"/>
        <v>171481.4</v>
      </c>
      <c r="AW91" s="117">
        <f t="shared" si="105"/>
        <v>244882.41</v>
      </c>
      <c r="AX91" s="118">
        <f t="shared" si="106"/>
        <v>416363.81</v>
      </c>
      <c r="AY91" s="32"/>
      <c r="AZ91" s="35">
        <v>501493.8963981978</v>
      </c>
      <c r="BA91" s="39">
        <v>4.5269353348817276</v>
      </c>
      <c r="BB91" s="39">
        <v>113298.72360180209</v>
      </c>
      <c r="BC91" s="39">
        <v>3.8125895481307701</v>
      </c>
      <c r="BD91" s="36">
        <v>614792.61999999988</v>
      </c>
      <c r="BE91" s="40">
        <v>4.3758416193940075</v>
      </c>
      <c r="BF91" s="38">
        <v>903663.66623630456</v>
      </c>
      <c r="BG91" s="39">
        <v>1.5072641917144749</v>
      </c>
      <c r="BH91" s="36">
        <v>776574.61376369512</v>
      </c>
      <c r="BI91" s="39">
        <v>2.6566998295075575</v>
      </c>
      <c r="BJ91" s="36">
        <v>1680238.2799999998</v>
      </c>
      <c r="BK91" s="40">
        <v>1.8839983539777561</v>
      </c>
      <c r="BL91" s="116">
        <f t="shared" si="107"/>
        <v>1405157.5626345023</v>
      </c>
      <c r="BM91" s="117">
        <f t="shared" si="108"/>
        <v>889873.33736549725</v>
      </c>
      <c r="BN91" s="118">
        <f t="shared" si="109"/>
        <v>2295030.8999999994</v>
      </c>
      <c r="BO91" s="32"/>
      <c r="BP91" s="35">
        <v>276327.89000000025</v>
      </c>
      <c r="BQ91" s="39">
        <v>2.9661327164800748</v>
      </c>
      <c r="BR91" s="39">
        <v>174063.17000000004</v>
      </c>
      <c r="BS91" s="39">
        <v>8.9153436795738603</v>
      </c>
      <c r="BT91" s="36">
        <v>450391.06000000029</v>
      </c>
      <c r="BU91" s="40">
        <v>3.9969034032923663</v>
      </c>
      <c r="BV91" s="38">
        <v>299183.89000000007</v>
      </c>
      <c r="BW91" s="39">
        <v>1.0367594325238414</v>
      </c>
      <c r="BX91" s="36">
        <v>573062.89</v>
      </c>
      <c r="BY91" s="39">
        <v>3.027225611849786</v>
      </c>
      <c r="BZ91" s="36">
        <v>872246.78</v>
      </c>
      <c r="CA91" s="40">
        <v>1.8252460978615925</v>
      </c>
      <c r="CB91" s="116">
        <f t="shared" si="110"/>
        <v>575511.78000000026</v>
      </c>
      <c r="CC91" s="117">
        <f t="shared" si="111"/>
        <v>747126.06</v>
      </c>
      <c r="CD91" s="118">
        <f t="shared" si="112"/>
        <v>1322637.8400000003</v>
      </c>
      <c r="CE91" s="32"/>
      <c r="CF91" s="38">
        <v>259707.86</v>
      </c>
      <c r="CG91" s="39">
        <v>2.0735655145432625</v>
      </c>
      <c r="CH91" s="39">
        <v>129853.93</v>
      </c>
      <c r="CI91" s="39">
        <v>5.4076512722275432</v>
      </c>
      <c r="CJ91" s="36">
        <v>389561.79</v>
      </c>
      <c r="CK91" s="40">
        <v>2.6099543749162533</v>
      </c>
      <c r="CL91" s="38">
        <v>455085.01</v>
      </c>
      <c r="CM91" s="39">
        <v>0.74610460235954545</v>
      </c>
      <c r="CN91" s="36">
        <v>227542.5</v>
      </c>
      <c r="CO91" s="39">
        <v>0.76953058946870034</v>
      </c>
      <c r="CP91" s="36">
        <v>682627.51</v>
      </c>
      <c r="CQ91" s="40">
        <v>0.75375316627615008</v>
      </c>
      <c r="CR91" s="116">
        <f t="shared" si="113"/>
        <v>714792.87</v>
      </c>
      <c r="CS91" s="117">
        <f t="shared" si="114"/>
        <v>357396.43</v>
      </c>
      <c r="CT91" s="118">
        <f t="shared" si="115"/>
        <v>1072189.3</v>
      </c>
      <c r="CU91" s="32"/>
      <c r="CV91" s="38">
        <f t="shared" si="116"/>
        <v>1999178.7540563149</v>
      </c>
      <c r="CW91" s="39">
        <f t="shared" si="96"/>
        <v>2.8942816685675163</v>
      </c>
      <c r="CX91" s="36">
        <f t="shared" si="117"/>
        <v>878721.5059436853</v>
      </c>
      <c r="CY91" s="39">
        <f t="shared" si="118"/>
        <v>5.0256596106520863</v>
      </c>
      <c r="CZ91" s="36">
        <f t="shared" si="119"/>
        <v>2877900.2600000002</v>
      </c>
      <c r="DA91" s="40">
        <f t="shared" si="120"/>
        <v>3.3248191214918075</v>
      </c>
      <c r="DB91" s="38">
        <f t="shared" si="121"/>
        <v>2927838.634511143</v>
      </c>
      <c r="DC91" s="39">
        <f t="shared" si="88"/>
        <v>0.98766119009988573</v>
      </c>
      <c r="DD91" s="36">
        <f t="shared" si="122"/>
        <v>3074176.8654888566</v>
      </c>
      <c r="DE91" s="39">
        <f t="shared" si="123"/>
        <v>1.9015652467122608</v>
      </c>
      <c r="DF91" s="36">
        <f t="shared" si="124"/>
        <v>6002015.5</v>
      </c>
      <c r="DG91" s="40">
        <f t="shared" si="125"/>
        <v>1.3101770720914232</v>
      </c>
      <c r="DH91" s="152"/>
      <c r="DI91" s="161" t="s">
        <v>100</v>
      </c>
      <c r="DJ91" s="38">
        <f t="shared" si="126"/>
        <v>2877900.2600000002</v>
      </c>
      <c r="DK91" s="36">
        <f t="shared" si="127"/>
        <v>6002015.5</v>
      </c>
      <c r="DL91" s="37">
        <f t="shared" si="128"/>
        <v>8879915.7599999998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>
        <v>665392.85</v>
      </c>
      <c r="E92" s="39">
        <v>6.19869624757788</v>
      </c>
      <c r="F92" s="39">
        <v>156079.79999999999</v>
      </c>
      <c r="G92" s="39">
        <v>6.0204358727097391</v>
      </c>
      <c r="H92" s="36">
        <v>821472.64999999991</v>
      </c>
      <c r="I92" s="40">
        <v>6.1640190141743387</v>
      </c>
      <c r="J92" s="244">
        <v>143927.63</v>
      </c>
      <c r="K92" s="39">
        <v>0.4378479599411042</v>
      </c>
      <c r="L92" s="36">
        <v>125270.35</v>
      </c>
      <c r="M92" s="39">
        <v>0.43689611757484448</v>
      </c>
      <c r="N92" s="36">
        <v>269197.98</v>
      </c>
      <c r="O92" s="40">
        <v>0.43740450796498137</v>
      </c>
      <c r="P92" s="116">
        <f t="shared" si="98"/>
        <v>809320.48</v>
      </c>
      <c r="Q92" s="117">
        <f t="shared" si="99"/>
        <v>281350.15000000002</v>
      </c>
      <c r="R92" s="118">
        <f t="shared" si="100"/>
        <v>1090670.6299999999</v>
      </c>
      <c r="S92" s="32"/>
      <c r="T92" s="35">
        <v>824767.81699999992</v>
      </c>
      <c r="U92" s="39">
        <v>4.273275530294395</v>
      </c>
      <c r="V92" s="39">
        <v>272734.58199999999</v>
      </c>
      <c r="W92" s="39">
        <v>4.9979765434587407</v>
      </c>
      <c r="X92" s="36">
        <v>1097502.399</v>
      </c>
      <c r="Y92" s="40">
        <v>4.4330097909724326</v>
      </c>
      <c r="Z92" s="38">
        <v>279009.83199999999</v>
      </c>
      <c r="AA92" s="39">
        <v>0.28315896024446208</v>
      </c>
      <c r="AB92" s="36">
        <v>304340.79399999999</v>
      </c>
      <c r="AC92" s="39">
        <v>0.74595343011698845</v>
      </c>
      <c r="AD92" s="36">
        <v>583350.62599999993</v>
      </c>
      <c r="AE92" s="40">
        <v>0.41867189680019745</v>
      </c>
      <c r="AF92" s="116">
        <f t="shared" si="101"/>
        <v>1103777.649</v>
      </c>
      <c r="AG92" s="117">
        <f t="shared" si="102"/>
        <v>577075.37599999993</v>
      </c>
      <c r="AH92" s="118">
        <f t="shared" si="103"/>
        <v>1680853.0249999999</v>
      </c>
      <c r="AI92" s="32"/>
      <c r="AJ92" s="35">
        <v>486868.06750000396</v>
      </c>
      <c r="AK92" s="39">
        <v>7.9558805722596899</v>
      </c>
      <c r="AL92" s="36">
        <v>139447.73950000299</v>
      </c>
      <c r="AM92" s="39">
        <v>6.6092108393764155</v>
      </c>
      <c r="AN92" s="36">
        <v>626315.80700000701</v>
      </c>
      <c r="AO92" s="40">
        <v>7.6106179840817427</v>
      </c>
      <c r="AP92" s="38">
        <v>76054.649999999994</v>
      </c>
      <c r="AQ92" s="39">
        <v>0.49940672401339548</v>
      </c>
      <c r="AR92" s="36">
        <v>193998.96</v>
      </c>
      <c r="AS92" s="39">
        <v>1.3412724180367537</v>
      </c>
      <c r="AT92" s="36">
        <v>270053.61</v>
      </c>
      <c r="AU92" s="40">
        <v>0.90949189702554145</v>
      </c>
      <c r="AV92" s="116">
        <f t="shared" si="104"/>
        <v>562922.71750000399</v>
      </c>
      <c r="AW92" s="117">
        <f t="shared" si="105"/>
        <v>333446.69950000301</v>
      </c>
      <c r="AX92" s="118">
        <f t="shared" si="106"/>
        <v>896369.417000007</v>
      </c>
      <c r="AY92" s="32"/>
      <c r="AZ92" s="35">
        <v>1024578.7888885272</v>
      </c>
      <c r="BA92" s="39">
        <v>9.2487704358957146</v>
      </c>
      <c r="BB92" s="39">
        <v>172810.25431147261</v>
      </c>
      <c r="BC92" s="39">
        <v>5.8151985163870048</v>
      </c>
      <c r="BD92" s="36">
        <v>1197389.0431999997</v>
      </c>
      <c r="BE92" s="40">
        <v>8.5225239200837013</v>
      </c>
      <c r="BF92" s="38">
        <v>366659.38766880386</v>
      </c>
      <c r="BG92" s="39">
        <v>0.61156886819506961</v>
      </c>
      <c r="BH92" s="36">
        <v>280290.60678119626</v>
      </c>
      <c r="BI92" s="39">
        <v>0.95888790857997819</v>
      </c>
      <c r="BJ92" s="36">
        <v>646949.99445000011</v>
      </c>
      <c r="BK92" s="40">
        <v>0.72540468763139876</v>
      </c>
      <c r="BL92" s="116">
        <f t="shared" si="107"/>
        <v>1391238.1765573311</v>
      </c>
      <c r="BM92" s="117">
        <f t="shared" si="108"/>
        <v>453100.86109266884</v>
      </c>
      <c r="BN92" s="118">
        <f t="shared" si="109"/>
        <v>1844339.0376499998</v>
      </c>
      <c r="BO92" s="32"/>
      <c r="BP92" s="35">
        <v>2.5011104298755527E-11</v>
      </c>
      <c r="BQ92" s="39">
        <v>2.6847183154705861E-16</v>
      </c>
      <c r="BR92" s="39">
        <v>3.3004710076056654E-12</v>
      </c>
      <c r="BS92" s="39">
        <v>1.6904686578598982E-16</v>
      </c>
      <c r="BT92" s="36">
        <v>2.8311575306361192E-11</v>
      </c>
      <c r="BU92" s="40">
        <v>2.5124528824920078E-16</v>
      </c>
      <c r="BV92" s="38">
        <v>2.4442670110147446E-12</v>
      </c>
      <c r="BW92" s="39">
        <v>8.4700980366168512E-18</v>
      </c>
      <c r="BX92" s="36">
        <v>-1.9042545318370685E-12</v>
      </c>
      <c r="BY92" s="39">
        <v>-1.005929399870614E-17</v>
      </c>
      <c r="BZ92" s="36">
        <v>5.4001247917767614E-13</v>
      </c>
      <c r="CA92" s="40">
        <v>1.1300192709402927E-18</v>
      </c>
      <c r="CB92" s="116">
        <f t="shared" si="110"/>
        <v>2.7455371309770271E-11</v>
      </c>
      <c r="CC92" s="117">
        <f t="shared" si="111"/>
        <v>1.3962164757685969E-12</v>
      </c>
      <c r="CD92" s="118">
        <f t="shared" si="112"/>
        <v>2.8851587785538868E-11</v>
      </c>
      <c r="CE92" s="32"/>
      <c r="CF92" s="38">
        <v>4279.3900000000003</v>
      </c>
      <c r="CG92" s="39">
        <v>3.4167604812889732E-2</v>
      </c>
      <c r="CH92" s="39">
        <v>412.84</v>
      </c>
      <c r="CI92" s="39">
        <v>1.7192354141506681E-2</v>
      </c>
      <c r="CJ92" s="36">
        <v>4692.2300000000005</v>
      </c>
      <c r="CK92" s="40">
        <v>3.1436620661932202E-2</v>
      </c>
      <c r="CL92" s="38">
        <v>719757.16901999991</v>
      </c>
      <c r="CM92" s="39">
        <v>1.0997003023208536E-3</v>
      </c>
      <c r="CN92" s="36">
        <v>454.3</v>
      </c>
      <c r="CO92" s="39">
        <v>1.5364063715377593E-3</v>
      </c>
      <c r="CP92" s="36">
        <v>1125.06</v>
      </c>
      <c r="CQ92" s="40">
        <v>1.2422844447781563E-3</v>
      </c>
      <c r="CR92" s="116">
        <f t="shared" si="113"/>
        <v>724036.55901999993</v>
      </c>
      <c r="CS92" s="117">
        <f t="shared" si="114"/>
        <v>867.14</v>
      </c>
      <c r="CT92" s="118">
        <f t="shared" si="115"/>
        <v>724903.69901999994</v>
      </c>
      <c r="CU92" s="32"/>
      <c r="CV92" s="38">
        <f t="shared" si="116"/>
        <v>3005886.9133885312</v>
      </c>
      <c r="CW92" s="39">
        <f t="shared" si="96"/>
        <v>4.3517286153403933</v>
      </c>
      <c r="CX92" s="36">
        <f t="shared" si="117"/>
        <v>741485.21581147553</v>
      </c>
      <c r="CY92" s="39">
        <f t="shared" si="118"/>
        <v>4.2407660172120512</v>
      </c>
      <c r="CZ92" s="36">
        <f t="shared" si="119"/>
        <v>3747372.1292000068</v>
      </c>
      <c r="DA92" s="40">
        <f t="shared" si="120"/>
        <v>4.3293142169248249</v>
      </c>
      <c r="DB92" s="38">
        <f t="shared" si="121"/>
        <v>1585408.6686888037</v>
      </c>
      <c r="DC92" s="39">
        <f t="shared" si="88"/>
        <v>0.53481315331208701</v>
      </c>
      <c r="DD92" s="36">
        <f t="shared" si="122"/>
        <v>904355.01078119618</v>
      </c>
      <c r="DE92" s="39">
        <f t="shared" si="123"/>
        <v>0.55939854290658997</v>
      </c>
      <c r="DF92" s="36">
        <f t="shared" si="124"/>
        <v>2489763.6794699999</v>
      </c>
      <c r="DG92" s="40">
        <f t="shared" si="125"/>
        <v>0.54348931417580859</v>
      </c>
      <c r="DH92" s="152"/>
      <c r="DI92" s="161" t="s">
        <v>101</v>
      </c>
      <c r="DJ92" s="38">
        <f t="shared" si="126"/>
        <v>3747372.1292000068</v>
      </c>
      <c r="DK92" s="36">
        <f t="shared" si="127"/>
        <v>2489763.6794699999</v>
      </c>
      <c r="DL92" s="37">
        <f t="shared" si="128"/>
        <v>6237135.8086700067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>
        <v>1827730.6156271817</v>
      </c>
      <c r="E93" s="39">
        <v>17.026853998613632</v>
      </c>
      <c r="F93" s="39">
        <v>432119.54827015754</v>
      </c>
      <c r="G93" s="39">
        <v>16.668063578405306</v>
      </c>
      <c r="H93" s="36">
        <v>2259850.1638973393</v>
      </c>
      <c r="I93" s="40">
        <v>16.957058009719734</v>
      </c>
      <c r="J93" s="244">
        <v>1396641.2294212771</v>
      </c>
      <c r="K93" s="39">
        <v>4.2487777577643833</v>
      </c>
      <c r="L93" s="36">
        <v>3234469.648986272</v>
      </c>
      <c r="M93" s="39">
        <v>11.28062013122636</v>
      </c>
      <c r="N93" s="36">
        <v>4631110.8784075491</v>
      </c>
      <c r="O93" s="40">
        <v>7.5248290314107358</v>
      </c>
      <c r="P93" s="116">
        <f t="shared" si="98"/>
        <v>3224371.8450484588</v>
      </c>
      <c r="Q93" s="117">
        <f t="shared" si="99"/>
        <v>3666589.1972564296</v>
      </c>
      <c r="R93" s="118">
        <f t="shared" si="100"/>
        <v>6890961.0423048884</v>
      </c>
      <c r="S93" s="32"/>
      <c r="T93" s="35">
        <v>1180415.8400000001</v>
      </c>
      <c r="U93" s="39">
        <v>6.1159541154161019</v>
      </c>
      <c r="V93" s="39">
        <v>291993.94999999995</v>
      </c>
      <c r="W93" s="39">
        <v>5.350912606058384</v>
      </c>
      <c r="X93" s="36">
        <v>1472409.79</v>
      </c>
      <c r="Y93" s="40">
        <v>5.9473282439664752</v>
      </c>
      <c r="Z93" s="38">
        <v>1481610.4300000002</v>
      </c>
      <c r="AA93" s="39">
        <v>1.5036433155020517</v>
      </c>
      <c r="AB93" s="36">
        <v>672589.6</v>
      </c>
      <c r="AC93" s="39">
        <v>1.6485483677256003</v>
      </c>
      <c r="AD93" s="36">
        <v>2154200.0300000003</v>
      </c>
      <c r="AE93" s="40">
        <v>1.5460736175624545</v>
      </c>
      <c r="AF93" s="116">
        <f t="shared" si="101"/>
        <v>2662026.2700000005</v>
      </c>
      <c r="AG93" s="117">
        <f t="shared" si="102"/>
        <v>964583.54999999993</v>
      </c>
      <c r="AH93" s="118">
        <f t="shared" si="103"/>
        <v>3626609.8200000003</v>
      </c>
      <c r="AI93" s="32"/>
      <c r="AJ93" s="35">
        <v>603774.51240222366</v>
      </c>
      <c r="AK93" s="39">
        <v>9.8662414602624953</v>
      </c>
      <c r="AL93" s="36">
        <v>-70477.257601715974</v>
      </c>
      <c r="AM93" s="39">
        <v>-3.3403126973655612</v>
      </c>
      <c r="AN93" s="36">
        <v>533297.25480050768</v>
      </c>
      <c r="AO93" s="40">
        <v>6.4803117419102945</v>
      </c>
      <c r="AP93" s="38">
        <v>420866.54255938664</v>
      </c>
      <c r="AQ93" s="39">
        <v>2.7635862010597325</v>
      </c>
      <c r="AR93" s="36">
        <v>-217624.04571043048</v>
      </c>
      <c r="AS93" s="39">
        <v>-1.5046118289137742</v>
      </c>
      <c r="AT93" s="36">
        <v>203242.49684895616</v>
      </c>
      <c r="AU93" s="40">
        <v>0.68448410674963678</v>
      </c>
      <c r="AV93" s="116">
        <f t="shared" si="104"/>
        <v>1024641.0549616104</v>
      </c>
      <c r="AW93" s="126">
        <f t="shared" si="105"/>
        <v>-288101.30331214645</v>
      </c>
      <c r="AX93" s="118">
        <f t="shared" si="106"/>
        <v>736539.7516494639</v>
      </c>
      <c r="AY93" s="32"/>
      <c r="AZ93" s="35">
        <v>1406745.6175044223</v>
      </c>
      <c r="BA93" s="39">
        <v>12.69855224322461</v>
      </c>
      <c r="BB93" s="39">
        <v>317815.399230954</v>
      </c>
      <c r="BC93" s="39">
        <v>10.694733628258371</v>
      </c>
      <c r="BD93" s="36">
        <v>1724561.0167353763</v>
      </c>
      <c r="BE93" s="40">
        <v>12.274717728744218</v>
      </c>
      <c r="BF93" s="38">
        <v>833579.28962663037</v>
      </c>
      <c r="BG93" s="39">
        <v>1.3903670814186073</v>
      </c>
      <c r="BH93" s="36">
        <v>716346.7328274101</v>
      </c>
      <c r="BI93" s="39">
        <v>2.4506572958229338</v>
      </c>
      <c r="BJ93" s="36">
        <v>1549926.0224540406</v>
      </c>
      <c r="BK93" s="40">
        <v>1.7378833168178405</v>
      </c>
      <c r="BL93" s="116">
        <f t="shared" si="107"/>
        <v>2240324.9071310526</v>
      </c>
      <c r="BM93" s="117">
        <f t="shared" si="108"/>
        <v>1034162.1320583641</v>
      </c>
      <c r="BN93" s="118">
        <f t="shared" si="109"/>
        <v>3274487.0391894169</v>
      </c>
      <c r="BO93" s="32"/>
      <c r="BP93" s="35">
        <v>903.88</v>
      </c>
      <c r="BQ93" s="39">
        <v>9.7023432552248261E-3</v>
      </c>
      <c r="BR93" s="39">
        <v>0</v>
      </c>
      <c r="BS93" s="39">
        <v>0</v>
      </c>
      <c r="BT93" s="36">
        <v>903.88</v>
      </c>
      <c r="BU93" s="40">
        <v>8.0212983094466884E-3</v>
      </c>
      <c r="BV93" s="38">
        <v>-12168.039999999999</v>
      </c>
      <c r="BW93" s="39">
        <v>-4.2165807274340203E-2</v>
      </c>
      <c r="BX93" s="36">
        <v>0</v>
      </c>
      <c r="BY93" s="39">
        <v>0</v>
      </c>
      <c r="BZ93" s="36">
        <v>-12168.039999999999</v>
      </c>
      <c r="CA93" s="40">
        <v>-2.5462596180204612E-2</v>
      </c>
      <c r="CB93" s="116">
        <f t="shared" si="110"/>
        <v>-11264.16</v>
      </c>
      <c r="CC93" s="117">
        <f t="shared" si="111"/>
        <v>0</v>
      </c>
      <c r="CD93" s="118">
        <f t="shared" si="112"/>
        <v>-11264.16</v>
      </c>
      <c r="CE93" s="32"/>
      <c r="CF93" s="38">
        <v>1408339.47</v>
      </c>
      <c r="CG93" s="39">
        <v>11.244496634649931</v>
      </c>
      <c r="CH93" s="39">
        <v>704169.74</v>
      </c>
      <c r="CI93" s="39">
        <v>29.324521717403073</v>
      </c>
      <c r="CJ93" s="36">
        <v>2112509.21</v>
      </c>
      <c r="CK93" s="40">
        <v>14.153217271874581</v>
      </c>
      <c r="CL93" s="38">
        <v>1983647.05</v>
      </c>
      <c r="CM93" s="39">
        <v>3.2521576429466119</v>
      </c>
      <c r="CN93" s="36">
        <v>991823.52</v>
      </c>
      <c r="CO93" s="39">
        <v>3.3542680509993574</v>
      </c>
      <c r="CP93" s="36">
        <v>2975470.5700000003</v>
      </c>
      <c r="CQ93" s="40">
        <v>3.2854966001868298</v>
      </c>
      <c r="CR93" s="116">
        <f t="shared" si="113"/>
        <v>3391986.52</v>
      </c>
      <c r="CS93" s="117">
        <f t="shared" si="114"/>
        <v>1695993.26</v>
      </c>
      <c r="CT93" s="118">
        <f t="shared" si="115"/>
        <v>5087979.78</v>
      </c>
      <c r="CU93" s="32"/>
      <c r="CV93" s="38">
        <f t="shared" si="116"/>
        <v>6427909.9355338272</v>
      </c>
      <c r="CW93" s="39">
        <f t="shared" si="96"/>
        <v>9.3059121681194608</v>
      </c>
      <c r="CX93" s="36">
        <f t="shared" si="117"/>
        <v>1675621.3798993956</v>
      </c>
      <c r="CY93" s="39">
        <f t="shared" si="118"/>
        <v>9.5833579066234797</v>
      </c>
      <c r="CZ93" s="36">
        <f t="shared" si="119"/>
        <v>8103531.3154332228</v>
      </c>
      <c r="DA93" s="40">
        <f t="shared" si="120"/>
        <v>9.3619560912649682</v>
      </c>
      <c r="DB93" s="38">
        <f t="shared" si="121"/>
        <v>6104176.5016072942</v>
      </c>
      <c r="DC93" s="39">
        <f t="shared" si="88"/>
        <v>2.0591497622490547</v>
      </c>
      <c r="DD93" s="36">
        <f t="shared" si="122"/>
        <v>5397605.4561032522</v>
      </c>
      <c r="DE93" s="39">
        <f t="shared" si="123"/>
        <v>3.3387470532403012</v>
      </c>
      <c r="DF93" s="36">
        <f t="shared" si="124"/>
        <v>11501781.957710546</v>
      </c>
      <c r="DG93" s="40">
        <f t="shared" si="125"/>
        <v>2.5107184426943183</v>
      </c>
      <c r="DH93" s="152"/>
      <c r="DI93" s="161" t="s">
        <v>90</v>
      </c>
      <c r="DJ93" s="38">
        <f t="shared" si="126"/>
        <v>8103531.3154332228</v>
      </c>
      <c r="DK93" s="36">
        <f t="shared" si="127"/>
        <v>11501781.957710546</v>
      </c>
      <c r="DL93" s="37">
        <f t="shared" si="128"/>
        <v>19605313.273143768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>
        <v>67051.703999999998</v>
      </c>
      <c r="E94" s="39">
        <v>0.62464324042331199</v>
      </c>
      <c r="F94" s="39">
        <v>11684.5</v>
      </c>
      <c r="G94" s="39">
        <v>0.45070395371263261</v>
      </c>
      <c r="H94" s="36">
        <v>78736.203999999998</v>
      </c>
      <c r="I94" s="40">
        <v>0.59080659418169268</v>
      </c>
      <c r="J94" s="244">
        <v>229580.87199999997</v>
      </c>
      <c r="K94" s="39">
        <v>0.69841708952408754</v>
      </c>
      <c r="L94" s="36">
        <v>163987.54800000001</v>
      </c>
      <c r="M94" s="39">
        <v>0.57192722022265008</v>
      </c>
      <c r="N94" s="36">
        <v>393568.42</v>
      </c>
      <c r="O94" s="40">
        <v>0.63948697200720128</v>
      </c>
      <c r="P94" s="116">
        <f t="shared" si="98"/>
        <v>296632.576</v>
      </c>
      <c r="Q94" s="117">
        <f t="shared" si="99"/>
        <v>175672.04800000001</v>
      </c>
      <c r="R94" s="118">
        <f t="shared" si="100"/>
        <v>472304.62400000001</v>
      </c>
      <c r="S94" s="32"/>
      <c r="T94" s="35">
        <v>1539544.5700000003</v>
      </c>
      <c r="U94" s="39">
        <v>7.9766668911847312</v>
      </c>
      <c r="V94" s="39">
        <v>0</v>
      </c>
      <c r="W94" s="39">
        <v>0</v>
      </c>
      <c r="X94" s="36">
        <v>1539544.5700000003</v>
      </c>
      <c r="Y94" s="40">
        <v>6.2184977077653247</v>
      </c>
      <c r="Z94" s="38">
        <v>0</v>
      </c>
      <c r="AA94" s="39">
        <v>0</v>
      </c>
      <c r="AB94" s="36">
        <v>0</v>
      </c>
      <c r="AC94" s="39">
        <v>0</v>
      </c>
      <c r="AD94" s="36">
        <v>0</v>
      </c>
      <c r="AE94" s="40">
        <v>0</v>
      </c>
      <c r="AF94" s="116">
        <f t="shared" si="101"/>
        <v>1539544.5700000003</v>
      </c>
      <c r="AG94" s="117">
        <f t="shared" si="102"/>
        <v>0</v>
      </c>
      <c r="AH94" s="118">
        <f t="shared" si="103"/>
        <v>1539544.5700000003</v>
      </c>
      <c r="AI94" s="32"/>
      <c r="AJ94" s="35">
        <v>5089560.8216155302</v>
      </c>
      <c r="AK94" s="39">
        <v>83.168194352825836</v>
      </c>
      <c r="AL94" s="36">
        <v>1671220.1299158006</v>
      </c>
      <c r="AM94" s="39">
        <v>79.208499450959792</v>
      </c>
      <c r="AN94" s="36">
        <v>6760780.9515313311</v>
      </c>
      <c r="AO94" s="40">
        <v>82.152997770597622</v>
      </c>
      <c r="AP94" s="38">
        <v>1975024.2309582778</v>
      </c>
      <c r="AQ94" s="39">
        <v>12.968837290421419</v>
      </c>
      <c r="AR94" s="36">
        <v>3476493.3369754371</v>
      </c>
      <c r="AS94" s="39">
        <v>24.035822791904181</v>
      </c>
      <c r="AT94" s="36">
        <v>5451517.5679337149</v>
      </c>
      <c r="AU94" s="40">
        <v>18.359728849868368</v>
      </c>
      <c r="AV94" s="116">
        <f t="shared" si="104"/>
        <v>7064585.0525738075</v>
      </c>
      <c r="AW94" s="117">
        <f t="shared" si="105"/>
        <v>5147713.4668912375</v>
      </c>
      <c r="AX94" s="118">
        <f t="shared" si="106"/>
        <v>12212298.519465044</v>
      </c>
      <c r="AY94" s="32"/>
      <c r="AZ94" s="35">
        <v>3340659.409060183</v>
      </c>
      <c r="BA94" s="39">
        <v>30.155798962449747</v>
      </c>
      <c r="BB94" s="39">
        <v>754729.91745912959</v>
      </c>
      <c r="BC94" s="39">
        <v>25.397244589263035</v>
      </c>
      <c r="BD94" s="36">
        <v>4095389.3265193123</v>
      </c>
      <c r="BE94" s="40">
        <v>29.149300885565616</v>
      </c>
      <c r="BF94" s="38">
        <v>2424950.4956966857</v>
      </c>
      <c r="BG94" s="39">
        <v>4.0446918310513338</v>
      </c>
      <c r="BH94" s="36">
        <v>2083911.3764913697</v>
      </c>
      <c r="BI94" s="39">
        <v>7.1291629941410077</v>
      </c>
      <c r="BJ94" s="36">
        <v>4508861.8721880559</v>
      </c>
      <c r="BK94" s="40">
        <v>5.0556450514360156</v>
      </c>
      <c r="BL94" s="116">
        <f t="shared" si="107"/>
        <v>5765609.9047568683</v>
      </c>
      <c r="BM94" s="117">
        <f t="shared" si="108"/>
        <v>2838641.293950499</v>
      </c>
      <c r="BN94" s="118">
        <f t="shared" si="109"/>
        <v>8604251.1987073682</v>
      </c>
      <c r="BO94" s="32"/>
      <c r="BP94" s="35">
        <v>327830.38999999966</v>
      </c>
      <c r="BQ94" s="39">
        <v>3.5189659836197515</v>
      </c>
      <c r="BR94" s="39">
        <v>652.20000000000186</v>
      </c>
      <c r="BS94" s="39">
        <v>3.3405039950829843E-2</v>
      </c>
      <c r="BT94" s="36">
        <v>328482.58999999968</v>
      </c>
      <c r="BU94" s="40">
        <v>2.9150516040289274</v>
      </c>
      <c r="BV94" s="38">
        <v>13338.829999999991</v>
      </c>
      <c r="BW94" s="39">
        <v>4.6222936072299811E-2</v>
      </c>
      <c r="BX94" s="36">
        <v>9175.1399999999976</v>
      </c>
      <c r="BY94" s="39">
        <v>4.8468011600450056E-2</v>
      </c>
      <c r="BZ94" s="36">
        <v>22513.969999999987</v>
      </c>
      <c r="CA94" s="40">
        <v>4.7112281560813485E-2</v>
      </c>
      <c r="CB94" s="116">
        <f t="shared" si="110"/>
        <v>341169.21999999968</v>
      </c>
      <c r="CC94" s="117">
        <f t="shared" si="111"/>
        <v>9827.34</v>
      </c>
      <c r="CD94" s="118">
        <f t="shared" si="112"/>
        <v>350996.55999999971</v>
      </c>
      <c r="CE94" s="32"/>
      <c r="CF94" s="38">
        <v>2446934.7999999998</v>
      </c>
      <c r="CG94" s="39">
        <v>19.536873537889129</v>
      </c>
      <c r="CH94" s="39">
        <v>1223467.3999999999</v>
      </c>
      <c r="CI94" s="39">
        <v>50.950210302752673</v>
      </c>
      <c r="CJ94" s="36">
        <v>3670402.1999999997</v>
      </c>
      <c r="CK94" s="40">
        <v>24.590661932198845</v>
      </c>
      <c r="CL94" s="38">
        <v>3244015.52</v>
      </c>
      <c r="CM94" s="39">
        <v>5.3185116108258406</v>
      </c>
      <c r="CN94" s="36">
        <v>1622007.76</v>
      </c>
      <c r="CO94" s="39">
        <v>5.4855008962088672</v>
      </c>
      <c r="CP94" s="36">
        <v>4866023.28</v>
      </c>
      <c r="CQ94" s="40">
        <v>5.3730334637018329</v>
      </c>
      <c r="CR94" s="116">
        <f t="shared" si="113"/>
        <v>5690950.3200000003</v>
      </c>
      <c r="CS94" s="117">
        <f t="shared" si="114"/>
        <v>2845475.16</v>
      </c>
      <c r="CT94" s="118">
        <f t="shared" si="115"/>
        <v>8536425.4800000004</v>
      </c>
      <c r="CU94" s="32"/>
      <c r="CV94" s="38">
        <f t="shared" si="116"/>
        <v>12811581.694675714</v>
      </c>
      <c r="CW94" s="39">
        <f t="shared" si="96"/>
        <v>18.547779166329896</v>
      </c>
      <c r="CX94" s="36">
        <f t="shared" si="117"/>
        <v>3661754.1473749303</v>
      </c>
      <c r="CY94" s="39">
        <f t="shared" si="118"/>
        <v>20.942619246397882</v>
      </c>
      <c r="CZ94" s="36">
        <f t="shared" si="119"/>
        <v>16473335.842050644</v>
      </c>
      <c r="DA94" s="40">
        <f t="shared" si="120"/>
        <v>19.0315358609427</v>
      </c>
      <c r="DB94" s="38">
        <f t="shared" si="121"/>
        <v>7886909.9486549627</v>
      </c>
      <c r="DC94" s="39">
        <f t="shared" si="88"/>
        <v>2.6605273850414255</v>
      </c>
      <c r="DD94" s="36">
        <f t="shared" si="122"/>
        <v>7355575.1614668062</v>
      </c>
      <c r="DE94" s="39">
        <f t="shared" si="123"/>
        <v>4.5498703258249167</v>
      </c>
      <c r="DF94" s="36">
        <f t="shared" si="124"/>
        <v>15242485.110121768</v>
      </c>
      <c r="DG94" s="40">
        <f t="shared" si="125"/>
        <v>3.3272747317924205</v>
      </c>
      <c r="DH94" s="152"/>
      <c r="DI94" s="161" t="s">
        <v>91</v>
      </c>
      <c r="DJ94" s="38">
        <f t="shared" si="126"/>
        <v>16473335.842050644</v>
      </c>
      <c r="DK94" s="36">
        <f t="shared" si="127"/>
        <v>15242485.110121768</v>
      </c>
      <c r="DL94" s="37">
        <f t="shared" si="128"/>
        <v>31715820.952172413</v>
      </c>
      <c r="DM94"/>
    </row>
    <row r="95" spans="1:119" s="19" customFormat="1" ht="15.6" x14ac:dyDescent="0.3">
      <c r="A95" s="26">
        <v>80</v>
      </c>
      <c r="B95" s="26" t="s">
        <v>176</v>
      </c>
      <c r="C95" s="41"/>
      <c r="D95" s="42">
        <v>3701898.8383424925</v>
      </c>
      <c r="E95" s="46">
        <v>34.486313518617642</v>
      </c>
      <c r="F95" s="43">
        <v>880680.19500384654</v>
      </c>
      <c r="G95" s="46">
        <v>33.970306461093408</v>
      </c>
      <c r="H95" s="43">
        <v>4582579.0333463391</v>
      </c>
      <c r="I95" s="47">
        <v>34.385933963234805</v>
      </c>
      <c r="J95" s="245">
        <v>2944716.7642736142</v>
      </c>
      <c r="K95" s="46">
        <v>8.9582398309592914</v>
      </c>
      <c r="L95" s="43">
        <v>5256893.4844549354</v>
      </c>
      <c r="M95" s="46">
        <v>18.334077887248316</v>
      </c>
      <c r="N95" s="43">
        <v>8201610.2487285491</v>
      </c>
      <c r="O95" s="47">
        <v>13.326330663274886</v>
      </c>
      <c r="P95" s="122">
        <f t="shared" si="98"/>
        <v>6646615.6026161071</v>
      </c>
      <c r="Q95" s="128">
        <f t="shared" si="99"/>
        <v>6137573.6794587821</v>
      </c>
      <c r="R95" s="129">
        <f t="shared" si="100"/>
        <v>12784189.282074889</v>
      </c>
      <c r="S95" s="32"/>
      <c r="T95" s="42">
        <v>11370036.777733287</v>
      </c>
      <c r="U95" s="46">
        <v>58.910276249097372</v>
      </c>
      <c r="V95" s="43">
        <v>2586214.5618922571</v>
      </c>
      <c r="W95" s="46">
        <v>47.393475451121645</v>
      </c>
      <c r="X95" s="43">
        <v>13956251.339625545</v>
      </c>
      <c r="Y95" s="47">
        <v>56.371811934264542</v>
      </c>
      <c r="Z95" s="45">
        <v>19793999.715679165</v>
      </c>
      <c r="AA95" s="46">
        <v>20.088354372296426</v>
      </c>
      <c r="AB95" s="43">
        <v>9745909.1349405218</v>
      </c>
      <c r="AC95" s="46">
        <v>23.8876762239681</v>
      </c>
      <c r="AD95" s="43">
        <v>29539908.850619689</v>
      </c>
      <c r="AE95" s="47">
        <v>21.200850943792229</v>
      </c>
      <c r="AF95" s="122">
        <f t="shared" si="101"/>
        <v>31164036.49341245</v>
      </c>
      <c r="AG95" s="128">
        <f t="shared" si="102"/>
        <v>12332123.69683278</v>
      </c>
      <c r="AH95" s="129">
        <f t="shared" si="103"/>
        <v>43496160.190245226</v>
      </c>
      <c r="AI95" s="32"/>
      <c r="AJ95" s="42">
        <v>12918362.991458058</v>
      </c>
      <c r="AK95" s="46">
        <v>211.09815987087487</v>
      </c>
      <c r="AL95" s="43">
        <v>3939289.6280649528</v>
      </c>
      <c r="AM95" s="46">
        <v>186.70503948362258</v>
      </c>
      <c r="AN95" s="43">
        <v>16857652.619523011</v>
      </c>
      <c r="AO95" s="47">
        <v>204.84419004220197</v>
      </c>
      <c r="AP95" s="45">
        <v>4765787.7748569418</v>
      </c>
      <c r="AQ95" s="46">
        <v>31.294160974830532</v>
      </c>
      <c r="AR95" s="43">
        <v>7577493.2451005913</v>
      </c>
      <c r="AS95" s="46">
        <v>52.38936686832362</v>
      </c>
      <c r="AT95" s="43">
        <v>12343281.019957533</v>
      </c>
      <c r="AU95" s="47">
        <v>41.569946316809236</v>
      </c>
      <c r="AV95" s="122">
        <f t="shared" si="104"/>
        <v>17684150.766314998</v>
      </c>
      <c r="AW95" s="128">
        <f t="shared" si="105"/>
        <v>11516782.873165544</v>
      </c>
      <c r="AX95" s="129">
        <f t="shared" si="106"/>
        <v>29200933.639480542</v>
      </c>
      <c r="AY95" s="32"/>
      <c r="AZ95" s="42">
        <v>13386356.897291735</v>
      </c>
      <c r="BA95" s="46">
        <v>120.83730725123429</v>
      </c>
      <c r="BB95" s="43">
        <v>2965613.2997521181</v>
      </c>
      <c r="BC95" s="46">
        <v>99.795177835990103</v>
      </c>
      <c r="BD95" s="43">
        <v>16351970.197043853</v>
      </c>
      <c r="BE95" s="47">
        <v>116.38661463977063</v>
      </c>
      <c r="BF95" s="45">
        <v>11277753.121704107</v>
      </c>
      <c r="BG95" s="46">
        <v>18.810708096894626</v>
      </c>
      <c r="BH95" s="43">
        <v>9656874.7484658416</v>
      </c>
      <c r="BI95" s="46">
        <v>33.036641995654726</v>
      </c>
      <c r="BJ95" s="43">
        <v>20934627.870169949</v>
      </c>
      <c r="BK95" s="47">
        <v>23.473340012546938</v>
      </c>
      <c r="BL95" s="122">
        <f t="shared" si="107"/>
        <v>24664110.018995844</v>
      </c>
      <c r="BM95" s="128">
        <f t="shared" si="108"/>
        <v>12622488.04821796</v>
      </c>
      <c r="BN95" s="129">
        <f t="shared" si="109"/>
        <v>37286598.067213804</v>
      </c>
      <c r="BO95" s="32"/>
      <c r="BP95" s="42">
        <v>6500189.0877789324</v>
      </c>
      <c r="BQ95" s="46">
        <v>69.773715264745249</v>
      </c>
      <c r="BR95" s="43">
        <v>1315904.0213882311</v>
      </c>
      <c r="BS95" s="46">
        <v>67.399304516914114</v>
      </c>
      <c r="BT95" s="43">
        <v>7816093.1091671633</v>
      </c>
      <c r="BU95" s="47">
        <v>69.362320709652252</v>
      </c>
      <c r="BV95" s="45">
        <v>6638080.9962577149</v>
      </c>
      <c r="BW95" s="46">
        <v>23.002886574967132</v>
      </c>
      <c r="BX95" s="43">
        <v>4847778.964575123</v>
      </c>
      <c r="BY95" s="46">
        <v>25.608569143516601</v>
      </c>
      <c r="BZ95" s="43">
        <v>11485859.960832838</v>
      </c>
      <c r="CA95" s="47">
        <v>24.035079927832857</v>
      </c>
      <c r="CB95" s="122">
        <f t="shared" si="110"/>
        <v>13138270.084036648</v>
      </c>
      <c r="CC95" s="128">
        <f t="shared" si="111"/>
        <v>6163682.9859633539</v>
      </c>
      <c r="CD95" s="129">
        <f t="shared" si="112"/>
        <v>19301953.07</v>
      </c>
      <c r="CE95" s="32"/>
      <c r="CF95" s="45">
        <f>SUM(CF75:CF94)</f>
        <v>11780588.440000001</v>
      </c>
      <c r="CG95" s="46">
        <v>94.058847237858004</v>
      </c>
      <c r="CH95" s="43">
        <v>5888567.3699999992</v>
      </c>
      <c r="CI95" s="46">
        <v>245.2241440053304</v>
      </c>
      <c r="CJ95" s="43">
        <v>17669155.809999999</v>
      </c>
      <c r="CK95" s="47">
        <v>118.37837203537451</v>
      </c>
      <c r="CL95" s="45">
        <f>SUM(CL75:CL94)</f>
        <v>13697776.129020002</v>
      </c>
      <c r="CM95" s="46">
        <v>21.278354417097852</v>
      </c>
      <c r="CN95" s="43">
        <v>6489463.7999999989</v>
      </c>
      <c r="CO95" s="46">
        <v>21.946849064899045</v>
      </c>
      <c r="CP95" s="43">
        <v>19468153.52</v>
      </c>
      <c r="CQ95" s="47">
        <v>21.496617323919711</v>
      </c>
      <c r="CR95" s="122">
        <f t="shared" si="113"/>
        <v>25478364.569020003</v>
      </c>
      <c r="CS95" s="128">
        <f t="shared" si="114"/>
        <v>12378031.169999998</v>
      </c>
      <c r="CT95" s="129">
        <f t="shared" si="115"/>
        <v>37856395.739020005</v>
      </c>
      <c r="CU95" s="32"/>
      <c r="CV95" s="45">
        <f>SUM(CV75:CV94)</f>
        <v>59657433.032604508</v>
      </c>
      <c r="CW95" s="46">
        <f t="shared" si="96"/>
        <v>86.368172165557951</v>
      </c>
      <c r="CX95" s="43">
        <f>SUM(CX75:CX94)</f>
        <v>17576269.076101407</v>
      </c>
      <c r="CY95" s="46">
        <f t="shared" si="118"/>
        <v>100.52370973537668</v>
      </c>
      <c r="CZ95" s="43">
        <f t="shared" si="119"/>
        <v>77233702.108705908</v>
      </c>
      <c r="DA95" s="47">
        <f t="shared" si="120"/>
        <v>89.227584834586139</v>
      </c>
      <c r="DB95" s="45">
        <f>SUM(DB75:DB94)</f>
        <v>59118114.501791537</v>
      </c>
      <c r="DC95" s="46">
        <f t="shared" si="88"/>
        <v>19.942583801258507</v>
      </c>
      <c r="DD95" s="43">
        <f>SUM(DD75:DD94)</f>
        <v>43574413.377537012</v>
      </c>
      <c r="DE95" s="46">
        <f t="shared" si="123"/>
        <v>26.953423225186441</v>
      </c>
      <c r="DF95" s="43">
        <f>SUM(DF75:DF94)</f>
        <v>102692527.87932858</v>
      </c>
      <c r="DG95" s="47">
        <f t="shared" si="125"/>
        <v>22.416702439806354</v>
      </c>
      <c r="DH95" s="153"/>
      <c r="DI95" s="161" t="s">
        <v>176</v>
      </c>
      <c r="DJ95" s="45">
        <f t="shared" ref="DJ95:DK95" si="129">SUM(DJ75:DJ94)</f>
        <v>77233702.108705908</v>
      </c>
      <c r="DK95" s="43">
        <f t="shared" si="129"/>
        <v>102692527.87932858</v>
      </c>
      <c r="DL95" s="44">
        <f>SUM(DL75:DL94)</f>
        <v>179926229.98803449</v>
      </c>
      <c r="DM95"/>
      <c r="DO95" s="48"/>
    </row>
    <row r="96" spans="1:119" s="19" customFormat="1" ht="15.6" x14ac:dyDescent="0.3">
      <c r="A96" s="26">
        <v>81</v>
      </c>
      <c r="B96" s="25" t="s">
        <v>177</v>
      </c>
      <c r="C96" s="41"/>
      <c r="D96" s="42">
        <v>8019082</v>
      </c>
      <c r="E96" s="46">
        <v>74.70452004769713</v>
      </c>
      <c r="F96" s="43">
        <v>1926551</v>
      </c>
      <c r="G96" s="46">
        <v>74.312478302796535</v>
      </c>
      <c r="H96" s="43">
        <v>9945633</v>
      </c>
      <c r="I96" s="47">
        <v>74.628255633343088</v>
      </c>
      <c r="J96" s="245">
        <v>3571317</v>
      </c>
      <c r="K96" s="46">
        <v>10.864445296243566</v>
      </c>
      <c r="L96" s="43">
        <v>5803284.0000000009</v>
      </c>
      <c r="M96" s="46">
        <v>20.239683602578058</v>
      </c>
      <c r="N96" s="43">
        <v>9374601</v>
      </c>
      <c r="O96" s="47">
        <v>15.232256712227271</v>
      </c>
      <c r="P96" s="122">
        <f t="shared" si="98"/>
        <v>11590399</v>
      </c>
      <c r="Q96" s="128">
        <f t="shared" si="99"/>
        <v>7729835.0000000009</v>
      </c>
      <c r="R96" s="129">
        <f t="shared" si="100"/>
        <v>19320234</v>
      </c>
      <c r="S96" s="32"/>
      <c r="T96" s="42">
        <v>23340718.45863346</v>
      </c>
      <c r="U96" s="46">
        <v>120.93260550777417</v>
      </c>
      <c r="V96" s="43">
        <v>5529964.0385596044</v>
      </c>
      <c r="W96" s="46">
        <v>101.33892940240071</v>
      </c>
      <c r="X96" s="43">
        <v>28870682.497193065</v>
      </c>
      <c r="Y96" s="47">
        <v>116.61388467007195</v>
      </c>
      <c r="Z96" s="45">
        <v>25201077.61982324</v>
      </c>
      <c r="AA96" s="46">
        <v>25.575840409341318</v>
      </c>
      <c r="AB96" s="43">
        <v>11896438.920575367</v>
      </c>
      <c r="AC96" s="46">
        <v>29.158724672908747</v>
      </c>
      <c r="AD96" s="43">
        <v>37097516.540398605</v>
      </c>
      <c r="AE96" s="47">
        <v>26.624960914236485</v>
      </c>
      <c r="AF96" s="122">
        <f t="shared" si="101"/>
        <v>48541796.0784567</v>
      </c>
      <c r="AG96" s="128">
        <f t="shared" si="102"/>
        <v>17426402.959134974</v>
      </c>
      <c r="AH96" s="129">
        <f t="shared" si="103"/>
        <v>65968199.037591673</v>
      </c>
      <c r="AI96" s="32"/>
      <c r="AJ96" s="42">
        <v>16150745.391184263</v>
      </c>
      <c r="AK96" s="46">
        <v>263.91831804667402</v>
      </c>
      <c r="AL96" s="43">
        <v>5000681.66937612</v>
      </c>
      <c r="AM96" s="46">
        <v>237.01036396872459</v>
      </c>
      <c r="AN96" s="43">
        <v>21151427.060560383</v>
      </c>
      <c r="AO96" s="47">
        <v>257.01958880321263</v>
      </c>
      <c r="AP96" s="45">
        <v>5165340.1769104619</v>
      </c>
      <c r="AQ96" s="46">
        <v>33.917789591637415</v>
      </c>
      <c r="AR96" s="43">
        <v>8280796.6485416889</v>
      </c>
      <c r="AS96" s="46">
        <v>57.25187467015369</v>
      </c>
      <c r="AT96" s="43">
        <v>13446136.825452151</v>
      </c>
      <c r="AU96" s="47">
        <v>45.284165944108167</v>
      </c>
      <c r="AV96" s="122">
        <f t="shared" si="104"/>
        <v>21316085.568094723</v>
      </c>
      <c r="AW96" s="128">
        <f t="shared" si="105"/>
        <v>13281478.317917809</v>
      </c>
      <c r="AX96" s="129">
        <f t="shared" si="106"/>
        <v>34597563.886012532</v>
      </c>
      <c r="AY96" s="32"/>
      <c r="AZ96" s="42">
        <v>19904763.448791318</v>
      </c>
      <c r="BA96" s="46">
        <v>179.67831241010396</v>
      </c>
      <c r="BB96" s="43">
        <v>4438267.5982525321</v>
      </c>
      <c r="BC96" s="46">
        <v>149.35113228968376</v>
      </c>
      <c r="BD96" s="43">
        <v>24343031.047043853</v>
      </c>
      <c r="BE96" s="47">
        <v>173.26370703320251</v>
      </c>
      <c r="BF96" s="45">
        <v>14143293.956267562</v>
      </c>
      <c r="BG96" s="46">
        <v>23.590281793624037</v>
      </c>
      <c r="BH96" s="43">
        <v>12119412.913902387</v>
      </c>
      <c r="BI96" s="46">
        <v>41.461105799028381</v>
      </c>
      <c r="BJ96" s="43">
        <v>26262706.870169949</v>
      </c>
      <c r="BK96" s="47">
        <v>29.447547471898151</v>
      </c>
      <c r="BL96" s="122">
        <f t="shared" si="107"/>
        <v>34048057.405058876</v>
      </c>
      <c r="BM96" s="128">
        <f t="shared" si="108"/>
        <v>16557680.512154918</v>
      </c>
      <c r="BN96" s="129">
        <f t="shared" si="109"/>
        <v>50605737.917213798</v>
      </c>
      <c r="BO96" s="32"/>
      <c r="BP96" s="42">
        <v>10152260.577778935</v>
      </c>
      <c r="BQ96" s="46">
        <v>108.9754358345116</v>
      </c>
      <c r="BR96" s="43">
        <v>2491153.8013882311</v>
      </c>
      <c r="BS96" s="46">
        <v>127.59443768634661</v>
      </c>
      <c r="BT96" s="43">
        <v>12643414.379167166</v>
      </c>
      <c r="BU96" s="47">
        <v>112.20139662925115</v>
      </c>
      <c r="BV96" s="45">
        <v>7581166.3162577143</v>
      </c>
      <c r="BW96" s="46">
        <v>26.270952249174272</v>
      </c>
      <c r="BX96" s="43">
        <v>6176882.7345751235</v>
      </c>
      <c r="BY96" s="46">
        <v>32.629608271264182</v>
      </c>
      <c r="BZ96" s="43">
        <v>13758049.050832838</v>
      </c>
      <c r="CA96" s="47">
        <v>28.789817193960893</v>
      </c>
      <c r="CB96" s="122">
        <f t="shared" si="110"/>
        <v>17733426.894036651</v>
      </c>
      <c r="CC96" s="128">
        <f t="shared" si="111"/>
        <v>8668036.5359633546</v>
      </c>
      <c r="CD96" s="129">
        <f t="shared" si="112"/>
        <v>26401463.430000007</v>
      </c>
      <c r="CE96" s="32"/>
      <c r="CF96" s="45">
        <f>+CF73+CF95</f>
        <v>15788231.880000001</v>
      </c>
      <c r="CG96" s="46">
        <v>126.05676686866752</v>
      </c>
      <c r="CH96" s="43">
        <v>7892389.0999999987</v>
      </c>
      <c r="CI96" s="46">
        <v>328.67151542914252</v>
      </c>
      <c r="CJ96" s="43">
        <v>23680620.979999997</v>
      </c>
      <c r="CK96" s="47">
        <v>158.65349711912097</v>
      </c>
      <c r="CL96" s="45">
        <f>+CL73+CL95</f>
        <v>18749950.359020002</v>
      </c>
      <c r="CM96" s="46">
        <v>29.561313341465173</v>
      </c>
      <c r="CN96" s="43">
        <v>9015550.9099999983</v>
      </c>
      <c r="CO96" s="46">
        <v>30.489874226385737</v>
      </c>
      <c r="CP96" s="43">
        <v>27046414.859999999</v>
      </c>
      <c r="CQ96" s="47">
        <v>29.864487642965511</v>
      </c>
      <c r="CR96" s="122">
        <f t="shared" si="113"/>
        <v>34538182.239020005</v>
      </c>
      <c r="CS96" s="128">
        <f t="shared" si="114"/>
        <v>16907940.009999998</v>
      </c>
      <c r="CT96" s="129">
        <f t="shared" si="115"/>
        <v>51446122.249020003</v>
      </c>
      <c r="CU96" s="32"/>
      <c r="CV96" s="45">
        <f>+CV73+CV95</f>
        <v>93355801.756387979</v>
      </c>
      <c r="CW96" s="46">
        <f t="shared" si="96"/>
        <v>135.15449037746509</v>
      </c>
      <c r="CX96" s="43">
        <f>+CX73+CX95</f>
        <v>27279007.207576491</v>
      </c>
      <c r="CY96" s="46">
        <f t="shared" si="118"/>
        <v>156.01644413445177</v>
      </c>
      <c r="CZ96" s="43">
        <f t="shared" si="119"/>
        <v>120634808.96396446</v>
      </c>
      <c r="DA96" s="47">
        <f t="shared" si="120"/>
        <v>139.36859631156929</v>
      </c>
      <c r="DB96" s="45">
        <f>+DB73+DB95</f>
        <v>74412145.428278968</v>
      </c>
      <c r="DC96" s="46">
        <f t="shared" si="88"/>
        <v>25.101789164637815</v>
      </c>
      <c r="DD96" s="43">
        <f>+DD73+DD95</f>
        <v>53292366.127594568</v>
      </c>
      <c r="DE96" s="46">
        <f t="shared" si="123"/>
        <v>32.964567680195763</v>
      </c>
      <c r="DF96" s="43">
        <f>+DF73+DF95</f>
        <v>127704511.55587357</v>
      </c>
      <c r="DG96" s="47">
        <f t="shared" si="125"/>
        <v>27.87655630731706</v>
      </c>
      <c r="DH96" s="153"/>
      <c r="DI96" s="160" t="s">
        <v>177</v>
      </c>
      <c r="DJ96" s="45">
        <f>+DJ73+DJ95</f>
        <v>120634808.96396446</v>
      </c>
      <c r="DK96" s="43">
        <f t="shared" ref="DK96:DL96" si="130">+DK73+DK95</f>
        <v>127704511.55587357</v>
      </c>
      <c r="DL96" s="44">
        <f t="shared" si="130"/>
        <v>248339320.51983804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244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8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6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244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5">
        <v>516.70000000000005</v>
      </c>
      <c r="U98" s="39">
        <v>2.677118846046237E-3</v>
      </c>
      <c r="V98" s="39">
        <v>6.17</v>
      </c>
      <c r="W98" s="39">
        <v>1.1306785904084736E-4</v>
      </c>
      <c r="X98" s="36">
        <v>522.87</v>
      </c>
      <c r="Y98" s="40">
        <v>2.1119660708876099E-3</v>
      </c>
      <c r="Z98" s="38">
        <v>-935979.2</v>
      </c>
      <c r="AA98" s="39">
        <v>-0.9498980562177588</v>
      </c>
      <c r="AB98" s="36">
        <v>2063.9499999999998</v>
      </c>
      <c r="AC98" s="39">
        <v>5.0588373706153839E-3</v>
      </c>
      <c r="AD98" s="36">
        <v>-933915.25</v>
      </c>
      <c r="AE98" s="40">
        <v>-0.67027282005201905</v>
      </c>
      <c r="AF98" s="116">
        <f t="shared" ref="AF98:AF102" si="134">+T98+Z98</f>
        <v>-935462.5</v>
      </c>
      <c r="AG98" s="117">
        <f t="shared" ref="AG98:AG102" si="135">+V98+AB98</f>
        <v>2070.12</v>
      </c>
      <c r="AH98" s="118">
        <f t="shared" ref="AH98:AH102" si="136">+AF98+AG98</f>
        <v>-933392.38</v>
      </c>
      <c r="AI98" s="32"/>
      <c r="AJ98" s="35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38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>
        <v>0</v>
      </c>
      <c r="BA98" s="39">
        <v>0</v>
      </c>
      <c r="BB98" s="39">
        <v>0</v>
      </c>
      <c r="BC98" s="39">
        <v>0</v>
      </c>
      <c r="BD98" s="36">
        <v>0</v>
      </c>
      <c r="BE98" s="40">
        <v>0</v>
      </c>
      <c r="BF98" s="38">
        <v>0</v>
      </c>
      <c r="BG98" s="39">
        <v>0</v>
      </c>
      <c r="BH98" s="36">
        <v>0</v>
      </c>
      <c r="BI98" s="39">
        <v>0</v>
      </c>
      <c r="BJ98" s="36">
        <v>0</v>
      </c>
      <c r="BK98" s="40">
        <v>0</v>
      </c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5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38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8">
        <v>0</v>
      </c>
      <c r="CG98" s="39">
        <v>0</v>
      </c>
      <c r="CH98" s="39">
        <v>0</v>
      </c>
      <c r="CI98" s="39">
        <v>0</v>
      </c>
      <c r="CJ98" s="36">
        <v>0</v>
      </c>
      <c r="CK98" s="40">
        <v>0</v>
      </c>
      <c r="CL98" s="38">
        <v>0</v>
      </c>
      <c r="CM98" s="39">
        <v>0</v>
      </c>
      <c r="CN98" s="36">
        <v>0</v>
      </c>
      <c r="CO98" s="39"/>
      <c r="CP98" s="36">
        <v>0</v>
      </c>
      <c r="CQ98" s="40">
        <v>0</v>
      </c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516.70000000000005</v>
      </c>
      <c r="CW98" s="39">
        <f t="shared" si="96"/>
        <v>7.4804483346700766E-4</v>
      </c>
      <c r="CX98" s="36">
        <f>+F98+V98+AL98+BB98+BR98+CH98</f>
        <v>6.17</v>
      </c>
      <c r="CY98" s="39">
        <f t="shared" ref="CY98:CY102" si="149">+CX98/$CX$111</f>
        <v>3.5287994646748302E-5</v>
      </c>
      <c r="CZ98" s="36">
        <f t="shared" ref="CZ98:CZ100" si="150">+CV98+CX98</f>
        <v>522.87</v>
      </c>
      <c r="DA98" s="40">
        <f t="shared" ref="DA98:DA102" si="151">+CZ98/$CZ$111</f>
        <v>6.0406825011177464E-4</v>
      </c>
      <c r="DB98" s="38">
        <f t="shared" ref="DB98:DB100" si="152">+J98+Z98+AP98+BF98+BV98+CL98</f>
        <v>-935979.2</v>
      </c>
      <c r="DC98" s="39">
        <f t="shared" si="88"/>
        <v>-0.31573814201515576</v>
      </c>
      <c r="DD98" s="36">
        <f t="shared" ref="DD98:DD100" si="153">+L98+AB98+AR98+BH98+BX98+CN98</f>
        <v>2063.9499999999998</v>
      </c>
      <c r="DE98" s="202">
        <f t="shared" ref="DE98:DE102" si="154">+DD98/$DD$111</f>
        <v>1.2766785265387317E-3</v>
      </c>
      <c r="DF98" s="36">
        <f t="shared" ref="DF98:DF100" si="155">+DB98+DD98</f>
        <v>-933915.25</v>
      </c>
      <c r="DG98" s="40">
        <f t="shared" ref="DG98:DG102" si="156">+DF98/$DF$111</f>
        <v>-0.20386391001931425</v>
      </c>
      <c r="DH98" s="152"/>
      <c r="DI98" s="163" t="s">
        <v>54</v>
      </c>
      <c r="DJ98" s="38">
        <f t="shared" ref="DJ98:DJ100" si="157">+CZ98</f>
        <v>522.87</v>
      </c>
      <c r="DK98" s="36">
        <f t="shared" ref="DK98:DK100" si="158">+DF98</f>
        <v>-933915.25</v>
      </c>
      <c r="DL98" s="37">
        <f t="shared" ref="DL98:DL100" si="159">+DJ98+DK98</f>
        <v>-933392.38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244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5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>
        <v>0</v>
      </c>
      <c r="BA99" s="39">
        <v>0</v>
      </c>
      <c r="BB99" s="39">
        <v>0</v>
      </c>
      <c r="BC99" s="39">
        <v>0</v>
      </c>
      <c r="BD99" s="36">
        <v>0</v>
      </c>
      <c r="BE99" s="40">
        <v>0</v>
      </c>
      <c r="BF99" s="38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8">
        <v>0</v>
      </c>
      <c r="CG99" s="39">
        <v>0</v>
      </c>
      <c r="CH99" s="39">
        <v>0</v>
      </c>
      <c r="CI99" s="39">
        <v>0</v>
      </c>
      <c r="CJ99" s="36">
        <v>0</v>
      </c>
      <c r="CK99" s="40">
        <v>0</v>
      </c>
      <c r="CL99" s="38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>
        <f t="shared" si="96"/>
        <v>0</v>
      </c>
      <c r="CX99" s="36">
        <f>+F99+V99+AL99+BB99+BR99+CH99</f>
        <v>0</v>
      </c>
      <c r="CY99" s="39">
        <f t="shared" si="149"/>
        <v>0</v>
      </c>
      <c r="CZ99" s="36">
        <f t="shared" si="150"/>
        <v>0</v>
      </c>
      <c r="DA99" s="40">
        <f t="shared" si="151"/>
        <v>0</v>
      </c>
      <c r="DB99" s="38">
        <f t="shared" si="152"/>
        <v>0</v>
      </c>
      <c r="DC99" s="39">
        <f t="shared" si="88"/>
        <v>0</v>
      </c>
      <c r="DD99" s="36">
        <f t="shared" si="153"/>
        <v>0</v>
      </c>
      <c r="DE99" s="202">
        <f t="shared" si="154"/>
        <v>0</v>
      </c>
      <c r="DF99" s="36">
        <f t="shared" si="155"/>
        <v>0</v>
      </c>
      <c r="DG99" s="40">
        <f t="shared" si="156"/>
        <v>0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244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8">
        <v>0</v>
      </c>
      <c r="CG100" s="39">
        <v>0</v>
      </c>
      <c r="CH100" s="39">
        <v>0</v>
      </c>
      <c r="CI100" s="39">
        <v>0</v>
      </c>
      <c r="CJ100" s="36">
        <v>0</v>
      </c>
      <c r="CK100" s="40">
        <v>0</v>
      </c>
      <c r="CL100" s="38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>
        <f t="shared" si="96"/>
        <v>0</v>
      </c>
      <c r="CX100" s="36">
        <f>+F100+V100+AL100+BB100+BR100+CH100</f>
        <v>0</v>
      </c>
      <c r="CY100" s="39">
        <f t="shared" si="149"/>
        <v>0</v>
      </c>
      <c r="CZ100" s="36">
        <f t="shared" si="150"/>
        <v>0</v>
      </c>
      <c r="DA100" s="40">
        <f t="shared" si="151"/>
        <v>0</v>
      </c>
      <c r="DB100" s="38">
        <f t="shared" si="152"/>
        <v>0</v>
      </c>
      <c r="DC100" s="39">
        <f t="shared" si="88"/>
        <v>0</v>
      </c>
      <c r="DD100" s="36">
        <f t="shared" si="153"/>
        <v>0</v>
      </c>
      <c r="DE100" s="202">
        <f t="shared" si="154"/>
        <v>0</v>
      </c>
      <c r="DF100" s="36">
        <f t="shared" si="155"/>
        <v>0</v>
      </c>
      <c r="DG100" s="40">
        <f t="shared" si="156"/>
        <v>0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170</v>
      </c>
    </row>
    <row r="101" spans="1:119" s="19" customFormat="1" ht="16.2" thickBot="1" x14ac:dyDescent="0.35">
      <c r="A101" s="26">
        <v>85</v>
      </c>
      <c r="B101" s="26" t="s">
        <v>178</v>
      </c>
      <c r="C101" s="41"/>
      <c r="D101" s="42">
        <v>209491712</v>
      </c>
      <c r="E101" s="46">
        <v>1951.5921895960651</v>
      </c>
      <c r="F101" s="43">
        <v>54380600</v>
      </c>
      <c r="G101" s="46">
        <v>2097.6123432979748</v>
      </c>
      <c r="H101" s="43">
        <v>263872312</v>
      </c>
      <c r="I101" s="47">
        <v>1979.9976888848869</v>
      </c>
      <c r="J101" s="245">
        <v>109365786</v>
      </c>
      <c r="K101" s="46">
        <v>332.70600153323841</v>
      </c>
      <c r="L101" s="45">
        <v>166886941</v>
      </c>
      <c r="M101" s="46">
        <v>582.03921835328254</v>
      </c>
      <c r="N101" s="45">
        <v>276252727</v>
      </c>
      <c r="O101" s="47">
        <v>448.86736567421246</v>
      </c>
      <c r="P101" s="122">
        <f t="shared" si="131"/>
        <v>318857498</v>
      </c>
      <c r="Q101" s="128">
        <f t="shared" si="132"/>
        <v>221267541</v>
      </c>
      <c r="R101" s="129">
        <f t="shared" si="133"/>
        <v>540125039</v>
      </c>
      <c r="S101" s="32"/>
      <c r="T101" s="42">
        <v>387398035.38463348</v>
      </c>
      <c r="U101" s="46">
        <v>2007.1813072372543</v>
      </c>
      <c r="V101" s="43">
        <v>86460248.137559593</v>
      </c>
      <c r="W101" s="46">
        <v>1584.4206076263004</v>
      </c>
      <c r="X101" s="43">
        <v>473858283.52219307</v>
      </c>
      <c r="Y101" s="47">
        <v>1913.9989236481595</v>
      </c>
      <c r="Z101" s="45">
        <v>233965509.22482312</v>
      </c>
      <c r="AA101" s="46">
        <v>237.44478769897623</v>
      </c>
      <c r="AB101" s="45">
        <v>162276964.74557537</v>
      </c>
      <c r="AC101" s="46">
        <v>397.748382298482</v>
      </c>
      <c r="AD101" s="45">
        <v>396242473.97039849</v>
      </c>
      <c r="AE101" s="47">
        <v>284.38400642084787</v>
      </c>
      <c r="AF101" s="122">
        <f t="shared" si="134"/>
        <v>621363544.60945654</v>
      </c>
      <c r="AG101" s="128">
        <f t="shared" si="135"/>
        <v>248737212.88313496</v>
      </c>
      <c r="AH101" s="129">
        <f t="shared" si="136"/>
        <v>870100757.4925915</v>
      </c>
      <c r="AI101" s="32"/>
      <c r="AJ101" s="42">
        <v>118892875.33368421</v>
      </c>
      <c r="AK101" s="46">
        <v>1942.8210231662888</v>
      </c>
      <c r="AL101" s="43">
        <v>45446742.689876117</v>
      </c>
      <c r="AM101" s="46">
        <v>2153.9761453090723</v>
      </c>
      <c r="AN101" s="43">
        <v>164339618.02356032</v>
      </c>
      <c r="AO101" s="47">
        <v>1996.9575068176721</v>
      </c>
      <c r="AP101" s="45">
        <v>41982470.826910466</v>
      </c>
      <c r="AQ101" s="46">
        <v>275.67450802357649</v>
      </c>
      <c r="AR101" s="43">
        <v>75314452.998541713</v>
      </c>
      <c r="AS101" s="46">
        <v>520.71000012819388</v>
      </c>
      <c r="AT101" s="43">
        <v>117296923.82545218</v>
      </c>
      <c r="AU101" s="47">
        <v>395.03490349664628</v>
      </c>
      <c r="AV101" s="122">
        <f t="shared" si="137"/>
        <v>160875346.16059467</v>
      </c>
      <c r="AW101" s="128">
        <f t="shared" si="138"/>
        <v>120761195.68841782</v>
      </c>
      <c r="AX101" s="129">
        <f t="shared" si="139"/>
        <v>281636541.84901249</v>
      </c>
      <c r="AY101" s="32"/>
      <c r="AZ101" s="42">
        <v>224553499.41896591</v>
      </c>
      <c r="BA101" s="46">
        <v>2027.0220203914596</v>
      </c>
      <c r="BB101" s="43">
        <v>49450999.70487795</v>
      </c>
      <c r="BC101" s="46">
        <v>1664.0643303455245</v>
      </c>
      <c r="BD101" s="36">
        <v>274004499.12384385</v>
      </c>
      <c r="BE101" s="47">
        <v>1950.2516005597547</v>
      </c>
      <c r="BF101" s="45">
        <v>162180150.03806087</v>
      </c>
      <c r="BG101" s="46">
        <v>270.50809044626101</v>
      </c>
      <c r="BH101" s="43">
        <v>139904282.027659</v>
      </c>
      <c r="BI101" s="46">
        <v>478.61940838998248</v>
      </c>
      <c r="BJ101" s="43">
        <v>302084432.06571984</v>
      </c>
      <c r="BK101" s="47">
        <v>338.71777565627269</v>
      </c>
      <c r="BL101" s="122">
        <f t="shared" si="140"/>
        <v>386733649.45702678</v>
      </c>
      <c r="BM101" s="128">
        <f t="shared" si="141"/>
        <v>189355281.73253694</v>
      </c>
      <c r="BN101" s="129">
        <f t="shared" si="142"/>
        <v>576088931.18956375</v>
      </c>
      <c r="BO101" s="32"/>
      <c r="BP101" s="42">
        <v>157269469.37777829</v>
      </c>
      <c r="BQ101" s="46">
        <v>1688.147072034202</v>
      </c>
      <c r="BR101" s="43">
        <v>31214723.82138833</v>
      </c>
      <c r="BS101" s="46">
        <v>1598.7873295117972</v>
      </c>
      <c r="BT101" s="43">
        <v>188484193.19916663</v>
      </c>
      <c r="BU101" s="47">
        <v>1672.664446902131</v>
      </c>
      <c r="BV101" s="45">
        <v>71996304.446257874</v>
      </c>
      <c r="BW101" s="46">
        <v>249.48819183250816</v>
      </c>
      <c r="BX101" s="45">
        <v>77583250.954574987</v>
      </c>
      <c r="BY101" s="46">
        <v>409.83635206296248</v>
      </c>
      <c r="BZ101" s="45">
        <v>149579555.40083286</v>
      </c>
      <c r="CA101" s="47">
        <v>313.0071742027435</v>
      </c>
      <c r="CB101" s="122">
        <f t="shared" si="143"/>
        <v>229265773.82403618</v>
      </c>
      <c r="CC101" s="128">
        <f t="shared" si="144"/>
        <v>108797974.77596332</v>
      </c>
      <c r="CD101" s="129">
        <f t="shared" si="145"/>
        <v>338063748.59999949</v>
      </c>
      <c r="CE101" s="32"/>
      <c r="CF101" s="45">
        <f>+CF63+CF96+CF98+CF99+CF100</f>
        <v>235858455.61000001</v>
      </c>
      <c r="CG101" s="46">
        <v>1883.1465473025303</v>
      </c>
      <c r="CH101" s="43">
        <v>51716037.649999999</v>
      </c>
      <c r="CI101" s="46">
        <v>2153.6683317369757</v>
      </c>
      <c r="CJ101" s="43">
        <v>287574493.25999999</v>
      </c>
      <c r="CK101" s="47">
        <v>1926.6681847782393</v>
      </c>
      <c r="CL101" s="45">
        <v>154149437.03999999</v>
      </c>
      <c r="CM101" s="46">
        <v>252.72553896397724</v>
      </c>
      <c r="CN101" s="43">
        <v>120810790.34</v>
      </c>
      <c r="CO101" s="46">
        <v>408.5724587913017</v>
      </c>
      <c r="CP101" s="43">
        <v>274960227.38</v>
      </c>
      <c r="CQ101" s="47">
        <v>303.60941941482139</v>
      </c>
      <c r="CR101" s="122">
        <f t="shared" si="146"/>
        <v>390007892.64999998</v>
      </c>
      <c r="CS101" s="128">
        <f t="shared" si="147"/>
        <v>172526827.99000001</v>
      </c>
      <c r="CT101" s="129">
        <f t="shared" si="148"/>
        <v>562534720.63999999</v>
      </c>
      <c r="CU101" s="32"/>
      <c r="CV101" s="54">
        <f>+CV63+CV96+CV98+CV99+CV100</f>
        <v>1333464047.1250618</v>
      </c>
      <c r="CW101" s="55">
        <f t="shared" si="96"/>
        <v>1930.5029825157901</v>
      </c>
      <c r="CX101" s="56">
        <f>+CX63+CX96+CX98+CX99+CX100</f>
        <v>318669352.00370204</v>
      </c>
      <c r="CY101" s="55">
        <f t="shared" si="149"/>
        <v>1822.5611649253465</v>
      </c>
      <c r="CZ101" s="56">
        <f>+CZ63+CZ96+CZ98+CZ99+CZ100</f>
        <v>1652133399.1287637</v>
      </c>
      <c r="DA101" s="47">
        <f t="shared" si="151"/>
        <v>1908.6987805055376</v>
      </c>
      <c r="DB101" s="45">
        <f>+DB63+DB96+DB98+DB99+DB100</f>
        <v>773639657.57605231</v>
      </c>
      <c r="DC101" s="46">
        <f t="shared" si="88"/>
        <v>260.97540209473038</v>
      </c>
      <c r="DD101" s="43">
        <f>+DD63+DD96+DD98+DD99+DD100</f>
        <v>742776682.06635118</v>
      </c>
      <c r="DE101" s="201">
        <f t="shared" si="154"/>
        <v>459.45252550100406</v>
      </c>
      <c r="DF101" s="56">
        <f>+DF63+DF96+DF98+DF99+DF100</f>
        <v>1516416339.6424038</v>
      </c>
      <c r="DG101" s="47">
        <f t="shared" si="156"/>
        <v>331.01779226399492</v>
      </c>
      <c r="DH101" s="153"/>
      <c r="DI101" s="161" t="s">
        <v>178</v>
      </c>
      <c r="DJ101" s="45">
        <f>+DJ63+DJ96+DJ98+DJ99+DJ100</f>
        <v>1652133399.1287634</v>
      </c>
      <c r="DK101" s="43">
        <f t="shared" ref="DK101:DL101" si="160">+DK63+DK96+DK98+DK99+DK100</f>
        <v>1516416339.6424038</v>
      </c>
      <c r="DL101" s="44">
        <f t="shared" si="160"/>
        <v>3168549738.7711673</v>
      </c>
      <c r="DM101"/>
      <c r="DN101" s="48">
        <f>+R102+AH102+AX102+BN102+CD102+CT102</f>
        <v>217593278.91783282</v>
      </c>
      <c r="DO101" s="48"/>
    </row>
    <row r="102" spans="1:119" s="19" customFormat="1" ht="16.2" thickBot="1" x14ac:dyDescent="0.35">
      <c r="A102" s="26">
        <v>86</v>
      </c>
      <c r="B102" s="26" t="s">
        <v>179</v>
      </c>
      <c r="C102" s="34"/>
      <c r="D102" s="57">
        <v>35987633</v>
      </c>
      <c r="E102" s="58">
        <v>335.25518892532421</v>
      </c>
      <c r="F102" s="59">
        <v>7662437</v>
      </c>
      <c r="G102" s="58">
        <v>295.56169720347157</v>
      </c>
      <c r="H102" s="59">
        <v>43650070</v>
      </c>
      <c r="I102" s="60">
        <v>327.53355994267235</v>
      </c>
      <c r="J102" s="246">
        <v>12804385</v>
      </c>
      <c r="K102" s="58">
        <v>38.952728190900352</v>
      </c>
      <c r="L102" s="59">
        <v>20910048</v>
      </c>
      <c r="M102" s="58">
        <v>72.926425043944093</v>
      </c>
      <c r="N102" s="59">
        <v>33714433</v>
      </c>
      <c r="O102" s="60">
        <v>54.780667290606459</v>
      </c>
      <c r="P102" s="96">
        <f t="shared" si="131"/>
        <v>48792018</v>
      </c>
      <c r="Q102" s="97">
        <f t="shared" si="132"/>
        <v>28572485</v>
      </c>
      <c r="R102" s="98">
        <f t="shared" si="133"/>
        <v>77364503</v>
      </c>
      <c r="S102" s="32"/>
      <c r="T102" s="57">
        <v>20403577.791366577</v>
      </c>
      <c r="U102" s="58">
        <v>105.71473317599752</v>
      </c>
      <c r="V102" s="59">
        <v>7590670.4244404435</v>
      </c>
      <c r="W102" s="58">
        <v>139.10224531218171</v>
      </c>
      <c r="X102" s="59">
        <v>27994248.215807021</v>
      </c>
      <c r="Y102" s="60">
        <v>113.0738088086722</v>
      </c>
      <c r="Z102" s="59">
        <v>31686137.072176713</v>
      </c>
      <c r="AA102" s="58">
        <v>32.157338554008604</v>
      </c>
      <c r="AB102" s="59">
        <v>6295665.4284246564</v>
      </c>
      <c r="AC102" s="58">
        <v>15.430968551663542</v>
      </c>
      <c r="AD102" s="59">
        <v>37981802.500601366</v>
      </c>
      <c r="AE102" s="60">
        <v>27.259614694948933</v>
      </c>
      <c r="AF102" s="96">
        <f t="shared" si="134"/>
        <v>52089714.863543287</v>
      </c>
      <c r="AG102" s="97">
        <f t="shared" si="135"/>
        <v>13886335.8528651</v>
      </c>
      <c r="AH102" s="98">
        <f t="shared" si="136"/>
        <v>65976050.716408387</v>
      </c>
      <c r="AI102" s="32"/>
      <c r="AJ102" s="57">
        <v>9224559.2763158083</v>
      </c>
      <c r="AK102" s="58">
        <v>150.73794490351997</v>
      </c>
      <c r="AL102" s="61">
        <v>-1156375.4198761135</v>
      </c>
      <c r="AM102" s="58">
        <v>-54.807119762837743</v>
      </c>
      <c r="AN102" s="61">
        <v>8068183.8564397097</v>
      </c>
      <c r="AO102" s="60">
        <v>98.039781960504399</v>
      </c>
      <c r="AP102" s="59">
        <v>6502187.7130895406</v>
      </c>
      <c r="AQ102" s="58">
        <v>42.696091096523347</v>
      </c>
      <c r="AR102" s="61">
        <v>-3486180.8585416973</v>
      </c>
      <c r="AS102" s="58">
        <v>-24.102800498774162</v>
      </c>
      <c r="AT102" s="61">
        <v>3016006.8545478433</v>
      </c>
      <c r="AU102" s="60">
        <v>10.157367626319658</v>
      </c>
      <c r="AV102" s="96">
        <f t="shared" si="137"/>
        <v>15726746.989405349</v>
      </c>
      <c r="AW102" s="97">
        <f t="shared" si="138"/>
        <v>-4642556.2784178108</v>
      </c>
      <c r="AX102" s="98">
        <f>+AV102+AW102</f>
        <v>11084190.710987538</v>
      </c>
      <c r="AY102" s="32"/>
      <c r="AZ102" s="57">
        <v>3100899.0332970917</v>
      </c>
      <c r="BA102" s="58">
        <v>27.991505987516625</v>
      </c>
      <c r="BB102" s="59">
        <v>1981236.9628586471</v>
      </c>
      <c r="BC102" s="58">
        <v>66.67015388022503</v>
      </c>
      <c r="BD102" s="59">
        <v>5082135.9961557388</v>
      </c>
      <c r="BE102" s="60">
        <v>36.172558817310964</v>
      </c>
      <c r="BF102" s="59">
        <v>6151198.8768031299</v>
      </c>
      <c r="BG102" s="58">
        <v>10.259881136678565</v>
      </c>
      <c r="BH102" s="61">
        <v>4753356.8174769878</v>
      </c>
      <c r="BI102" s="58">
        <v>16.261466731929978</v>
      </c>
      <c r="BJ102" s="61">
        <v>10904555.694280118</v>
      </c>
      <c r="BK102" s="60">
        <v>12.226935443276837</v>
      </c>
      <c r="BL102" s="96">
        <f t="shared" si="140"/>
        <v>9252097.9101002216</v>
      </c>
      <c r="BM102" s="97">
        <f t="shared" si="141"/>
        <v>6734593.7803356349</v>
      </c>
      <c r="BN102" s="98">
        <f>+BL102+BM102</f>
        <v>15986691.690435857</v>
      </c>
      <c r="BO102" s="32"/>
      <c r="BP102" s="57">
        <v>3884661.8522217274</v>
      </c>
      <c r="BQ102" s="58">
        <v>41.69837004993213</v>
      </c>
      <c r="BR102" s="61">
        <v>16006625.908611644</v>
      </c>
      <c r="BS102" s="58">
        <v>819.84357245501144</v>
      </c>
      <c r="BT102" s="61">
        <v>19891287.760833383</v>
      </c>
      <c r="BU102" s="60">
        <v>176.52116750972519</v>
      </c>
      <c r="BV102" s="59">
        <v>-2219248.7762577469</v>
      </c>
      <c r="BW102" s="58">
        <v>-7.6903442291034141</v>
      </c>
      <c r="BX102" s="59">
        <v>3036303.4154254645</v>
      </c>
      <c r="BY102" s="58">
        <v>16.039383503829651</v>
      </c>
      <c r="BZ102" s="59">
        <v>817054.63916771766</v>
      </c>
      <c r="CA102" s="60">
        <v>1.709752132166757</v>
      </c>
      <c r="CB102" s="96">
        <f>+BP102+BV102</f>
        <v>1665413.0759639805</v>
      </c>
      <c r="CC102" s="97">
        <f t="shared" si="144"/>
        <v>19042929.324037109</v>
      </c>
      <c r="CD102" s="98">
        <f>+CB102+CC102</f>
        <v>20708342.40000109</v>
      </c>
      <c r="CE102" s="32"/>
      <c r="CF102" s="59">
        <f>+CF16-CF101</f>
        <v>23210661.119999975</v>
      </c>
      <c r="CG102" s="58">
        <v>185.31909842151887</v>
      </c>
      <c r="CH102" s="61">
        <v>-5516239.2599999979</v>
      </c>
      <c r="CI102" s="58">
        <v>-229.71887144463406</v>
      </c>
      <c r="CJ102" s="61">
        <v>17694421.860000014</v>
      </c>
      <c r="CK102" s="60">
        <v>118.54764746080674</v>
      </c>
      <c r="CL102" s="59">
        <v>3295054.5300000012</v>
      </c>
      <c r="CM102" s="58">
        <v>5.40218925219855</v>
      </c>
      <c r="CN102" s="61">
        <v>5484024.0099999905</v>
      </c>
      <c r="CO102" s="58">
        <v>18.546531874598365</v>
      </c>
      <c r="CP102" s="61">
        <v>8779078.5399999917</v>
      </c>
      <c r="CQ102" s="60">
        <v>9.6938054056918901</v>
      </c>
      <c r="CR102" s="96">
        <f t="shared" si="146"/>
        <v>26505715.649999976</v>
      </c>
      <c r="CS102" s="97">
        <f t="shared" si="147"/>
        <v>-32215.250000007451</v>
      </c>
      <c r="CT102" s="98">
        <f>+CR102+CS102</f>
        <v>26473500.399999969</v>
      </c>
      <c r="CU102" s="32"/>
      <c r="CV102" s="62">
        <f>+CV16-CV101</f>
        <v>95811992.073201418</v>
      </c>
      <c r="CW102" s="58">
        <f t="shared" si="96"/>
        <v>138.71040382144417</v>
      </c>
      <c r="CX102" s="62">
        <f>+CX16-CX101</f>
        <v>26568355.616034567</v>
      </c>
      <c r="CY102" s="63">
        <f t="shared" si="149"/>
        <v>151.95202443298751</v>
      </c>
      <c r="CZ102" s="62">
        <f>+CZ16-CZ101</f>
        <v>122380347.68923616</v>
      </c>
      <c r="DA102" s="64">
        <f t="shared" si="151"/>
        <v>141.38520564711584</v>
      </c>
      <c r="DB102" s="62">
        <f>+DB16-DB101</f>
        <v>58219714.415811777</v>
      </c>
      <c r="DC102" s="58">
        <f t="shared" si="88"/>
        <v>19.639522393554675</v>
      </c>
      <c r="DD102" s="62">
        <f>+DD16-DD101</f>
        <v>36993216.812785268</v>
      </c>
      <c r="DE102" s="64">
        <f t="shared" si="154"/>
        <v>22.882553129908445</v>
      </c>
      <c r="DF102" s="62">
        <f>+DF16-DF101</f>
        <v>95212931.228596449</v>
      </c>
      <c r="DG102" s="64">
        <f t="shared" si="156"/>
        <v>20.783984890129744</v>
      </c>
      <c r="DH102" s="153"/>
      <c r="DI102" s="161" t="s">
        <v>179</v>
      </c>
      <c r="DJ102" s="62">
        <f>+DJ16-DJ101</f>
        <v>122380347.6892364</v>
      </c>
      <c r="DK102" s="62">
        <f t="shared" ref="DK102" si="161">+DK16-DK101</f>
        <v>95212931.228596449</v>
      </c>
      <c r="DL102" s="62">
        <f>+DL16-DL101</f>
        <v>217593278.91783285</v>
      </c>
      <c r="DM102"/>
      <c r="DN102" s="48">
        <f>+D102+F102+J102+L102+T102+V102+Z102+AB102++AJ102+AL102+AP102+AR102+AZ102+BB102+BF102+BH102+BP102+BR102+BV102+BX102+CF102+CH102+CL102+CN102</f>
        <v>217593278.91783285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244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8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6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243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31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29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>
        <v>1286732.06</v>
      </c>
      <c r="E105" s="36"/>
      <c r="F105" s="36">
        <v>753724.02000000095</v>
      </c>
      <c r="G105" s="36"/>
      <c r="H105" s="36">
        <v>2040456.080000001</v>
      </c>
      <c r="I105" s="37"/>
      <c r="J105" s="244">
        <v>2778126.5600000098</v>
      </c>
      <c r="K105" s="36">
        <v>8.4514491536767604</v>
      </c>
      <c r="L105" s="36">
        <v>2817490.6400000104</v>
      </c>
      <c r="M105" s="36">
        <v>9.8263533383555508</v>
      </c>
      <c r="N105" s="36">
        <v>5595617.2000000197</v>
      </c>
      <c r="O105" s="37">
        <v>9.0920005719448387</v>
      </c>
      <c r="P105" s="116">
        <f t="shared" ref="P105:P107" si="162">+D105+J105</f>
        <v>4064858.6200000099</v>
      </c>
      <c r="Q105" s="117">
        <f t="shared" ref="Q105:Q107" si="163">+F105+L105</f>
        <v>3571214.6600000113</v>
      </c>
      <c r="R105" s="118">
        <f t="shared" ref="R105:R107" si="164">+P105+Q105</f>
        <v>7636073.2800000217</v>
      </c>
      <c r="S105" s="32"/>
      <c r="T105" s="35">
        <v>1883022.04</v>
      </c>
      <c r="U105" s="36"/>
      <c r="V105" s="36">
        <v>1140832.05</v>
      </c>
      <c r="W105" s="36"/>
      <c r="X105" s="36">
        <v>3023854.09</v>
      </c>
      <c r="Y105" s="37"/>
      <c r="Z105" s="38">
        <v>4866033.5400000103</v>
      </c>
      <c r="AA105" s="36">
        <v>4.9383958544553446</v>
      </c>
      <c r="AB105" s="36">
        <v>2808256.27</v>
      </c>
      <c r="AC105" s="36">
        <v>6.8831666294924618</v>
      </c>
      <c r="AD105" s="36">
        <v>7674289.8100000098</v>
      </c>
      <c r="AE105" s="37">
        <v>5.5078529586546319</v>
      </c>
      <c r="AF105" s="116">
        <f t="shared" ref="AF105:AF107" si="165">+T105+Z105</f>
        <v>6749055.5800000103</v>
      </c>
      <c r="AG105" s="117">
        <f t="shared" ref="AG105:AG107" si="166">+V105+AB105</f>
        <v>3949088.3200000003</v>
      </c>
      <c r="AH105" s="118">
        <f t="shared" ref="AH105:AH107" si="167">+AF105+AG105</f>
        <v>10698143.90000001</v>
      </c>
      <c r="AI105" s="32"/>
      <c r="AJ105" s="35">
        <v>9605824.3899999987</v>
      </c>
      <c r="AK105" s="36"/>
      <c r="AL105" s="36">
        <v>9668253.7800000012</v>
      </c>
      <c r="AM105" s="36"/>
      <c r="AN105" s="36">
        <v>19274078.170000002</v>
      </c>
      <c r="AO105" s="37"/>
      <c r="AP105" s="38">
        <v>9767834.2100000009</v>
      </c>
      <c r="AQ105" s="36">
        <v>64.139695383807222</v>
      </c>
      <c r="AR105" s="36">
        <v>16363593.280000009</v>
      </c>
      <c r="AS105" s="36">
        <v>113.13481436413673</v>
      </c>
      <c r="AT105" s="36">
        <v>26131427.49000001</v>
      </c>
      <c r="AU105" s="37">
        <v>88.005939116553535</v>
      </c>
      <c r="AV105" s="116">
        <f t="shared" ref="AV105:AV107" si="168">+AJ105+AP105</f>
        <v>19373658.600000001</v>
      </c>
      <c r="AW105" s="117">
        <f t="shared" ref="AW105:AW107" si="169">+AL105+AR105</f>
        <v>26031847.06000001</v>
      </c>
      <c r="AX105" s="118">
        <f t="shared" ref="AX105:AX107" si="170">+AV105+AW105</f>
        <v>45405505.660000011</v>
      </c>
      <c r="AY105" s="32"/>
      <c r="AZ105" s="35">
        <v>1861006.99</v>
      </c>
      <c r="BA105" s="36"/>
      <c r="BB105" s="36">
        <v>856427.03</v>
      </c>
      <c r="BC105" s="36"/>
      <c r="BD105" s="36">
        <v>2717434.02</v>
      </c>
      <c r="BE105" s="37"/>
      <c r="BF105" s="38">
        <v>4596286.8899999997</v>
      </c>
      <c r="BG105" s="36">
        <v>7.6663684764460687</v>
      </c>
      <c r="BH105" s="36">
        <v>3304872.94</v>
      </c>
      <c r="BI105" s="36">
        <v>11.306132367229086</v>
      </c>
      <c r="BJ105" s="36">
        <v>7901159.8300000001</v>
      </c>
      <c r="BK105" s="37"/>
      <c r="BL105" s="116">
        <f t="shared" ref="BL105:BL107" si="171">+AZ105+BF105</f>
        <v>6457293.8799999999</v>
      </c>
      <c r="BM105" s="117">
        <f t="shared" ref="BM105:BM107" si="172">+BB105+BH105</f>
        <v>4161299.9699999997</v>
      </c>
      <c r="BN105" s="118">
        <f t="shared" ref="BN105:BN107" si="173">+BL105+BM105</f>
        <v>10618593.85</v>
      </c>
      <c r="BO105" s="32"/>
      <c r="BP105" s="35">
        <v>1254682.1700000009</v>
      </c>
      <c r="BQ105" s="36"/>
      <c r="BR105" s="36">
        <v>0</v>
      </c>
      <c r="BS105" s="36"/>
      <c r="BT105" s="36">
        <v>1254682.1700000009</v>
      </c>
      <c r="BU105" s="37"/>
      <c r="BV105" s="38">
        <v>0</v>
      </c>
      <c r="BW105" s="36">
        <v>0</v>
      </c>
      <c r="BX105" s="36">
        <v>0</v>
      </c>
      <c r="BY105" s="36">
        <v>0</v>
      </c>
      <c r="BZ105" s="36">
        <v>0</v>
      </c>
      <c r="CA105" s="37">
        <v>0</v>
      </c>
      <c r="CB105" s="116">
        <f t="shared" ref="CB105:CB107" si="174">+BP105+BV105</f>
        <v>1254682.1700000009</v>
      </c>
      <c r="CC105" s="117">
        <f t="shared" ref="CC105:CC107" si="175">+BR105+BX105</f>
        <v>0</v>
      </c>
      <c r="CD105" s="118">
        <f t="shared" ref="CD105:CD107" si="176">+CB105+CC105</f>
        <v>1254682.1700000009</v>
      </c>
      <c r="CE105" s="32"/>
      <c r="CF105" s="38">
        <v>2132732.3000000101</v>
      </c>
      <c r="CG105" s="36"/>
      <c r="CH105" s="36">
        <v>733841.13000000105</v>
      </c>
      <c r="CI105" s="36"/>
      <c r="CJ105" s="36">
        <v>2866573.4300000109</v>
      </c>
      <c r="CK105" s="37"/>
      <c r="CL105" s="38">
        <v>4210776.7300000004</v>
      </c>
      <c r="CM105" s="36"/>
      <c r="CN105" s="36">
        <v>2778124.5200000205</v>
      </c>
      <c r="CO105" s="36"/>
      <c r="CP105" s="36">
        <v>0</v>
      </c>
      <c r="CQ105" s="37"/>
      <c r="CR105" s="116">
        <f t="shared" ref="CR105:CR107" si="177">+CF105+CL105</f>
        <v>6343509.0300000105</v>
      </c>
      <c r="CS105" s="117">
        <f t="shared" ref="CS105:CS107" si="178">+CH105+CN105</f>
        <v>3511965.6500000218</v>
      </c>
      <c r="CT105" s="118">
        <f t="shared" ref="CT105:CT107" si="179">+CR105+CS105</f>
        <v>9855474.6800000332</v>
      </c>
      <c r="CU105" s="32"/>
      <c r="CV105" s="38">
        <f>+D105+T105+AJ105+AZ105+BP105+CF105</f>
        <v>18023999.95000001</v>
      </c>
      <c r="CW105" s="39"/>
      <c r="CX105" s="36">
        <f>+F105+V105+AL105+BB105+BR105+CH105</f>
        <v>13153078.010000002</v>
      </c>
      <c r="CY105" s="39"/>
      <c r="CZ105" s="36">
        <f>+CV105+CX105</f>
        <v>31177077.960000012</v>
      </c>
      <c r="DA105" s="40"/>
      <c r="DB105" s="38">
        <f t="shared" ref="DB105:DB107" si="180">+J105+Z105+AP105+BF105+BV105+CL105</f>
        <v>26219057.930000022</v>
      </c>
      <c r="DC105" s="39"/>
      <c r="DD105" s="36">
        <f t="shared" ref="DD105:DD107" si="181">+L105+AB105+AR105+BH105+BX105+CN105</f>
        <v>28072337.650000043</v>
      </c>
      <c r="DE105" s="39"/>
      <c r="DF105" s="36">
        <f t="shared" ref="DF105:DF107" si="182">+DB105+DD105</f>
        <v>54291395.580000065</v>
      </c>
      <c r="DG105" s="40"/>
      <c r="DH105" s="152"/>
      <c r="DI105" s="163" t="s">
        <v>49</v>
      </c>
      <c r="DJ105" s="38">
        <f t="shared" ref="DJ105:DJ107" si="183">+CZ105</f>
        <v>31177077.960000012</v>
      </c>
      <c r="DK105" s="36">
        <f t="shared" ref="DK105:DK107" si="184">+DF105</f>
        <v>54291395.580000065</v>
      </c>
      <c r="DL105" s="37">
        <f t="shared" ref="DL105:DL107" si="185">+DJ105+DK105</f>
        <v>85468473.540000081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244">
        <v>0</v>
      </c>
      <c r="K106" s="36">
        <v>0</v>
      </c>
      <c r="L106" s="36">
        <v>0</v>
      </c>
      <c r="M106" s="36">
        <v>0</v>
      </c>
      <c r="N106" s="36">
        <v>0</v>
      </c>
      <c r="O106" s="37">
        <v>0</v>
      </c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>
        <v>0</v>
      </c>
      <c r="AB106" s="36">
        <v>0</v>
      </c>
      <c r="AC106" s="36">
        <v>0</v>
      </c>
      <c r="AD106" s="36">
        <v>0</v>
      </c>
      <c r="AE106" s="37">
        <v>0</v>
      </c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>
        <v>0</v>
      </c>
      <c r="AR106" s="36">
        <v>0</v>
      </c>
      <c r="AS106" s="36">
        <v>0</v>
      </c>
      <c r="AT106" s="36">
        <v>0</v>
      </c>
      <c r="AU106" s="37">
        <v>0</v>
      </c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>
        <v>0</v>
      </c>
      <c r="BH106" s="36">
        <v>0</v>
      </c>
      <c r="BI106" s="36">
        <v>0</v>
      </c>
      <c r="BJ106" s="36">
        <v>0</v>
      </c>
      <c r="BK106" s="37">
        <v>0</v>
      </c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>
        <v>0</v>
      </c>
      <c r="BX106" s="36">
        <v>0</v>
      </c>
      <c r="BY106" s="36">
        <v>0</v>
      </c>
      <c r="BZ106" s="36">
        <v>0</v>
      </c>
      <c r="CA106" s="37">
        <v>0</v>
      </c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8">
        <v>0</v>
      </c>
      <c r="CG106" s="36"/>
      <c r="CH106" s="36">
        <v>0</v>
      </c>
      <c r="CI106" s="36"/>
      <c r="CJ106" s="36">
        <v>0</v>
      </c>
      <c r="CK106" s="37"/>
      <c r="CL106" s="38">
        <v>0</v>
      </c>
      <c r="CM106" s="36"/>
      <c r="CN106" s="36">
        <v>0</v>
      </c>
      <c r="CO106" s="36"/>
      <c r="CP106" s="36">
        <v>0</v>
      </c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6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>
        <v>17686975.710000001</v>
      </c>
      <c r="E107" s="36"/>
      <c r="F107" s="36">
        <v>9720540.3199999984</v>
      </c>
      <c r="G107" s="36"/>
      <c r="H107" s="36">
        <v>27407516.030000001</v>
      </c>
      <c r="I107" s="37"/>
      <c r="J107" s="244">
        <v>18335285.27999999</v>
      </c>
      <c r="K107" s="36">
        <v>55.778499616690368</v>
      </c>
      <c r="L107" s="36">
        <v>37406609.239999995</v>
      </c>
      <c r="M107" s="36">
        <v>130.46025933986215</v>
      </c>
      <c r="N107" s="36">
        <v>55741894.519999981</v>
      </c>
      <c r="O107" s="37">
        <v>90.571838412593152</v>
      </c>
      <c r="P107" s="116">
        <f t="shared" si="162"/>
        <v>36022260.989999995</v>
      </c>
      <c r="Q107" s="117">
        <f t="shared" si="163"/>
        <v>47127149.559999995</v>
      </c>
      <c r="R107" s="118">
        <f t="shared" si="164"/>
        <v>83149410.549999982</v>
      </c>
      <c r="S107" s="32"/>
      <c r="T107" s="35">
        <v>5362028.2593285786</v>
      </c>
      <c r="U107" s="36"/>
      <c r="V107" s="36">
        <v>1297763.5348355018</v>
      </c>
      <c r="W107" s="36"/>
      <c r="X107" s="36">
        <v>6659791.7941640802</v>
      </c>
      <c r="Y107" s="37"/>
      <c r="Z107" s="38">
        <v>1452686.1324431973</v>
      </c>
      <c r="AA107" s="36">
        <v>1.4742888875119093</v>
      </c>
      <c r="AB107" s="36">
        <v>1443627.240898954</v>
      </c>
      <c r="AC107" s="36">
        <v>3.5383974589975562</v>
      </c>
      <c r="AD107" s="36">
        <v>2896313.3733421513</v>
      </c>
      <c r="AE107" s="37">
        <v>2.0786898302650267</v>
      </c>
      <c r="AF107" s="116">
        <f t="shared" si="165"/>
        <v>6814714.3917717757</v>
      </c>
      <c r="AG107" s="117">
        <f t="shared" si="166"/>
        <v>2741390.7757344558</v>
      </c>
      <c r="AH107" s="118">
        <f t="shared" si="167"/>
        <v>9556105.167506231</v>
      </c>
      <c r="AI107" s="32"/>
      <c r="AJ107" s="35">
        <v>51782.229999999996</v>
      </c>
      <c r="AK107" s="36"/>
      <c r="AL107" s="36">
        <v>31279.760000000002</v>
      </c>
      <c r="AM107" s="36"/>
      <c r="AN107" s="36">
        <v>83061.989999999991</v>
      </c>
      <c r="AO107" s="37"/>
      <c r="AP107" s="38">
        <v>94495.729999999981</v>
      </c>
      <c r="AQ107" s="36">
        <v>0.62049858821984361</v>
      </c>
      <c r="AR107" s="36">
        <v>119982.55999999998</v>
      </c>
      <c r="AS107" s="36">
        <v>0.82953691284448061</v>
      </c>
      <c r="AT107" s="36">
        <v>214478.28999999998</v>
      </c>
      <c r="AU107" s="37">
        <v>0.7223242334842116</v>
      </c>
      <c r="AV107" s="116">
        <f t="shared" si="168"/>
        <v>146277.95999999996</v>
      </c>
      <c r="AW107" s="117">
        <f t="shared" si="169"/>
        <v>151262.31999999998</v>
      </c>
      <c r="AX107" s="118">
        <f t="shared" si="170"/>
        <v>297540.27999999991</v>
      </c>
      <c r="AY107" s="32"/>
      <c r="AZ107" s="35">
        <v>365716.93753963272</v>
      </c>
      <c r="BA107" s="36"/>
      <c r="BB107" s="36">
        <v>80931.082460367223</v>
      </c>
      <c r="BC107" s="36"/>
      <c r="BD107" s="36">
        <v>446648.01999999996</v>
      </c>
      <c r="BE107" s="37"/>
      <c r="BF107" s="38">
        <v>571019.7150465314</v>
      </c>
      <c r="BG107" s="36">
        <v>0.95243130980058244</v>
      </c>
      <c r="BH107" s="36">
        <v>492334.38495346828</v>
      </c>
      <c r="BI107" s="36">
        <v>1.6843000703144226</v>
      </c>
      <c r="BJ107" s="36">
        <v>1063354.0999999996</v>
      </c>
      <c r="BK107" s="37">
        <v>1.1923055187717171</v>
      </c>
      <c r="BL107" s="116">
        <f t="shared" si="171"/>
        <v>936736.65258616419</v>
      </c>
      <c r="BM107" s="117">
        <f t="shared" si="172"/>
        <v>573265.46741383546</v>
      </c>
      <c r="BN107" s="118">
        <f t="shared" si="173"/>
        <v>1510002.1199999996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>
        <v>0</v>
      </c>
      <c r="BX107" s="36">
        <v>0</v>
      </c>
      <c r="BY107" s="36">
        <v>0</v>
      </c>
      <c r="BZ107" s="36">
        <v>0</v>
      </c>
      <c r="CA107" s="37">
        <v>0</v>
      </c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8">
        <v>0</v>
      </c>
      <c r="CG107" s="36"/>
      <c r="CH107" s="36">
        <v>0</v>
      </c>
      <c r="CI107" s="36"/>
      <c r="CJ107" s="36">
        <v>0</v>
      </c>
      <c r="CK107" s="37"/>
      <c r="CL107" s="38">
        <v>0</v>
      </c>
      <c r="CM107" s="36"/>
      <c r="CN107" s="36">
        <v>0</v>
      </c>
      <c r="CO107" s="36"/>
      <c r="CP107" s="36">
        <v>0</v>
      </c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23466503.136868212</v>
      </c>
      <c r="CW107" s="36"/>
      <c r="CX107" s="36">
        <f>+F107+V107+AL107+BB107+BR107+CH107</f>
        <v>11130514.697295869</v>
      </c>
      <c r="CY107" s="39"/>
      <c r="CZ107" s="36">
        <f t="shared" si="186"/>
        <v>34597017.834164083</v>
      </c>
      <c r="DA107" s="40"/>
      <c r="DB107" s="38">
        <f t="shared" si="180"/>
        <v>20453486.85748972</v>
      </c>
      <c r="DC107" s="39"/>
      <c r="DD107" s="36">
        <f t="shared" si="181"/>
        <v>39462553.425852418</v>
      </c>
      <c r="DE107" s="39"/>
      <c r="DF107" s="36">
        <f t="shared" si="182"/>
        <v>59916040.283342138</v>
      </c>
      <c r="DG107" s="40"/>
      <c r="DH107" s="152"/>
      <c r="DI107" s="163" t="s">
        <v>48</v>
      </c>
      <c r="DJ107" s="38">
        <f t="shared" si="183"/>
        <v>34597017.834164083</v>
      </c>
      <c r="DK107" s="36">
        <f t="shared" si="184"/>
        <v>59916040.283342138</v>
      </c>
      <c r="DL107" s="37">
        <f t="shared" si="185"/>
        <v>94513058.117506221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243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>
        <v>35889</v>
      </c>
      <c r="E110" s="36"/>
      <c r="F110" s="72">
        <v>8759</v>
      </c>
      <c r="G110" s="36"/>
      <c r="H110" s="72">
        <v>44648</v>
      </c>
      <c r="I110" s="37"/>
      <c r="J110" s="72">
        <v>110711</v>
      </c>
      <c r="K110" s="72"/>
      <c r="L110" s="72">
        <v>96609</v>
      </c>
      <c r="M110" s="72"/>
      <c r="N110" s="72">
        <v>207320</v>
      </c>
      <c r="O110" s="37"/>
      <c r="P110" s="133">
        <f t="shared" ref="P110:P111" si="187">+D110+J110</f>
        <v>146600</v>
      </c>
      <c r="Q110" s="134">
        <f t="shared" ref="Q110:Q111" si="188">+F110+L110</f>
        <v>105368</v>
      </c>
      <c r="R110" s="135">
        <f t="shared" ref="R110:R111" si="189">+P110+Q110</f>
        <v>251968</v>
      </c>
      <c r="S110" s="32"/>
      <c r="T110" s="71">
        <v>65555</v>
      </c>
      <c r="U110" s="36"/>
      <c r="V110" s="72">
        <v>16429</v>
      </c>
      <c r="W110" s="36"/>
      <c r="X110" s="72">
        <v>81984</v>
      </c>
      <c r="Y110" s="37"/>
      <c r="Z110" s="72">
        <v>331534</v>
      </c>
      <c r="AA110" s="72"/>
      <c r="AB110" s="72">
        <v>135855</v>
      </c>
      <c r="AC110" s="72"/>
      <c r="AD110" s="72">
        <v>467389</v>
      </c>
      <c r="AE110" s="37"/>
      <c r="AF110" s="133">
        <f t="shared" ref="AF110:AF111" si="190">+T110+Z110</f>
        <v>397089</v>
      </c>
      <c r="AG110" s="134">
        <f t="shared" ref="AG110:AG111" si="191">+V110+AB110</f>
        <v>152284</v>
      </c>
      <c r="AH110" s="135">
        <f t="shared" ref="AH110:AH111" si="192">+AF110+AG110</f>
        <v>549373</v>
      </c>
      <c r="AI110" s="32"/>
      <c r="AJ110" s="71">
        <v>20398.666666666668</v>
      </c>
      <c r="AK110" s="36"/>
      <c r="AL110" s="72">
        <v>7033</v>
      </c>
      <c r="AM110" s="36"/>
      <c r="AN110" s="72">
        <v>27431.666666666668</v>
      </c>
      <c r="AO110" s="37"/>
      <c r="AP110" s="72">
        <v>50763.333333333328</v>
      </c>
      <c r="AQ110" s="72"/>
      <c r="AR110" s="72">
        <v>48212.666666666664</v>
      </c>
      <c r="AS110" s="72"/>
      <c r="AT110" s="72">
        <v>98976</v>
      </c>
      <c r="AU110" s="37"/>
      <c r="AV110" s="133">
        <f t="shared" ref="AV110:AV111" si="193">+AJ110+AP110</f>
        <v>71162</v>
      </c>
      <c r="AW110" s="134">
        <f t="shared" ref="AW110:AW111" si="194">+AL110+AR110</f>
        <v>55245.666666666664</v>
      </c>
      <c r="AX110" s="135">
        <f t="shared" ref="AX110:AX111" si="195">+AV110+AW110</f>
        <v>126407.66666666666</v>
      </c>
      <c r="AY110" s="32"/>
      <c r="AZ110" s="71">
        <v>36801</v>
      </c>
      <c r="BA110" s="36"/>
      <c r="BB110" s="72">
        <v>10042</v>
      </c>
      <c r="BC110" s="36"/>
      <c r="BD110" s="72">
        <v>46843</v>
      </c>
      <c r="BE110" s="37"/>
      <c r="BF110" s="72">
        <v>200019</v>
      </c>
      <c r="BG110" s="72"/>
      <c r="BH110" s="72">
        <v>98116</v>
      </c>
      <c r="BI110" s="72"/>
      <c r="BJ110" s="72">
        <v>298135</v>
      </c>
      <c r="BK110" s="37"/>
      <c r="BL110" s="133">
        <f t="shared" ref="BL110:BL111" si="196">+AZ110+BF110</f>
        <v>236820</v>
      </c>
      <c r="BM110" s="134">
        <f t="shared" ref="BM110:BM111" si="197">+BB110+BH110</f>
        <v>108158</v>
      </c>
      <c r="BN110" s="135">
        <f t="shared" ref="BN110:BN111" si="198">+BL110+BM110</f>
        <v>344978</v>
      </c>
      <c r="BO110" s="32"/>
      <c r="BP110" s="71">
        <v>31521</v>
      </c>
      <c r="BQ110" s="36"/>
      <c r="BR110" s="72">
        <v>6604</v>
      </c>
      <c r="BS110" s="36"/>
      <c r="BT110" s="72">
        <v>38125</v>
      </c>
      <c r="BU110" s="37"/>
      <c r="BV110" s="72">
        <v>97243</v>
      </c>
      <c r="BW110" s="72"/>
      <c r="BX110" s="72">
        <v>64348</v>
      </c>
      <c r="BY110" s="72"/>
      <c r="BZ110" s="72">
        <v>161591</v>
      </c>
      <c r="CA110" s="37"/>
      <c r="CB110" s="133">
        <f t="shared" ref="CB110:CB111" si="199">+BP110+BV110</f>
        <v>128764</v>
      </c>
      <c r="CC110" s="134">
        <f t="shared" ref="CC110:CC111" si="200">+BR110+BX110</f>
        <v>70952</v>
      </c>
      <c r="CD110" s="135">
        <f t="shared" ref="CD110:CD111" si="201">+CB110+CC110</f>
        <v>199716</v>
      </c>
      <c r="CE110" s="32"/>
      <c r="CF110" s="73">
        <v>41717</v>
      </c>
      <c r="CG110" s="36"/>
      <c r="CH110" s="72">
        <v>8104</v>
      </c>
      <c r="CI110" s="36"/>
      <c r="CJ110" s="72">
        <v>49821</v>
      </c>
      <c r="CK110" s="37"/>
      <c r="CL110" s="72">
        <v>203597</v>
      </c>
      <c r="CM110" s="72"/>
      <c r="CN110" s="72">
        <v>99907</v>
      </c>
      <c r="CO110" s="72"/>
      <c r="CP110" s="72">
        <v>303504</v>
      </c>
      <c r="CQ110" s="37"/>
      <c r="CR110" s="133">
        <f t="shared" ref="CR110:CR111" si="202">+CF110+CL110</f>
        <v>245314</v>
      </c>
      <c r="CS110" s="134">
        <f t="shared" ref="CS110:CS111" si="203">+CH110+CN110</f>
        <v>108011</v>
      </c>
      <c r="CT110" s="135">
        <f t="shared" ref="CT110:CT111" si="204">+CR110+CS110</f>
        <v>353325</v>
      </c>
      <c r="CU110" s="32"/>
      <c r="CV110" s="73">
        <f>+D110+T110+AJ110+AZ110+BP110+CF110</f>
        <v>231881.66666666669</v>
      </c>
      <c r="CW110" s="72"/>
      <c r="CX110" s="72">
        <f>+F110+V110+AL110+BB110+BR110+CH110</f>
        <v>56971</v>
      </c>
      <c r="CY110" s="72"/>
      <c r="CZ110" s="72">
        <f t="shared" ref="CZ110:CZ111" si="205">+CV110+CX110</f>
        <v>288852.66666666669</v>
      </c>
      <c r="DA110" s="74"/>
      <c r="DB110" s="73">
        <f t="shared" ref="DB110:DB111" si="206">+J110+Z110+AP110+BF110+BV110+CL110</f>
        <v>993867.33333333326</v>
      </c>
      <c r="DC110" s="72"/>
      <c r="DD110" s="72">
        <f t="shared" ref="DD110:DD111" si="207">+L110+AB110+AR110+BH110+BX110+CN110</f>
        <v>543047.66666666674</v>
      </c>
      <c r="DE110" s="72"/>
      <c r="DF110" s="72">
        <f t="shared" ref="DF110:DF111" si="208">+DB110+DD110</f>
        <v>1536915</v>
      </c>
      <c r="DG110" s="74"/>
      <c r="DH110" s="155"/>
      <c r="DI110" s="161" t="s">
        <v>10</v>
      </c>
      <c r="DJ110" s="73">
        <f t="shared" ref="DJ110:DJ111" si="209">+CZ110</f>
        <v>288852.66666666669</v>
      </c>
      <c r="DK110" s="72">
        <f t="shared" ref="DK110:DK111" si="210">+DF110</f>
        <v>1536915</v>
      </c>
      <c r="DL110" s="75">
        <f t="shared" ref="DL110:DL111" si="211">+DJ110+DK110</f>
        <v>1825767.6666666667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>
        <v>107344</v>
      </c>
      <c r="E111" s="36"/>
      <c r="F111" s="72">
        <v>25925</v>
      </c>
      <c r="G111" s="36"/>
      <c r="H111" s="72">
        <v>133269</v>
      </c>
      <c r="I111" s="37"/>
      <c r="J111" s="244">
        <v>328716</v>
      </c>
      <c r="K111" s="72"/>
      <c r="L111" s="72">
        <v>286728</v>
      </c>
      <c r="M111" s="72"/>
      <c r="N111" s="72">
        <v>615444</v>
      </c>
      <c r="O111" s="37"/>
      <c r="P111" s="133">
        <f t="shared" si="187"/>
        <v>436060</v>
      </c>
      <c r="Q111" s="134">
        <f t="shared" si="188"/>
        <v>312653</v>
      </c>
      <c r="R111" s="135">
        <f t="shared" si="189"/>
        <v>748713</v>
      </c>
      <c r="S111" s="32"/>
      <c r="T111" s="71">
        <v>193006</v>
      </c>
      <c r="U111" s="36"/>
      <c r="V111" s="72">
        <v>54569</v>
      </c>
      <c r="W111" s="36"/>
      <c r="X111" s="72">
        <v>247575</v>
      </c>
      <c r="Y111" s="37"/>
      <c r="Z111" s="72">
        <v>985347</v>
      </c>
      <c r="AA111" s="72"/>
      <c r="AB111" s="72">
        <v>407989</v>
      </c>
      <c r="AC111" s="72"/>
      <c r="AD111" s="72">
        <v>1393336</v>
      </c>
      <c r="AE111" s="37"/>
      <c r="AF111" s="133">
        <f t="shared" si="190"/>
        <v>1178353</v>
      </c>
      <c r="AG111" s="134">
        <f t="shared" si="191"/>
        <v>462558</v>
      </c>
      <c r="AH111" s="135">
        <f t="shared" si="192"/>
        <v>1640911</v>
      </c>
      <c r="AI111" s="32"/>
      <c r="AJ111" s="71">
        <v>61196</v>
      </c>
      <c r="AK111" s="36"/>
      <c r="AL111" s="72">
        <v>21099</v>
      </c>
      <c r="AM111" s="36"/>
      <c r="AN111" s="72">
        <v>82295</v>
      </c>
      <c r="AO111" s="37"/>
      <c r="AP111" s="72">
        <v>152290</v>
      </c>
      <c r="AQ111" s="72"/>
      <c r="AR111" s="72">
        <v>144638</v>
      </c>
      <c r="AS111" s="72"/>
      <c r="AT111" s="72">
        <v>296928</v>
      </c>
      <c r="AU111" s="37"/>
      <c r="AV111" s="133">
        <f t="shared" si="193"/>
        <v>213486</v>
      </c>
      <c r="AW111" s="134">
        <f t="shared" si="194"/>
        <v>165737</v>
      </c>
      <c r="AX111" s="135">
        <f t="shared" si="195"/>
        <v>379223</v>
      </c>
      <c r="AY111" s="32"/>
      <c r="AZ111" s="71">
        <v>110780</v>
      </c>
      <c r="BA111" s="36"/>
      <c r="BB111" s="72">
        <v>29717</v>
      </c>
      <c r="BC111" s="36"/>
      <c r="BD111" s="72">
        <v>140497</v>
      </c>
      <c r="BE111" s="37"/>
      <c r="BF111" s="72">
        <v>599539</v>
      </c>
      <c r="BG111" s="72"/>
      <c r="BH111" s="72">
        <v>292308</v>
      </c>
      <c r="BI111" s="72"/>
      <c r="BJ111" s="72">
        <v>891847</v>
      </c>
      <c r="BK111" s="37"/>
      <c r="BL111" s="133">
        <f t="shared" si="196"/>
        <v>710319</v>
      </c>
      <c r="BM111" s="134">
        <f t="shared" si="197"/>
        <v>322025</v>
      </c>
      <c r="BN111" s="135">
        <f t="shared" si="198"/>
        <v>1032344</v>
      </c>
      <c r="BO111" s="32"/>
      <c r="BP111" s="71">
        <v>93161</v>
      </c>
      <c r="BQ111" s="36"/>
      <c r="BR111" s="72">
        <v>19524</v>
      </c>
      <c r="BS111" s="36"/>
      <c r="BT111" s="72">
        <v>112685</v>
      </c>
      <c r="BU111" s="37"/>
      <c r="BV111" s="72">
        <v>288576</v>
      </c>
      <c r="BW111" s="72"/>
      <c r="BX111" s="72">
        <v>189303</v>
      </c>
      <c r="BY111" s="72"/>
      <c r="BZ111" s="72">
        <v>477879</v>
      </c>
      <c r="CA111" s="37"/>
      <c r="CB111" s="133">
        <f t="shared" si="199"/>
        <v>381737</v>
      </c>
      <c r="CC111" s="134">
        <f t="shared" si="200"/>
        <v>208827</v>
      </c>
      <c r="CD111" s="135">
        <f t="shared" si="201"/>
        <v>590564</v>
      </c>
      <c r="CE111" s="32"/>
      <c r="CF111" s="73">
        <v>125247</v>
      </c>
      <c r="CG111" s="36"/>
      <c r="CH111" s="72">
        <v>24013</v>
      </c>
      <c r="CI111" s="36"/>
      <c r="CJ111" s="72">
        <v>149260</v>
      </c>
      <c r="CK111" s="37"/>
      <c r="CL111" s="72">
        <v>609948</v>
      </c>
      <c r="CM111" s="72"/>
      <c r="CN111" s="72">
        <v>295690</v>
      </c>
      <c r="CO111" s="72"/>
      <c r="CP111" s="72">
        <v>905638</v>
      </c>
      <c r="CQ111" s="37"/>
      <c r="CR111" s="133">
        <f t="shared" si="202"/>
        <v>735195</v>
      </c>
      <c r="CS111" s="134">
        <f t="shared" si="203"/>
        <v>319703</v>
      </c>
      <c r="CT111" s="135">
        <f t="shared" si="204"/>
        <v>1054898</v>
      </c>
      <c r="CU111" s="32"/>
      <c r="CV111" s="73">
        <f>+D111+T111+AJ111+AZ111+BP111+CF111</f>
        <v>690734</v>
      </c>
      <c r="CW111" s="72"/>
      <c r="CX111" s="72">
        <f>+F111+V111+AL111+BB111+BR111+CH111</f>
        <v>174847</v>
      </c>
      <c r="CY111" s="72"/>
      <c r="CZ111" s="72">
        <f t="shared" si="205"/>
        <v>865581</v>
      </c>
      <c r="DA111" s="74"/>
      <c r="DB111" s="73">
        <f t="shared" si="206"/>
        <v>2964416</v>
      </c>
      <c r="DC111" s="72"/>
      <c r="DD111" s="72">
        <f t="shared" si="207"/>
        <v>1616656</v>
      </c>
      <c r="DE111" s="72"/>
      <c r="DF111" s="72">
        <f t="shared" si="208"/>
        <v>4581072</v>
      </c>
      <c r="DG111" s="74"/>
      <c r="DH111" s="155"/>
      <c r="DI111" s="161" t="s">
        <v>11</v>
      </c>
      <c r="DJ111" s="73">
        <f t="shared" si="209"/>
        <v>865581</v>
      </c>
      <c r="DK111" s="72">
        <f t="shared" si="210"/>
        <v>4581072</v>
      </c>
      <c r="DL111" s="75">
        <f t="shared" si="211"/>
        <v>5446653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>
        <f>+D10/D111</f>
        <v>2241.938776270681</v>
      </c>
      <c r="E112" s="77"/>
      <c r="F112" s="78">
        <f>+F10/F111</f>
        <v>2431.9564513018322</v>
      </c>
      <c r="G112" s="78"/>
      <c r="H112" s="78">
        <f>+H10/H111</f>
        <v>2278.9031732811081</v>
      </c>
      <c r="I112" s="79"/>
      <c r="J112" s="247">
        <f>+J10/J111</f>
        <v>378.53034534370096</v>
      </c>
      <c r="K112" s="78"/>
      <c r="L112" s="78">
        <f>+L10/L111</f>
        <v>703.28108869730193</v>
      </c>
      <c r="M112" s="78"/>
      <c r="N112" s="78">
        <f>+N10/N111</f>
        <v>529.82783323909246</v>
      </c>
      <c r="O112" s="81"/>
      <c r="P112" s="136">
        <f>+P10/P111</f>
        <v>837.24179470715035</v>
      </c>
      <c r="Q112" s="136">
        <f t="shared" ref="Q112:R112" si="212">+Q10/Q111</f>
        <v>846.62181715831923</v>
      </c>
      <c r="R112" s="199">
        <f t="shared" si="212"/>
        <v>841.15877245353022</v>
      </c>
      <c r="S112" s="32"/>
      <c r="T112" s="76">
        <v>2171.8919215464807</v>
      </c>
      <c r="U112" s="77"/>
      <c r="V112" s="78">
        <v>1838.2585891256945</v>
      </c>
      <c r="W112" s="78"/>
      <c r="X112" s="78">
        <v>2098.3544588912455</v>
      </c>
      <c r="Y112" s="79"/>
      <c r="Z112" s="80">
        <f>+Z10/Z111</f>
        <v>288.26629258525156</v>
      </c>
      <c r="AA112" s="78"/>
      <c r="AB112" s="78">
        <f>+AB10/AB111</f>
        <v>519.56118432114602</v>
      </c>
      <c r="AC112" s="78"/>
      <c r="AD112" s="78">
        <f>+AD10/AD111</f>
        <v>355.99279328891225</v>
      </c>
      <c r="AE112" s="81"/>
      <c r="AF112" s="136">
        <f>+AF10/AF111</f>
        <v>596.79102850334323</v>
      </c>
      <c r="AG112" s="136">
        <f t="shared" ref="AG112:AH112" si="213">+AG10/AG111</f>
        <v>675.13086138386973</v>
      </c>
      <c r="AH112" s="199">
        <f t="shared" si="213"/>
        <v>618.87432029525064</v>
      </c>
      <c r="AI112" s="32"/>
      <c r="AJ112" s="76">
        <f>+AJ10/AJ111</f>
        <v>2013.5917252761619</v>
      </c>
      <c r="AK112" s="77"/>
      <c r="AL112" s="78">
        <f>+AL10/AL111</f>
        <v>1918.3679648324564</v>
      </c>
      <c r="AM112" s="78"/>
      <c r="AN112" s="78">
        <f>+AN10/AN111</f>
        <v>1989.1780170119691</v>
      </c>
      <c r="AO112" s="79"/>
      <c r="AP112" s="80">
        <f>+AP10/AP111</f>
        <v>288.07658125943914</v>
      </c>
      <c r="AQ112" s="78"/>
      <c r="AR112" s="78">
        <f>+AR10/AR111</f>
        <v>533.4592385818388</v>
      </c>
      <c r="AS112" s="78"/>
      <c r="AT112" s="78">
        <f>+AT10/AT111</f>
        <v>407.60608602085352</v>
      </c>
      <c r="AU112" s="81"/>
      <c r="AV112" s="136">
        <f>+AV10/AV111</f>
        <v>782.69742175130909</v>
      </c>
      <c r="AW112" s="137">
        <f t="shared" ref="AW112:AX112" si="214">+AW10/AW111</f>
        <v>709.76380072041854</v>
      </c>
      <c r="AX112" s="138">
        <f t="shared" si="214"/>
        <v>750.82224659369285</v>
      </c>
      <c r="AY112" s="32"/>
      <c r="AZ112" s="76">
        <f>+AZ10/AZ111</f>
        <v>2243.0800546331739</v>
      </c>
      <c r="BA112" s="77"/>
      <c r="BB112" s="78">
        <f>+BB10/BB111</f>
        <v>1903.813361635986</v>
      </c>
      <c r="BC112" s="78"/>
      <c r="BD112" s="78">
        <f>+BD10/BD111</f>
        <v>2171.3205984469391</v>
      </c>
      <c r="BE112" s="79"/>
      <c r="BF112" s="80">
        <f>+BF10/BF111</f>
        <v>299.95381103625289</v>
      </c>
      <c r="BG112" s="78"/>
      <c r="BH112" s="78">
        <f>+BH10/BH111</f>
        <v>540.44280979356017</v>
      </c>
      <c r="BI112" s="78"/>
      <c r="BJ112" s="78">
        <f>+BJ10/BJ111</f>
        <v>378.77546794461381</v>
      </c>
      <c r="BK112" s="81"/>
      <c r="BL112" s="136">
        <f>+BL10/BL111</f>
        <v>603.00008357812055</v>
      </c>
      <c r="BM112" s="137">
        <f t="shared" ref="BM112:BN112" si="215">+BM10/BM111</f>
        <v>666.25690090170815</v>
      </c>
      <c r="BN112" s="138">
        <f t="shared" si="215"/>
        <v>622.73214633881696</v>
      </c>
      <c r="BO112" s="32"/>
      <c r="BP112" s="76">
        <f>+BP10/BP111</f>
        <v>2041.761792917637</v>
      </c>
      <c r="BQ112" s="77"/>
      <c r="BR112" s="78">
        <f>+BR10/BR111</f>
        <v>1856.7075655603348</v>
      </c>
      <c r="BS112" s="78"/>
      <c r="BT112" s="78">
        <f>+BT10/BT111</f>
        <v>2009.698974131428</v>
      </c>
      <c r="BU112" s="79"/>
      <c r="BV112" s="80">
        <f>+BV10/BV111</f>
        <v>254.03476959275935</v>
      </c>
      <c r="BW112" s="78"/>
      <c r="BX112" s="78">
        <f>+BX10/BX111</f>
        <v>557.6303308980863</v>
      </c>
      <c r="BY112" s="78"/>
      <c r="BZ112" s="78">
        <f>+BZ10/BZ111</f>
        <v>374.2985822771048</v>
      </c>
      <c r="CA112" s="81"/>
      <c r="CB112" s="136">
        <f>+CB10/CB111</f>
        <v>690.32058212853383</v>
      </c>
      <c r="CC112" s="137">
        <f t="shared" ref="CC112:CD112" si="216">+CC10/CC111</f>
        <v>679.08581284987292</v>
      </c>
      <c r="CD112" s="138">
        <f t="shared" si="216"/>
        <v>686.3478998042558</v>
      </c>
      <c r="CE112" s="32"/>
      <c r="CF112" s="80">
        <f>+CF10/CF111</f>
        <v>2068.4574398588388</v>
      </c>
      <c r="CG112" s="77"/>
      <c r="CH112" s="78">
        <f>+CH10/CH111</f>
        <v>1913.2355161787366</v>
      </c>
      <c r="CI112" s="78"/>
      <c r="CJ112" s="78">
        <f>+CJ10/CJ111</f>
        <v>2045.215832239046</v>
      </c>
      <c r="CK112" s="79"/>
      <c r="CL112" s="80">
        <f>+CL10/CL111</f>
        <v>274.26713621489046</v>
      </c>
      <c r="CM112" s="78"/>
      <c r="CN112" s="78">
        <f>+CN10/CN111</f>
        <v>437.46954093814463</v>
      </c>
      <c r="CO112" s="78"/>
      <c r="CP112" s="78">
        <f>+CP10/CP111</f>
        <v>313.30322482051321</v>
      </c>
      <c r="CQ112" s="81"/>
      <c r="CR112" s="136">
        <f>+CR10/CR111</f>
        <v>579.92339470480613</v>
      </c>
      <c r="CS112" s="137">
        <f t="shared" ref="CS112:CT112" si="217">+CS10/CS111</f>
        <v>548.31482034888631</v>
      </c>
      <c r="CT112" s="138">
        <f t="shared" si="217"/>
        <v>570.34393200100862</v>
      </c>
      <c r="CU112" s="32"/>
      <c r="CV112" s="80">
        <f>+CV10/CV111</f>
        <v>2143.8638828293715</v>
      </c>
      <c r="CW112" s="78"/>
      <c r="CX112" s="78">
        <f>+CX10/CX111</f>
        <v>1959.4534322449717</v>
      </c>
      <c r="CY112" s="77"/>
      <c r="CZ112" s="78">
        <f>+CZ10/CZ111</f>
        <v>2106.6130489347615</v>
      </c>
      <c r="DA112" s="81"/>
      <c r="DB112" s="80">
        <f>+DB10/DB111</f>
        <v>294.41668340235111</v>
      </c>
      <c r="DC112" s="77"/>
      <c r="DD112" s="78">
        <f>+DD10/DD111</f>
        <v>546.60751904866368</v>
      </c>
      <c r="DE112" s="78"/>
      <c r="DF112" s="78">
        <f>+DF10/DF111</f>
        <v>383.41459209984049</v>
      </c>
      <c r="DG112" s="81"/>
      <c r="DH112" s="156"/>
      <c r="DI112" s="161" t="s">
        <v>12</v>
      </c>
      <c r="DJ112" s="80">
        <f>+DJ10/DJ111</f>
        <v>2106.6130489347615</v>
      </c>
      <c r="DK112" s="78">
        <f t="shared" ref="DK112:DL112" si="218">+DK10/DK111</f>
        <v>383.41459209984049</v>
      </c>
      <c r="DL112" s="79">
        <f t="shared" si="218"/>
        <v>657.26494450261475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244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8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>
        <f>+D102</f>
        <v>35987633</v>
      </c>
      <c r="E114" s="36"/>
      <c r="F114" s="72">
        <f>+F102</f>
        <v>7662437</v>
      </c>
      <c r="G114" s="36"/>
      <c r="H114" s="72">
        <f>+H102</f>
        <v>43650070</v>
      </c>
      <c r="I114" s="37"/>
      <c r="J114" s="244">
        <f>+J102</f>
        <v>12804385</v>
      </c>
      <c r="K114" s="36"/>
      <c r="L114" s="72">
        <f>+L102</f>
        <v>20910048</v>
      </c>
      <c r="M114" s="36"/>
      <c r="N114" s="72">
        <f>+N102</f>
        <v>33714433</v>
      </c>
      <c r="O114" s="37"/>
      <c r="P114" s="116">
        <f>+P16-P101</f>
        <v>48792018</v>
      </c>
      <c r="Q114" s="140">
        <f>+Q16-Q101</f>
        <v>28572485</v>
      </c>
      <c r="R114" s="141">
        <f>+R16-R101</f>
        <v>77364503</v>
      </c>
      <c r="S114" s="32"/>
      <c r="T114" s="71">
        <f>+T102</f>
        <v>20403577.791366577</v>
      </c>
      <c r="U114" s="36"/>
      <c r="V114" s="72">
        <f>+V102</f>
        <v>7590670.4244404435</v>
      </c>
      <c r="W114" s="36"/>
      <c r="X114" s="72">
        <f>+X102</f>
        <v>27994248.215807021</v>
      </c>
      <c r="Y114" s="37"/>
      <c r="Z114" s="72">
        <f>+Z102</f>
        <v>31686137.072176713</v>
      </c>
      <c r="AA114" s="36"/>
      <c r="AB114" s="72">
        <f>+AB102</f>
        <v>6295665.4284246564</v>
      </c>
      <c r="AC114" s="36"/>
      <c r="AD114" s="72">
        <f>+AD102</f>
        <v>37981802.500601366</v>
      </c>
      <c r="AE114" s="37"/>
      <c r="AF114" s="116">
        <f>+AF16-AF101</f>
        <v>52089714.863543391</v>
      </c>
      <c r="AG114" s="140">
        <f>+AG16-AG101</f>
        <v>13886335.8528651</v>
      </c>
      <c r="AH114" s="141">
        <f>+AH16-AH101</f>
        <v>65976050.716408491</v>
      </c>
      <c r="AI114" s="32"/>
      <c r="AJ114" s="71">
        <f>+AJ102</f>
        <v>9224559.2763158083</v>
      </c>
      <c r="AK114" s="36"/>
      <c r="AL114" s="72">
        <f>+AL102</f>
        <v>-1156375.4198761135</v>
      </c>
      <c r="AM114" s="36"/>
      <c r="AN114" s="72">
        <f>+AN102</f>
        <v>8068183.8564397097</v>
      </c>
      <c r="AO114" s="37"/>
      <c r="AP114" s="72">
        <f>+AP102</f>
        <v>6502187.7130895406</v>
      </c>
      <c r="AQ114" s="36"/>
      <c r="AR114" s="72">
        <f>+AR102</f>
        <v>-3486180.8585416973</v>
      </c>
      <c r="AS114" s="36"/>
      <c r="AT114" s="72">
        <f>+AT102</f>
        <v>3016006.8545478433</v>
      </c>
      <c r="AU114" s="37"/>
      <c r="AV114" s="116">
        <f>+AV16-AV101</f>
        <v>15726746.989405364</v>
      </c>
      <c r="AW114" s="140">
        <f>+AW16-AW101</f>
        <v>-4642556.2784177959</v>
      </c>
      <c r="AX114" s="118">
        <f>+AX16-AX101</f>
        <v>11084190.710987568</v>
      </c>
      <c r="AY114" s="32"/>
      <c r="AZ114" s="71">
        <f>+AZ102</f>
        <v>3100899.0332970917</v>
      </c>
      <c r="BA114" s="36"/>
      <c r="BB114" s="72">
        <f>+BB102</f>
        <v>1981236.9628586471</v>
      </c>
      <c r="BC114" s="36"/>
      <c r="BD114" s="72">
        <f>+BD102</f>
        <v>5082135.9961557388</v>
      </c>
      <c r="BE114" s="37"/>
      <c r="BF114" s="72">
        <f>+BF102</f>
        <v>6151198.8768031299</v>
      </c>
      <c r="BG114" s="36"/>
      <c r="BH114" s="72">
        <f>+BH102</f>
        <v>4753356.8174769878</v>
      </c>
      <c r="BI114" s="36"/>
      <c r="BJ114" s="72">
        <f>+BJ102</f>
        <v>10904555.694280118</v>
      </c>
      <c r="BK114" s="37"/>
      <c r="BL114" s="116">
        <f>+BL16-BL101</f>
        <v>9252097.9101002216</v>
      </c>
      <c r="BM114" s="140">
        <f>+BM16-BM101</f>
        <v>6734593.7803356349</v>
      </c>
      <c r="BN114" s="141">
        <f>+BN16-BN101</f>
        <v>15986691.690435886</v>
      </c>
      <c r="BO114" s="32"/>
      <c r="BP114" s="72">
        <f>+BP102</f>
        <v>3884661.8522217274</v>
      </c>
      <c r="BQ114" s="36"/>
      <c r="BR114" s="72">
        <f>+BR102</f>
        <v>16006625.908611644</v>
      </c>
      <c r="BS114" s="36"/>
      <c r="BT114" s="72">
        <f>+BT102</f>
        <v>19891287.760833383</v>
      </c>
      <c r="BU114" s="37"/>
      <c r="BV114" s="72">
        <f>+BV102</f>
        <v>-2219248.7762577469</v>
      </c>
      <c r="BW114" s="36"/>
      <c r="BX114" s="72">
        <f>+BX102</f>
        <v>3036303.4154254645</v>
      </c>
      <c r="BY114" s="36"/>
      <c r="BZ114" s="72">
        <f>+BZ102</f>
        <v>817054.63916771766</v>
      </c>
      <c r="CA114" s="37"/>
      <c r="CB114" s="116">
        <f>+CB16-CB101</f>
        <v>1665413.075963974</v>
      </c>
      <c r="CC114" s="140">
        <f>+CC16-CC101</f>
        <v>19042929.324037105</v>
      </c>
      <c r="CD114" s="141">
        <f>+CD16-CD101</f>
        <v>20708342.400001109</v>
      </c>
      <c r="CE114" s="32"/>
      <c r="CF114" s="73">
        <f>+CF102</f>
        <v>23210661.119999975</v>
      </c>
      <c r="CG114" s="36"/>
      <c r="CH114" s="72">
        <f>+CH102</f>
        <v>-5516239.2599999979</v>
      </c>
      <c r="CI114" s="36"/>
      <c r="CJ114" s="72">
        <f>+CJ102</f>
        <v>17694421.860000014</v>
      </c>
      <c r="CK114" s="37"/>
      <c r="CL114" s="72">
        <f>+CL102</f>
        <v>3295054.5300000012</v>
      </c>
      <c r="CM114" s="36"/>
      <c r="CN114" s="72">
        <f>+CN102</f>
        <v>5484024.0099999905</v>
      </c>
      <c r="CO114" s="36"/>
      <c r="CP114" s="72">
        <f>+CP102</f>
        <v>8779078.5399999917</v>
      </c>
      <c r="CQ114" s="37"/>
      <c r="CR114" s="116">
        <f>+CR16-CR101</f>
        <v>26505715.649999976</v>
      </c>
      <c r="CS114" s="140">
        <f>+CS16-CS101</f>
        <v>-32215.25</v>
      </c>
      <c r="CT114" s="141">
        <f>+CT16-CT101</f>
        <v>26473500.399999976</v>
      </c>
      <c r="CU114" s="32"/>
      <c r="CV114" s="73">
        <f>+CV102</f>
        <v>95811992.073201418</v>
      </c>
      <c r="CW114" s="72"/>
      <c r="CX114" s="72">
        <f>+CX102</f>
        <v>26568355.616034567</v>
      </c>
      <c r="CY114" s="72"/>
      <c r="CZ114" s="72">
        <f>+CZ102</f>
        <v>122380347.68923616</v>
      </c>
      <c r="DA114" s="74"/>
      <c r="DB114" s="73">
        <f>+DB102</f>
        <v>58219714.415811777</v>
      </c>
      <c r="DC114" s="72"/>
      <c r="DD114" s="72">
        <f>+DD102</f>
        <v>36993216.812785268</v>
      </c>
      <c r="DE114" s="72"/>
      <c r="DF114" s="72">
        <f>+DF102</f>
        <v>95212931.228596449</v>
      </c>
      <c r="DG114" s="74"/>
      <c r="DH114" s="155"/>
      <c r="DI114" s="162" t="s">
        <v>95</v>
      </c>
      <c r="DJ114" s="73">
        <f>+DJ102</f>
        <v>122380347.6892364</v>
      </c>
      <c r="DK114" s="72">
        <f>+DK102</f>
        <v>95212931.228596449</v>
      </c>
      <c r="DL114" s="74">
        <f>+DL102</f>
        <v>217593278.91783285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248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72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>
        <f>+D102/D16</f>
        <v>0.14660147068585341</v>
      </c>
      <c r="E116" s="83"/>
      <c r="F116" s="84">
        <f>+F102/F16</f>
        <v>0.12350196525679424</v>
      </c>
      <c r="G116" s="83"/>
      <c r="H116" s="84">
        <f>+H102/H16</f>
        <v>0.14194111568763798</v>
      </c>
      <c r="I116" s="85"/>
      <c r="J116" s="249">
        <f>+J102/J16</f>
        <v>0.10480778487246285</v>
      </c>
      <c r="K116" s="83"/>
      <c r="L116" s="84">
        <f>+L102/L16</f>
        <v>0.11134389380438896</v>
      </c>
      <c r="M116" s="83"/>
      <c r="N116" s="84">
        <f>+N102/N16</f>
        <v>0.10876775784892825</v>
      </c>
      <c r="O116" s="85"/>
      <c r="P116" s="142">
        <f>+P102/P16</f>
        <v>0.13271340196732367</v>
      </c>
      <c r="Q116" s="143">
        <f>+Q102/Q16</f>
        <v>0.11436312050335762</v>
      </c>
      <c r="R116" s="144">
        <f>+R102/R16</f>
        <v>0.12528876642901912</v>
      </c>
      <c r="S116" s="32"/>
      <c r="T116" s="82">
        <f>+T102/T16</f>
        <v>5.0033097300575778E-2</v>
      </c>
      <c r="U116" s="83"/>
      <c r="V116" s="84">
        <f>+V102/V16</f>
        <v>8.0708094514106626E-2</v>
      </c>
      <c r="W116" s="83"/>
      <c r="X116" s="84">
        <f>+X102/X16</f>
        <v>5.5781821243101458E-2</v>
      </c>
      <c r="Y116" s="85"/>
      <c r="Z116" s="84">
        <f>+Z102/Z16</f>
        <v>0.11927702129408774</v>
      </c>
      <c r="AA116" s="83"/>
      <c r="AB116" s="84">
        <f>+AB102/AB16</f>
        <v>3.7346901581391326E-2</v>
      </c>
      <c r="AC116" s="83"/>
      <c r="AD116" s="84">
        <f>+AD102/AD16</f>
        <v>8.7470472193044282E-2</v>
      </c>
      <c r="AE116" s="85"/>
      <c r="AF116" s="142">
        <f>+AF102/AF16</f>
        <v>7.7347186506017157E-2</v>
      </c>
      <c r="AG116" s="143">
        <f>+AG102/AG16</f>
        <v>5.2875440605763095E-2</v>
      </c>
      <c r="AH116" s="144">
        <f>+AH102/AH16</f>
        <v>7.0481449959903034E-2</v>
      </c>
      <c r="AI116" s="32"/>
      <c r="AJ116" s="82">
        <f>+AJ102/AJ16</f>
        <v>7.2000811633452733E-2</v>
      </c>
      <c r="AK116" s="83"/>
      <c r="AL116" s="84">
        <f>+AL102/AL16</f>
        <v>-2.6108959829271552E-2</v>
      </c>
      <c r="AM116" s="83"/>
      <c r="AN116" s="84">
        <f>+AN102/AN16</f>
        <v>4.6797092524010944E-2</v>
      </c>
      <c r="AO116" s="85"/>
      <c r="AP116" s="84">
        <f>+AP102/AP16</f>
        <v>0.13410814696622467</v>
      </c>
      <c r="AQ116" s="83"/>
      <c r="AR116" s="84">
        <f>+AR102/AR16</f>
        <v>-4.8534939720487849E-2</v>
      </c>
      <c r="AS116" s="83"/>
      <c r="AT116" s="84">
        <f>+AT102/AT16</f>
        <v>2.5068019185482307E-2</v>
      </c>
      <c r="AU116" s="85"/>
      <c r="AV116" s="142">
        <f>+AV102/AV16</f>
        <v>8.9051871973270247E-2</v>
      </c>
      <c r="AW116" s="143">
        <f>+AW102/AW16</f>
        <v>-3.9981146024502923E-2</v>
      </c>
      <c r="AX116" s="144">
        <f>+AX102/AX16</f>
        <v>3.7866093781777382E-2</v>
      </c>
      <c r="AY116" s="32"/>
      <c r="AZ116" s="82">
        <f>+AZ102/AZ16</f>
        <v>1.3621081140443334E-2</v>
      </c>
      <c r="BA116" s="83"/>
      <c r="BB116" s="84">
        <f>+BB102/BB16</f>
        <v>3.8521306698323612E-2</v>
      </c>
      <c r="BC116" s="83"/>
      <c r="BD116" s="84">
        <f>+BD102/BD16</f>
        <v>1.8209886668240347E-2</v>
      </c>
      <c r="BE116" s="85"/>
      <c r="BF116" s="84">
        <f>+BF102/BF16</f>
        <v>3.654220628811207E-2</v>
      </c>
      <c r="BG116" s="83"/>
      <c r="BH116" s="84">
        <f>+BH102/BH16</f>
        <v>3.2859355754905686E-2</v>
      </c>
      <c r="BI116" s="83"/>
      <c r="BJ116" s="84">
        <f>+BJ102/BJ16</f>
        <v>3.4840061857517278E-2</v>
      </c>
      <c r="BK116" s="85"/>
      <c r="BL116" s="142">
        <f>+BL102/BL16</f>
        <v>2.3364724542781084E-2</v>
      </c>
      <c r="BM116" s="143">
        <f>+BM102/BM16</f>
        <v>3.4344423763446846E-2</v>
      </c>
      <c r="BN116" s="144">
        <f>+BN102/BN16</f>
        <v>2.7001097617687257E-2</v>
      </c>
      <c r="BO116" s="32"/>
      <c r="BP116" s="84">
        <f>+BP102/BP16</f>
        <v>2.4105257634863344E-2</v>
      </c>
      <c r="BQ116" s="83"/>
      <c r="BR116" s="84">
        <f>+BR102/BR16</f>
        <v>0.33897010568595731</v>
      </c>
      <c r="BS116" s="83"/>
      <c r="BT116" s="84">
        <f>+BT102/BT16</f>
        <v>9.5458869101071139E-2</v>
      </c>
      <c r="BU116" s="85"/>
      <c r="BV116" s="84">
        <f>+BV102/BV16</f>
        <v>-3.1804849817013529E-2</v>
      </c>
      <c r="BW116" s="83"/>
      <c r="BX116" s="84">
        <f>+BX102/BX16</f>
        <v>3.7662121046842592E-2</v>
      </c>
      <c r="BY116" s="83"/>
      <c r="BZ116" s="84">
        <f>+BZ102/BZ16</f>
        <v>5.4326665936845773E-3</v>
      </c>
      <c r="CA116" s="85"/>
      <c r="CB116" s="142">
        <f>+CB102/CB16</f>
        <v>7.2117287332228207E-3</v>
      </c>
      <c r="CC116" s="143">
        <f>+CC102/CC16</f>
        <v>0.14895803075001129</v>
      </c>
      <c r="CD116" s="144">
        <f>+CD102/CD16</f>
        <v>5.772004824087907E-2</v>
      </c>
      <c r="CE116" s="32"/>
      <c r="CF116" s="86">
        <f>+CF102/CF16</f>
        <v>8.9592543538062716E-2</v>
      </c>
      <c r="CG116" s="83"/>
      <c r="CH116" s="84">
        <f>+CH102/CH16</f>
        <v>-0.11939963922426974</v>
      </c>
      <c r="CI116" s="83"/>
      <c r="CJ116" s="84">
        <f>+CJ102/CJ16</f>
        <v>5.7963392221066487E-2</v>
      </c>
      <c r="CK116" s="85"/>
      <c r="CL116" s="84">
        <f>+CL102/CL16</f>
        <v>2.0928357017400107E-2</v>
      </c>
      <c r="CM116" s="83"/>
      <c r="CN116" s="84">
        <f>+CN102/CN16</f>
        <v>4.3422400501751009E-2</v>
      </c>
      <c r="CO116" s="83"/>
      <c r="CP116" s="84">
        <f>+CP102/CP16</f>
        <v>3.0940649944619394E-2</v>
      </c>
      <c r="CQ116" s="85"/>
      <c r="CR116" s="142">
        <f>+CR102/CR16</f>
        <v>6.3637094015206466E-2</v>
      </c>
      <c r="CS116" s="143">
        <f>+CS102/CS16</f>
        <v>-1.8676090509890466E-4</v>
      </c>
      <c r="CT116" s="144">
        <f>+CT102/CT16</f>
        <v>4.4945892865903031E-2</v>
      </c>
      <c r="CU116" s="32"/>
      <c r="CV116" s="86">
        <f>+CV102/CV16</f>
        <v>6.7035330786729005E-2</v>
      </c>
      <c r="CW116" s="84"/>
      <c r="CX116" s="84">
        <f>+CX102/CX16</f>
        <v>7.6956702670782376E-2</v>
      </c>
      <c r="CY116" s="84"/>
      <c r="CZ116" s="84">
        <f>+CZ102/CZ16</f>
        <v>6.8965567558259055E-2</v>
      </c>
      <c r="DA116" s="85"/>
      <c r="DB116" s="87">
        <f>+DB102/DB16</f>
        <v>6.9987447849996914E-2</v>
      </c>
      <c r="DC116" s="83"/>
      <c r="DD116" s="83">
        <f>+DD102/DD16</f>
        <v>4.7441196263103225E-2</v>
      </c>
      <c r="DE116" s="83"/>
      <c r="DF116" s="83">
        <f>+DF102/DF16</f>
        <v>5.907868077944433E-2</v>
      </c>
      <c r="DG116" s="85"/>
      <c r="DH116" s="157"/>
      <c r="DI116" s="162" t="s">
        <v>97</v>
      </c>
      <c r="DJ116" s="179">
        <f>+DJ102/DJ16</f>
        <v>6.896556755825918E-2</v>
      </c>
      <c r="DK116" s="172">
        <f>+DK102/DK16</f>
        <v>5.907868077944433E-2</v>
      </c>
      <c r="DL116" s="180">
        <f>+DL102/DL16</f>
        <v>6.4259919850147826E-2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250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83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>
        <f>+D63/D16</f>
        <v>0.82073149575985715</v>
      </c>
      <c r="E118" s="83"/>
      <c r="F118" s="84">
        <f>+F63/F16</f>
        <v>0.84544618600794796</v>
      </c>
      <c r="G118" s="83"/>
      <c r="H118" s="84">
        <f>+H63/H16</f>
        <v>0.82571771637746982</v>
      </c>
      <c r="I118" s="85"/>
      <c r="J118" s="249">
        <f>+J63/J16</f>
        <v>0.86595989949134144</v>
      </c>
      <c r="K118" s="83"/>
      <c r="L118" s="84">
        <f>+L63/L16</f>
        <v>0.85775420499420252</v>
      </c>
      <c r="M118" s="83"/>
      <c r="N118" s="84">
        <f>+N63/N16</f>
        <v>0.86098838986684911</v>
      </c>
      <c r="O118" s="85"/>
      <c r="P118" s="142">
        <f>+P63/P16</f>
        <v>0.83576092345515285</v>
      </c>
      <c r="Q118" s="143">
        <f>+Q63/Q16</f>
        <v>0.85469774166610113</v>
      </c>
      <c r="R118" s="144">
        <f>+R63/R16</f>
        <v>0.84342287533025129</v>
      </c>
      <c r="S118" s="32"/>
      <c r="T118" s="82">
        <f>+T63/T16</f>
        <v>0.89273016207731248</v>
      </c>
      <c r="U118" s="83"/>
      <c r="V118" s="84">
        <f>+V63/V16</f>
        <v>0.86049428507866521</v>
      </c>
      <c r="W118" s="83"/>
      <c r="X118" s="84">
        <f>+X63/X16</f>
        <v>0.88668891758687463</v>
      </c>
      <c r="Y118" s="85"/>
      <c r="Z118" s="84">
        <f>+Z63/Z16</f>
        <v>0.78938118294419968</v>
      </c>
      <c r="AA118" s="83"/>
      <c r="AB118" s="84">
        <f>+AB63/AB16</f>
        <v>0.89206926248810336</v>
      </c>
      <c r="AC118" s="83"/>
      <c r="AD118" s="84">
        <f>+AD63/AD16</f>
        <v>0.82924629550058815</v>
      </c>
      <c r="AE118" s="85"/>
      <c r="AF118" s="142">
        <f>+AF63/AF16</f>
        <v>0.85196292832554466</v>
      </c>
      <c r="AG118" s="143">
        <f>+AG63/AG16</f>
        <v>0.88076161074390547</v>
      </c>
      <c r="AH118" s="144">
        <f>+AH63/AH16</f>
        <v>0.86004262019410149</v>
      </c>
      <c r="AI118" s="32"/>
      <c r="AJ118" s="82">
        <f>+AJ63/AJ16</f>
        <v>0.80193714661283544</v>
      </c>
      <c r="AK118" s="83"/>
      <c r="AL118" s="84">
        <f>+AL63/AL16</f>
        <v>0.91320220430630883</v>
      </c>
      <c r="AM118" s="83"/>
      <c r="AN118" s="84">
        <f>+AN63/AN16</f>
        <v>0.83052036741737689</v>
      </c>
      <c r="AO118" s="85"/>
      <c r="AP118" s="84">
        <f>+AP63/AP16</f>
        <v>0.75935629451996123</v>
      </c>
      <c r="AQ118" s="83"/>
      <c r="AR118" s="84">
        <f>+AR63/AR16</f>
        <v>0.93324890538011507</v>
      </c>
      <c r="AS118" s="83"/>
      <c r="AT118" s="84">
        <f>+AT63/AT16</f>
        <v>0.86317228258876966</v>
      </c>
      <c r="AU118" s="85"/>
      <c r="AV118" s="142">
        <f>+AV63/AV16</f>
        <v>0.79024692235081762</v>
      </c>
      <c r="AW118" s="143">
        <f>+AW63/AW16</f>
        <v>0.92560262432117313</v>
      </c>
      <c r="AX118" s="144">
        <f>+AX63/AX16</f>
        <v>0.84394082989104113</v>
      </c>
      <c r="AY118" s="32"/>
      <c r="AZ118" s="82">
        <f>+AZ63/AZ16</f>
        <v>0.89894479246394843</v>
      </c>
      <c r="BA118" s="83"/>
      <c r="BB118" s="84">
        <f>+BB63/BB16</f>
        <v>0.87518519556941354</v>
      </c>
      <c r="BC118" s="83"/>
      <c r="BD118" s="84">
        <f>+BD63/BD16</f>
        <v>0.89456619077962096</v>
      </c>
      <c r="BE118" s="85"/>
      <c r="BF118" s="84">
        <f>+BF63/BF16</f>
        <v>0.87943723516803207</v>
      </c>
      <c r="BG118" s="83"/>
      <c r="BH118" s="84">
        <f>+BH63/BH16</f>
        <v>0.88336067237041926</v>
      </c>
      <c r="BI118" s="83"/>
      <c r="BJ118" s="84">
        <f>+BJ63/BJ16</f>
        <v>0.88125057424400521</v>
      </c>
      <c r="BK118" s="85"/>
      <c r="BL118" s="142">
        <f>+BL63/BL16</f>
        <v>0.89065223785689784</v>
      </c>
      <c r="BM118" s="143">
        <f>+BM63/BM16</f>
        <v>0.88121633393070575</v>
      </c>
      <c r="BN118" s="144">
        <f>+BN63/BN16</f>
        <v>0.88752715525809356</v>
      </c>
      <c r="BO118" s="32"/>
      <c r="BP118" s="84">
        <f>+BP63/BP16</f>
        <v>0.91289753279754837</v>
      </c>
      <c r="BQ118" s="83"/>
      <c r="BR118" s="84">
        <f>+BR63/BR16</f>
        <v>0.60827507439398465</v>
      </c>
      <c r="BS118" s="83"/>
      <c r="BT118" s="84">
        <f>+BT63/BT16</f>
        <v>0.84386501717903195</v>
      </c>
      <c r="BU118" s="85"/>
      <c r="BV118" s="84">
        <f>+BV63/BV16</f>
        <v>0.9231564374776956</v>
      </c>
      <c r="BW118" s="83"/>
      <c r="BX118" s="84">
        <f>+BX63/BX16</f>
        <v>0.88572020495527659</v>
      </c>
      <c r="BY118" s="83"/>
      <c r="BZ118" s="84">
        <f>+BZ63/BZ16</f>
        <v>0.9030888815504281</v>
      </c>
      <c r="CA118" s="85"/>
      <c r="CB118" s="142">
        <f>+CB63/CB16</f>
        <v>0.91599731404662599</v>
      </c>
      <c r="CC118" s="143">
        <f>+CC63/CC16</f>
        <v>0.783238658588301</v>
      </c>
      <c r="CD118" s="144">
        <f>+CD63/CD16</f>
        <v>0.86869155374184037</v>
      </c>
      <c r="CE118" s="32"/>
      <c r="CF118" s="86">
        <f>+CF63/CF16</f>
        <v>0.84946529523762437</v>
      </c>
      <c r="CG118" s="83"/>
      <c r="CH118" s="84">
        <f>+CH63/CH16</f>
        <v>0.94856796083953643</v>
      </c>
      <c r="CI118" s="83"/>
      <c r="CJ118" s="84">
        <f>+CJ63/CJ16</f>
        <v>0.86446362275787014</v>
      </c>
      <c r="CK118" s="85"/>
      <c r="CL118" s="84">
        <f>+CL63/CL16</f>
        <v>0.85998236794954008</v>
      </c>
      <c r="CM118" s="83"/>
      <c r="CN118" s="84">
        <f>+CN63/CN16</f>
        <v>0.88519263443535057</v>
      </c>
      <c r="CO118" s="83"/>
      <c r="CP118" s="84">
        <f>+CP63/CP16</f>
        <v>0.87373799592608814</v>
      </c>
      <c r="CQ118" s="85"/>
      <c r="CR118" s="142">
        <f>+CR63/CR16</f>
        <v>0.85344080800103839</v>
      </c>
      <c r="CS118" s="143">
        <f>+CS63/CS16</f>
        <v>0.90216665615269587</v>
      </c>
      <c r="CT118" s="144">
        <f>+CT63/CT16</f>
        <v>0.86771046673773267</v>
      </c>
      <c r="CU118" s="32"/>
      <c r="CV118" s="86">
        <f>+CV63/CV16</f>
        <v>0.86764746253235914</v>
      </c>
      <c r="CW118" s="84"/>
      <c r="CX118" s="84">
        <f>+CX63/CX16</f>
        <v>0.84402813538282007</v>
      </c>
      <c r="CY118" s="84"/>
      <c r="CZ118" s="84">
        <f>+CZ63/CZ16</f>
        <v>0.86305224179921491</v>
      </c>
      <c r="DA118" s="85"/>
      <c r="DB118" s="87">
        <f>+DB63/DB16</f>
        <v>0.84168492286292507</v>
      </c>
      <c r="DC118" s="83"/>
      <c r="DD118" s="83">
        <f>+DD63/DD16</f>
        <v>0.88421244905687957</v>
      </c>
      <c r="DE118" s="83"/>
      <c r="DF118" s="83">
        <f>+DF63/DF16</f>
        <v>0.8622614198273405</v>
      </c>
      <c r="DG118" s="85"/>
      <c r="DH118" s="157"/>
      <c r="DI118" s="162" t="s">
        <v>93</v>
      </c>
      <c r="DJ118" s="179">
        <f>+DJ63/DJ16</f>
        <v>0.8630522417992148</v>
      </c>
      <c r="DK118" s="172">
        <f>+DK63/DK16</f>
        <v>0.8622614198273405</v>
      </c>
      <c r="DL118" s="180">
        <f>+DL63/DL16</f>
        <v>0.86267585136583314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250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83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>
        <f>+D95/D16</f>
        <v>1.5080286442602706E-2</v>
      </c>
      <c r="E120" s="83"/>
      <c r="F120" s="84">
        <f>+F95/F16</f>
        <v>1.4194666115455414E-2</v>
      </c>
      <c r="G120" s="83"/>
      <c r="H120" s="84">
        <f>+H95/H16</f>
        <v>1.4901611399934914E-2</v>
      </c>
      <c r="I120" s="85"/>
      <c r="J120" s="249">
        <f>+J95/J16</f>
        <v>2.4103402165767732E-2</v>
      </c>
      <c r="K120" s="83"/>
      <c r="L120" s="84">
        <f>+L95/L16</f>
        <v>2.7992426888457385E-2</v>
      </c>
      <c r="M120" s="83"/>
      <c r="N120" s="84">
        <f>+N95/N16</f>
        <v>2.6459610265579584E-2</v>
      </c>
      <c r="O120" s="85"/>
      <c r="P120" s="142">
        <f>+P95/P16</f>
        <v>1.8078673609939165E-2</v>
      </c>
      <c r="Q120" s="143">
        <f>+Q95/Q16</f>
        <v>2.4566014412193433E-2</v>
      </c>
      <c r="R120" s="144">
        <f>+R95/R16</f>
        <v>2.070349117277016E-2</v>
      </c>
      <c r="S120" s="32"/>
      <c r="T120" s="82">
        <f>+T95/T16</f>
        <v>2.7881294262625138E-2</v>
      </c>
      <c r="U120" s="83"/>
      <c r="V120" s="84">
        <f>+V95/V16</f>
        <v>2.7498025552907056E-2</v>
      </c>
      <c r="W120" s="83"/>
      <c r="X120" s="84">
        <f>+X95/X16</f>
        <v>2.7809466839377475E-2</v>
      </c>
      <c r="Y120" s="85"/>
      <c r="Z120" s="84">
        <f>+Z95/Z16</f>
        <v>7.4511112547555519E-2</v>
      </c>
      <c r="AA120" s="83"/>
      <c r="AB120" s="84">
        <f>+AB95/AB16</f>
        <v>5.7814303098200646E-2</v>
      </c>
      <c r="AC120" s="83"/>
      <c r="AD120" s="84">
        <f>+AD95/AD16</f>
        <v>6.8029150950966108E-2</v>
      </c>
      <c r="AE120" s="85"/>
      <c r="AF120" s="142">
        <f>+AF95/AF16</f>
        <v>4.6274980564797279E-2</v>
      </c>
      <c r="AG120" s="143">
        <f>+AG95/AG16</f>
        <v>4.6957417779886657E-2</v>
      </c>
      <c r="AH120" s="144">
        <f>+AH95/AH16</f>
        <v>4.6466443574717575E-2</v>
      </c>
      <c r="AI120" s="32"/>
      <c r="AJ120" s="82">
        <f>+AJ95/AJ16</f>
        <v>0.10083220157180493</v>
      </c>
      <c r="AK120" s="83"/>
      <c r="AL120" s="84">
        <f>+AL95/AL16</f>
        <v>8.8942356337903372E-2</v>
      </c>
      <c r="AM120" s="83"/>
      <c r="AN120" s="84">
        <f>+AN95/AN16</f>
        <v>9.7777782882797509E-2</v>
      </c>
      <c r="AO120" s="85"/>
      <c r="AP120" s="84">
        <f>+AP95/AP16</f>
        <v>9.8294757937196789E-2</v>
      </c>
      <c r="AQ120" s="83"/>
      <c r="AR120" s="84">
        <f>+AR95/AR16</f>
        <v>0.10549457782210532</v>
      </c>
      <c r="AS120" s="83"/>
      <c r="AT120" s="84">
        <f>+AT95/AT16</f>
        <v>0.10259313733107653</v>
      </c>
      <c r="AU120" s="85"/>
      <c r="AV120" s="142">
        <f>+AV95/AV16</f>
        <v>0.10013556720018409</v>
      </c>
      <c r="AW120" s="143">
        <f>+AW95/AW16</f>
        <v>9.9181173080243046E-2</v>
      </c>
      <c r="AX120" s="144">
        <f>+AX95/AX16</f>
        <v>9.9756971035507763E-2</v>
      </c>
      <c r="AY120" s="32"/>
      <c r="AZ120" s="82">
        <f>+AZ95/AZ16</f>
        <v>5.880122232779407E-2</v>
      </c>
      <c r="BA120" s="83"/>
      <c r="BB120" s="84">
        <f>+BB95/BB16</f>
        <v>5.766059366444868E-2</v>
      </c>
      <c r="BC120" s="83"/>
      <c r="BD120" s="84">
        <f>+BD95/BD16</f>
        <v>5.859101848432461E-2</v>
      </c>
      <c r="BE120" s="85"/>
      <c r="BF120" s="84">
        <f>+BF95/BF16</f>
        <v>6.6997343004766105E-2</v>
      </c>
      <c r="BG120" s="83"/>
      <c r="BH120" s="84">
        <f>+BH95/BH16</f>
        <v>6.6756756335585296E-2</v>
      </c>
      <c r="BI120" s="83"/>
      <c r="BJ120" s="84">
        <f>+BJ95/BJ16</f>
        <v>6.688614835938772E-2</v>
      </c>
      <c r="BK120" s="85"/>
      <c r="BL120" s="142">
        <f>+BL95/BL16</f>
        <v>6.2285347851495296E-2</v>
      </c>
      <c r="BM120" s="143">
        <f>+BM95/BM16</f>
        <v>6.4370932029019209E-2</v>
      </c>
      <c r="BN120" s="144">
        <f>+BN95/BN16</f>
        <v>6.2976073708021843E-2</v>
      </c>
      <c r="BO120" s="32"/>
      <c r="BP120" s="84">
        <f>+BP95/BP16</f>
        <v>4.0335230863562714E-2</v>
      </c>
      <c r="BQ120" s="83"/>
      <c r="BR120" s="84">
        <f>+BR95/BR16</f>
        <v>2.7866717679868227E-2</v>
      </c>
      <c r="BS120" s="83"/>
      <c r="BT120" s="84">
        <f>+BT95/BT16</f>
        <v>3.7509658397225483E-2</v>
      </c>
      <c r="BU120" s="85"/>
      <c r="BV120" s="84">
        <f>+BV95/BV16</f>
        <v>9.5132718520705414E-2</v>
      </c>
      <c r="BW120" s="83"/>
      <c r="BX120" s="84">
        <f>+BX95/BX16</f>
        <v>6.0131552480759465E-2</v>
      </c>
      <c r="BY120" s="83"/>
      <c r="BZ120" s="84">
        <f>+BZ95/BZ16</f>
        <v>7.6370471101562559E-2</v>
      </c>
      <c r="CA120" s="85"/>
      <c r="CB120" s="142">
        <f>+CB95/CB16</f>
        <v>5.6892575924471805E-2</v>
      </c>
      <c r="CC120" s="143">
        <f>+CC95/CC16</f>
        <v>4.8213699905798255E-2</v>
      </c>
      <c r="CD120" s="144">
        <f>+CD95/CD16</f>
        <v>5.3800040622446213E-2</v>
      </c>
      <c r="CE120" s="32"/>
      <c r="CF120" s="86">
        <f>+CF95/CF16</f>
        <v>4.5472762592067846E-2</v>
      </c>
      <c r="CG120" s="83"/>
      <c r="CH120" s="84">
        <f>+CH95/CH16</f>
        <v>0.12745872439293127</v>
      </c>
      <c r="CI120" s="83"/>
      <c r="CJ120" s="84">
        <f>+CJ95/CJ16</f>
        <v>5.7880625687205402E-2</v>
      </c>
      <c r="CK120" s="85"/>
      <c r="CL120" s="84">
        <f>+CL95/CL16</f>
        <v>8.700066920365998E-2</v>
      </c>
      <c r="CM120" s="83"/>
      <c r="CN120" s="84">
        <f>+CN95/CN16</f>
        <v>5.1383454129920098E-2</v>
      </c>
      <c r="CO120" s="83"/>
      <c r="CP120" s="84">
        <f>+CP95/CP16</f>
        <v>6.8612818576108833E-2</v>
      </c>
      <c r="CQ120" s="85"/>
      <c r="CR120" s="142">
        <f>+CR95/CR16</f>
        <v>6.1170545358673716E-2</v>
      </c>
      <c r="CS120" s="143">
        <f>+CS95/CS16</f>
        <v>7.1758943501947642E-2</v>
      </c>
      <c r="CT120" s="144">
        <f>+CT95/CT16</f>
        <v>6.4271421665690387E-2</v>
      </c>
      <c r="CU120" s="32"/>
      <c r="CV120" s="86">
        <f>+CV95/CV16</f>
        <v>4.173961599892817E-2</v>
      </c>
      <c r="CW120" s="84"/>
      <c r="CX120" s="84">
        <f>+CX95/CX16</f>
        <v>5.091062965654046E-2</v>
      </c>
      <c r="CY120" s="84"/>
      <c r="CZ120" s="84">
        <f>+CZ95/CZ16</f>
        <v>4.3523868015786782E-2</v>
      </c>
      <c r="DA120" s="85"/>
      <c r="DB120" s="87">
        <f>+DB95/DB16</f>
        <v>7.1067438189984997E-2</v>
      </c>
      <c r="DC120" s="83"/>
      <c r="DD120" s="83">
        <f>+DD95/DD16</f>
        <v>5.5881117545281141E-2</v>
      </c>
      <c r="DE120" s="83"/>
      <c r="DF120" s="83">
        <f>+DF95/DF16</f>
        <v>6.3719696418661292E-2</v>
      </c>
      <c r="DG120" s="85"/>
      <c r="DH120" s="157"/>
      <c r="DI120" s="162" t="s">
        <v>94</v>
      </c>
      <c r="DJ120" s="179">
        <f>+DJ95/DJ16</f>
        <v>4.3523868015786782E-2</v>
      </c>
      <c r="DK120" s="172">
        <f>+DK95/DK16</f>
        <v>6.3719696418661292E-2</v>
      </c>
      <c r="DL120" s="180">
        <f>+DL95/DL16</f>
        <v>5.3136039750273707E-2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244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36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>
        <f>+D73/D16</f>
        <v>1.758674711168676E-2</v>
      </c>
      <c r="E122" s="36"/>
      <c r="F122" s="84">
        <f>+F73/F16</f>
        <v>1.685718261980234E-2</v>
      </c>
      <c r="G122" s="36"/>
      <c r="H122" s="84">
        <f>+H73/H16</f>
        <v>1.743955653495706E-2</v>
      </c>
      <c r="I122" s="37"/>
      <c r="J122" s="249">
        <f>+J73/J16</f>
        <v>5.128913470427948E-3</v>
      </c>
      <c r="K122" s="36"/>
      <c r="L122" s="84">
        <f>+L73/L16</f>
        <v>2.9094743129511277E-3</v>
      </c>
      <c r="M122" s="36"/>
      <c r="N122" s="84">
        <f>+N73/N16</f>
        <v>3.7842420186430439E-3</v>
      </c>
      <c r="O122" s="37"/>
      <c r="P122" s="142">
        <f>+P73/P16</f>
        <v>1.3447000967584282E-2</v>
      </c>
      <c r="Q122" s="143">
        <f>+Q73/Q16</f>
        <v>6.3731234183477831E-3</v>
      </c>
      <c r="R122" s="144">
        <f>+R73/R16</f>
        <v>1.0584867067959365E-2</v>
      </c>
      <c r="S122" s="32"/>
      <c r="T122" s="82">
        <f>+T73/T16</f>
        <v>2.9354179321830778E-2</v>
      </c>
      <c r="U122" s="36"/>
      <c r="V122" s="84">
        <f>+V73/V16</f>
        <v>3.1299529251559363E-2</v>
      </c>
      <c r="W122" s="36"/>
      <c r="X122" s="84">
        <f>+X73/X16</f>
        <v>2.9718752450877007E-2</v>
      </c>
      <c r="Y122" s="37"/>
      <c r="Z122" s="84">
        <f>+Z73/Z16</f>
        <v>2.0354016169351848E-2</v>
      </c>
      <c r="AA122" s="36"/>
      <c r="AB122" s="84">
        <f>+AB73/AB16</f>
        <v>1.2757289148393051E-2</v>
      </c>
      <c r="AC122" s="36"/>
      <c r="AD122" s="84">
        <f>+AD73/AD16</f>
        <v>1.7404848368222595E-2</v>
      </c>
      <c r="AE122" s="37"/>
      <c r="AF122" s="142">
        <f>+AF73/AF16</f>
        <v>2.580395794452452E-2</v>
      </c>
      <c r="AG122" s="143">
        <f>+AG73/AG16</f>
        <v>1.9397648408990047E-2</v>
      </c>
      <c r="AH122" s="144">
        <f>+AH73/AH16</f>
        <v>2.4006618527749123E-2</v>
      </c>
      <c r="AI122" s="32"/>
      <c r="AJ122" s="82">
        <f>+AJ73/AJ16</f>
        <v>2.5229840181906868E-2</v>
      </c>
      <c r="AK122" s="36"/>
      <c r="AL122" s="84">
        <f>+AL73/AL16</f>
        <v>2.3964399185059333E-2</v>
      </c>
      <c r="AM122" s="36"/>
      <c r="AN122" s="84">
        <f>+AN73/AN16</f>
        <v>2.4904757175814706E-2</v>
      </c>
      <c r="AO122" s="37"/>
      <c r="AP122" s="84">
        <f>+AP73/AP16</f>
        <v>8.2408005766171962E-3</v>
      </c>
      <c r="AQ122" s="36"/>
      <c r="AR122" s="84">
        <f>+AR73/AR16</f>
        <v>9.7914565182675318E-3</v>
      </c>
      <c r="AS122" s="36"/>
      <c r="AT122" s="84">
        <f>+AT73/AT16</f>
        <v>9.1665608946715511E-3</v>
      </c>
      <c r="AU122" s="37"/>
      <c r="AV122" s="142">
        <f>+AV73/AV16</f>
        <v>2.0565638475727906E-2</v>
      </c>
      <c r="AW122" s="143">
        <f>+AW73/AW16</f>
        <v>1.5197348623086693E-2</v>
      </c>
      <c r="AX122" s="144">
        <f>+AX73/AX16</f>
        <v>1.8436105291673596E-2</v>
      </c>
      <c r="AY122" s="32"/>
      <c r="AZ122" s="82">
        <f>+AZ73/AZ16</f>
        <v>2.8632904067814147E-2</v>
      </c>
      <c r="BA122" s="36"/>
      <c r="BB122" s="84">
        <f>+BB73/BB16</f>
        <v>2.8632904067814127E-2</v>
      </c>
      <c r="BC122" s="36"/>
      <c r="BD122" s="84">
        <f>+BD73/BD16</f>
        <v>2.8632904067814144E-2</v>
      </c>
      <c r="BE122" s="37"/>
      <c r="BF122" s="84">
        <f>+BF73/BF16</f>
        <v>1.7023215539089771E-2</v>
      </c>
      <c r="BG122" s="36"/>
      <c r="BH122" s="84">
        <f>+BH73/BH16</f>
        <v>1.7023215539089701E-2</v>
      </c>
      <c r="BI122" s="36"/>
      <c r="BJ122" s="84">
        <f>+BJ73/BJ16</f>
        <v>1.7023215539089739E-2</v>
      </c>
      <c r="BK122" s="37"/>
      <c r="BL122" s="142">
        <f>+BL73/BL16</f>
        <v>2.3697689748825676E-2</v>
      </c>
      <c r="BM122" s="143">
        <f>+BM73/BM16</f>
        <v>2.0068310276828281E-2</v>
      </c>
      <c r="BN122" s="144">
        <f>+BN73/BN16</f>
        <v>2.2495673416197185E-2</v>
      </c>
      <c r="BO122" s="32"/>
      <c r="BP122" s="84">
        <f>+BP73/BP16</f>
        <v>2.2661978704025566E-2</v>
      </c>
      <c r="BQ122" s="36"/>
      <c r="BR122" s="84">
        <f>+BR73/BR16</f>
        <v>2.4888102240189829E-2</v>
      </c>
      <c r="BS122" s="36"/>
      <c r="BT122" s="84">
        <f>+BT73/BT16</f>
        <v>2.3166455322671385E-2</v>
      </c>
      <c r="BU122" s="37"/>
      <c r="BV122" s="84">
        <f>+BV73/BV16</f>
        <v>1.3515693818612475E-2</v>
      </c>
      <c r="BW122" s="36"/>
      <c r="BX122" s="84">
        <f>+BX73/BX16</f>
        <v>1.6486121517121369E-2</v>
      </c>
      <c r="BY122" s="36"/>
      <c r="BZ122" s="84">
        <f>+BZ73/BZ16</f>
        <v>1.510798075432466E-2</v>
      </c>
      <c r="CA122" s="37"/>
      <c r="CB122" s="142">
        <f>+CB73/CB16</f>
        <v>1.9898381295679377E-2</v>
      </c>
      <c r="CC122" s="143">
        <f>+CC73/CC16</f>
        <v>1.9589610755889452E-2</v>
      </c>
      <c r="CD122" s="144">
        <f>+CD73/CD16</f>
        <v>1.9788357394834231E-2</v>
      </c>
      <c r="CE122" s="32"/>
      <c r="CF122" s="86">
        <f>+CF73/CF16</f>
        <v>1.5469398632245068E-2</v>
      </c>
      <c r="CG122" s="36"/>
      <c r="CH122" s="84">
        <f>+CH73/CH16</f>
        <v>4.3372953991802035E-2</v>
      </c>
      <c r="CI122" s="36"/>
      <c r="CJ122" s="84">
        <f>+CJ73/CJ16</f>
        <v>1.9692359333857875E-2</v>
      </c>
      <c r="CK122" s="37"/>
      <c r="CL122" s="84">
        <f>+CL73/CL16</f>
        <v>3.2088605829399867E-2</v>
      </c>
      <c r="CM122" s="36"/>
      <c r="CN122" s="84">
        <f>+CN73/CN16</f>
        <v>2.0001510932978382E-2</v>
      </c>
      <c r="CO122" s="36"/>
      <c r="CP122" s="84">
        <f>+CP73/CP16</f>
        <v>2.6708535553183751E-2</v>
      </c>
      <c r="CQ122" s="37"/>
      <c r="CR122" s="142">
        <f>+CR73/CR16</f>
        <v>2.1751552625081421E-2</v>
      </c>
      <c r="CS122" s="143">
        <f>+CS73/CS16</f>
        <v>2.6261161250455408E-2</v>
      </c>
      <c r="CT122" s="144">
        <f>+CT73/CT16</f>
        <v>2.3072218730673898E-2</v>
      </c>
      <c r="CU122" s="32"/>
      <c r="CV122" s="86">
        <f>+CV73/CV16</f>
        <v>2.3577229170291137E-2</v>
      </c>
      <c r="CW122" s="84"/>
      <c r="CX122" s="84">
        <f>+CX73/CX16</f>
        <v>2.810451441811275E-2</v>
      </c>
      <c r="CY122" s="84"/>
      <c r="CZ122" s="84">
        <f>+CZ73/CZ16</f>
        <v>2.4458027971371879E-2</v>
      </c>
      <c r="DA122" s="74"/>
      <c r="DB122" s="87">
        <f>+DB73/DB16</f>
        <v>1.838535627706676E-2</v>
      </c>
      <c r="DC122" s="83"/>
      <c r="DD122" s="83">
        <f>+DD73/DD16</f>
        <v>1.2462590264161796E-2</v>
      </c>
      <c r="DE122" s="83"/>
      <c r="DF122" s="83">
        <f>+DF73/DF16</f>
        <v>1.5519688137103227E-2</v>
      </c>
      <c r="DG122" s="74"/>
      <c r="DH122" s="155"/>
      <c r="DI122" s="162" t="s">
        <v>99</v>
      </c>
      <c r="DJ122" s="179">
        <f>+DJ73/DJ16</f>
        <v>2.4458027971371879E-2</v>
      </c>
      <c r="DK122" s="172">
        <f>+DK73/DK16</f>
        <v>1.5519688137103227E-2</v>
      </c>
      <c r="DL122" s="180">
        <f>+DL73/DL16</f>
        <v>2.0203839641272626E-2</v>
      </c>
      <c r="DM122"/>
    </row>
    <row r="123" spans="1:117" s="19" customFormat="1" ht="16.2" thickBot="1" x14ac:dyDescent="0.35">
      <c r="A123" s="26"/>
      <c r="B123" s="26"/>
      <c r="C123" s="34"/>
      <c r="D123" s="93"/>
      <c r="E123" s="94"/>
      <c r="F123" s="94"/>
      <c r="G123" s="94"/>
      <c r="H123" s="94"/>
      <c r="I123" s="95"/>
      <c r="J123" s="251"/>
      <c r="K123" s="90"/>
      <c r="L123" s="90"/>
      <c r="M123" s="90"/>
      <c r="N123" s="90"/>
      <c r="O123" s="91"/>
      <c r="P123" s="145"/>
      <c r="Q123" s="146"/>
      <c r="R123" s="147"/>
      <c r="S123" s="32"/>
      <c r="T123" s="89"/>
      <c r="U123" s="90"/>
      <c r="V123" s="90"/>
      <c r="W123" s="90"/>
      <c r="X123" s="90"/>
      <c r="Y123" s="91"/>
      <c r="Z123" s="92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90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90"/>
      <c r="BH123" s="90"/>
      <c r="BI123" s="90"/>
      <c r="BJ123" s="90"/>
      <c r="BK123" s="91"/>
      <c r="BL123" s="145"/>
      <c r="BM123" s="146"/>
      <c r="BN123" s="147"/>
      <c r="BO123" s="32"/>
      <c r="BP123" s="89"/>
      <c r="BQ123" s="90"/>
      <c r="BR123" s="90"/>
      <c r="BS123" s="90"/>
      <c r="BT123" s="90"/>
      <c r="BU123" s="91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92"/>
      <c r="CM123" s="90"/>
      <c r="CN123" s="90"/>
      <c r="CO123" s="90"/>
      <c r="CP123" s="90"/>
      <c r="CQ123" s="91"/>
      <c r="CR123" s="145"/>
      <c r="CS123" s="146"/>
      <c r="CT123" s="147"/>
      <c r="CU123" s="32"/>
      <c r="CV123" s="93"/>
      <c r="CW123" s="94"/>
      <c r="CX123" s="94"/>
      <c r="CY123" s="94"/>
      <c r="CZ123" s="94"/>
      <c r="DA123" s="95"/>
      <c r="DB123" s="93"/>
      <c r="DC123" s="94"/>
      <c r="DD123" s="94"/>
      <c r="DE123" s="94"/>
      <c r="DF123" s="94"/>
      <c r="DG123" s="95"/>
      <c r="DH123" s="151"/>
      <c r="DI123" s="165"/>
      <c r="DJ123" s="93"/>
      <c r="DK123" s="94"/>
      <c r="DL123" s="95"/>
      <c r="DM123"/>
    </row>
    <row r="124" spans="1:117" ht="13.8" thickBot="1" x14ac:dyDescent="0.3">
      <c r="AI124" s="15"/>
      <c r="DI124" s="347" t="s">
        <v>95</v>
      </c>
      <c r="DJ124" s="348">
        <f>+DJ102</f>
        <v>122380347.6892364</v>
      </c>
      <c r="DK124" s="348">
        <f>+DK102</f>
        <v>95212931.228596449</v>
      </c>
      <c r="DL124" s="259">
        <f>+DL102</f>
        <v>217593278.91783285</v>
      </c>
    </row>
    <row r="125" spans="1:117" ht="15.6" x14ac:dyDescent="0.3">
      <c r="AI125" s="15"/>
      <c r="DI125" s="349" t="s">
        <v>125</v>
      </c>
      <c r="DJ125" s="350">
        <f>+H114</f>
        <v>43650070</v>
      </c>
      <c r="DK125" s="350">
        <f>+N114</f>
        <v>33714433</v>
      </c>
      <c r="DL125" s="351">
        <f>+DJ125+DK125</f>
        <v>77364503</v>
      </c>
    </row>
    <row r="126" spans="1:117" x14ac:dyDescent="0.25">
      <c r="A126" s="17" t="s">
        <v>219</v>
      </c>
      <c r="C126"/>
      <c r="AI126" s="15"/>
    </row>
    <row r="127" spans="1:117" x14ac:dyDescent="0.25">
      <c r="C127"/>
    </row>
    <row r="128" spans="1:117" ht="14.4" x14ac:dyDescent="0.3">
      <c r="A128" s="261" t="s">
        <v>220</v>
      </c>
      <c r="B128" s="262"/>
      <c r="C128"/>
      <c r="D128" s="262"/>
      <c r="E128"/>
      <c r="F128"/>
      <c r="G128"/>
      <c r="H128" s="336"/>
      <c r="J128" s="262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</row>
    <row r="129" spans="1:92" ht="14.4" x14ac:dyDescent="0.25">
      <c r="A129" s="263">
        <v>1.1000000000000001</v>
      </c>
      <c r="B129" s="264" t="s">
        <v>221</v>
      </c>
      <c r="C129"/>
      <c r="D129" s="265">
        <f>(D63*2)+'JUL-SEP 2021'!D63+'OCT-DEC 2021 '!D63</f>
        <v>762993263</v>
      </c>
      <c r="E129" s="266"/>
      <c r="F129" s="266"/>
      <c r="G129" s="266"/>
      <c r="H129" s="266"/>
      <c r="J129" s="265">
        <f>(J63*2)+'JUL-SEP 2021'!J63+'OCT-DEC 2021 '!J63</f>
        <v>394074518</v>
      </c>
      <c r="T129" s="265">
        <f>(T63*2)+'JUL-SEP 2021'!T63+'OCT-DEC 2021 '!T63</f>
        <v>1353008537.7420001</v>
      </c>
      <c r="Z129" s="265">
        <f>(Z63*2)+'JUL-SEP 2021'!Z63+'OCT-DEC 2021 '!Z63</f>
        <v>832719511.42000055</v>
      </c>
      <c r="AJ129" s="265">
        <f>(AJ63*2)+'JUL-SEP 2021'!AJ63+'OCT-DEC 2021 '!AJ63</f>
        <v>425577965.50182414</v>
      </c>
      <c r="AP129" s="265">
        <f>(AP63*2)+'JUL-SEP 2021'!AP63+'OCT-DEC 2021 '!AP63</f>
        <v>149560528.74081838</v>
      </c>
      <c r="AZ129" s="265">
        <f>(AZ63*2)+'JUL-SEP 2021'!AZ63+'OCT-DEC 2021 '!AZ63</f>
        <v>808053168.82497168</v>
      </c>
      <c r="BF129" s="265">
        <f>(BF63*2)+'JUL-SEP 2021'!BF63+'OCT-DEC 2021 '!BF63</f>
        <v>590715769.17755067</v>
      </c>
      <c r="BP129" s="265">
        <f>(BP63*2)+'JUL-SEP 2021'!BP63+'OCT-DEC 2021 '!BP63</f>
        <v>548059060.80999899</v>
      </c>
      <c r="BV129" s="265">
        <f>(BV63*2)+'JUL-SEP 2021'!BV63+'OCT-DEC 2021 '!BV63</f>
        <v>234084637.85000029</v>
      </c>
      <c r="CF129" s="265">
        <f>(CF63*2)+'JUL-SEP 2021'!CF63+'OCT-DEC 2021 '!CF63</f>
        <v>846123317.98889184</v>
      </c>
      <c r="CL129" s="265">
        <f>(CL63*2)+'JUL-SEP 2021'!CL63+'OCT-DEC 2021 '!CL63</f>
        <v>508519630.50403655</v>
      </c>
      <c r="CN129" s="346"/>
    </row>
    <row r="130" spans="1:92" ht="16.2" x14ac:dyDescent="0.45">
      <c r="A130" s="263">
        <v>1.2</v>
      </c>
      <c r="B130" s="264" t="s">
        <v>222</v>
      </c>
      <c r="C130"/>
      <c r="D130" s="267">
        <f>(+D73*2)+'JUL-SEP 2021'!D73+'OCT-DEC 2021 '!D73</f>
        <v>18461046.958796624</v>
      </c>
      <c r="E130" s="266"/>
      <c r="F130" s="268"/>
      <c r="G130" s="266"/>
      <c r="H130" s="268"/>
      <c r="J130" s="267">
        <f>(+J73*2)+'JUL-SEP 2021'!J73+'OCT-DEC 2021 '!J73</f>
        <v>2815233.0185505683</v>
      </c>
      <c r="T130" s="267">
        <f>(+T73*2)+'JUL-SEP 2021'!T73+'OCT-DEC 2021 '!T73</f>
        <v>44611666.628116049</v>
      </c>
      <c r="U130"/>
      <c r="V130"/>
      <c r="W130"/>
      <c r="X130"/>
      <c r="Y130"/>
      <c r="Z130" s="267">
        <f>(+Z73*2)+'JUL-SEP 2021'!Z73+'OCT-DEC 2021 '!Z73</f>
        <v>24361002.830126233</v>
      </c>
      <c r="AA130"/>
      <c r="AB130"/>
      <c r="AC130"/>
      <c r="AD130"/>
      <c r="AE130"/>
      <c r="AF130"/>
      <c r="AG130"/>
      <c r="AH130"/>
      <c r="AI130"/>
      <c r="AJ130" s="267">
        <f>(+AJ73*2)+'JUL-SEP 2021'!AJ73+'OCT-DEC 2021 '!AJ73</f>
        <v>12556461.21481915</v>
      </c>
      <c r="AK130"/>
      <c r="AL130"/>
      <c r="AM130"/>
      <c r="AN130"/>
      <c r="AO130"/>
      <c r="AP130" s="267">
        <f>(+AP73*2)+'JUL-SEP 2021'!AP73+'OCT-DEC 2021 '!AP73</f>
        <v>1584173.2794856075</v>
      </c>
      <c r="AQ130"/>
      <c r="AR130"/>
      <c r="AS130"/>
      <c r="AT130"/>
      <c r="AU130"/>
      <c r="AV130"/>
      <c r="AW130"/>
      <c r="AX130"/>
      <c r="AY130"/>
      <c r="AZ130" s="267">
        <f>(+AZ73*2)+'JUL-SEP 2021'!AZ73+'OCT-DEC 2021 '!AZ73</f>
        <v>24173007.248942975</v>
      </c>
      <c r="BA130"/>
      <c r="BB130"/>
      <c r="BC130"/>
      <c r="BD130"/>
      <c r="BE130"/>
      <c r="BF130" s="267">
        <f>(+BF73*2)+'JUL-SEP 2021'!BF73+'OCT-DEC 2021 '!BF73</f>
        <v>11776857.417508373</v>
      </c>
      <c r="BG130"/>
      <c r="BH130"/>
      <c r="BI130"/>
      <c r="BJ130"/>
      <c r="BK130"/>
      <c r="BL130"/>
      <c r="BM130"/>
      <c r="BN130"/>
      <c r="BO130"/>
      <c r="BP130" s="267">
        <f>(+BP73*2)+'JUL-SEP 2021'!BP73+'OCT-DEC 2021 '!BP73</f>
        <v>15897518.570000004</v>
      </c>
      <c r="BQ130"/>
      <c r="BR130"/>
      <c r="BS130"/>
      <c r="BT130"/>
      <c r="BU130"/>
      <c r="BV130" s="267">
        <f>(+BV73*2)+'JUL-SEP 2021'!BV73+'OCT-DEC 2021 '!BV73</f>
        <v>4456130.6499999994</v>
      </c>
      <c r="BW130"/>
      <c r="BX130"/>
      <c r="BY130"/>
      <c r="BZ130"/>
      <c r="CA130"/>
      <c r="CB130"/>
      <c r="CC130"/>
      <c r="CD130"/>
      <c r="CE130"/>
      <c r="CF130" s="267">
        <f>(+CF73*2)+'JUL-SEP 2021'!CF73+'OCT-DEC 2021 '!CF73</f>
        <v>18468460.047976676</v>
      </c>
      <c r="CL130" s="267">
        <f>(+CL73*2)+'JUL-SEP 2021'!CL73+'OCT-DEC 2021 '!CL73</f>
        <v>17357855.11893855</v>
      </c>
    </row>
    <row r="131" spans="1:92" ht="14.4" x14ac:dyDescent="0.25">
      <c r="A131" s="263">
        <v>1.3</v>
      </c>
      <c r="B131" s="264" t="s">
        <v>223</v>
      </c>
      <c r="C131"/>
      <c r="D131" s="265">
        <f>+D129+D130</f>
        <v>781454309.95879662</v>
      </c>
      <c r="E131" s="266"/>
      <c r="F131" s="269"/>
      <c r="G131" s="269"/>
      <c r="H131" s="266"/>
      <c r="J131" s="265">
        <f>+J129+J130</f>
        <v>396889751.01855057</v>
      </c>
      <c r="T131" s="265">
        <f>+T129+T130</f>
        <v>1397620204.3701162</v>
      </c>
      <c r="U131"/>
      <c r="V131"/>
      <c r="W131"/>
      <c r="X131"/>
      <c r="Y131"/>
      <c r="Z131" s="265">
        <f>+Z129+Z130</f>
        <v>857080514.25012684</v>
      </c>
      <c r="AA131"/>
      <c r="AB131"/>
      <c r="AC131"/>
      <c r="AD131"/>
      <c r="AE131"/>
      <c r="AF131"/>
      <c r="AG131"/>
      <c r="AH131"/>
      <c r="AI131"/>
      <c r="AJ131" s="265">
        <f>+AJ129+AJ130</f>
        <v>438134426.71664327</v>
      </c>
      <c r="AK131"/>
      <c r="AL131"/>
      <c r="AM131"/>
      <c r="AN131"/>
      <c r="AO131"/>
      <c r="AP131" s="265">
        <f>+AP129+AP130</f>
        <v>151144702.02030399</v>
      </c>
      <c r="AQ131"/>
      <c r="AR131"/>
      <c r="AS131"/>
      <c r="AT131"/>
      <c r="AU131"/>
      <c r="AV131"/>
      <c r="AW131"/>
      <c r="AX131"/>
      <c r="AY131"/>
      <c r="AZ131" s="265">
        <f>+AZ129+AZ130</f>
        <v>832226176.07391465</v>
      </c>
      <c r="BA131"/>
      <c r="BB131"/>
      <c r="BC131"/>
      <c r="BD131"/>
      <c r="BE131"/>
      <c r="BF131" s="265">
        <f>+BF129+BF130</f>
        <v>602492626.59505904</v>
      </c>
      <c r="BG131"/>
      <c r="BH131"/>
      <c r="BI131"/>
      <c r="BJ131"/>
      <c r="BK131"/>
      <c r="BL131"/>
      <c r="BM131"/>
      <c r="BN131"/>
      <c r="BO131"/>
      <c r="BP131" s="265">
        <f>+BP129+BP130</f>
        <v>563956579.37999904</v>
      </c>
      <c r="BQ131"/>
      <c r="BR131"/>
      <c r="BS131"/>
      <c r="BT131"/>
      <c r="BU131"/>
      <c r="BV131" s="265">
        <f>+BV129+BV130</f>
        <v>238540768.5000003</v>
      </c>
      <c r="BW131"/>
      <c r="BX131"/>
      <c r="BY131"/>
      <c r="BZ131"/>
      <c r="CA131"/>
      <c r="CB131"/>
      <c r="CC131"/>
      <c r="CD131"/>
      <c r="CE131"/>
      <c r="CF131" s="265">
        <f>+CF129+CF130</f>
        <v>864591778.03686857</v>
      </c>
      <c r="CL131" s="265">
        <f>+CL129+CL130</f>
        <v>525877485.62297511</v>
      </c>
    </row>
    <row r="132" spans="1:92" ht="14.4" x14ac:dyDescent="0.25">
      <c r="A132" s="263"/>
      <c r="B132" s="264" t="s">
        <v>224</v>
      </c>
      <c r="C132"/>
      <c r="D132" s="265"/>
      <c r="E132" s="266"/>
      <c r="F132"/>
      <c r="G132"/>
      <c r="H132" s="266"/>
      <c r="J132" s="265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</row>
    <row r="133" spans="1:92" ht="14.4" x14ac:dyDescent="0.25">
      <c r="A133" s="270" t="s">
        <v>225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</row>
    <row r="134" spans="1:92" ht="14.4" x14ac:dyDescent="0.25">
      <c r="A134" s="263">
        <v>2.1</v>
      </c>
      <c r="B134" s="264" t="s">
        <v>51</v>
      </c>
      <c r="C134"/>
      <c r="D134" s="265">
        <f>(+D10+D14+D15)*2+'JUL-SEP 2021'!D10+'JUL-SEP 2021'!D14+'JUL-SEP 2021'!D15+'OCT-DEC 2021 '!D14+'OCT-DEC 2021 '!D15+'OCT-DEC 2021 '!D10</f>
        <v>920751238.12</v>
      </c>
      <c r="E134" s="266"/>
      <c r="F134" s="266"/>
      <c r="G134" s="266"/>
      <c r="H134" s="266"/>
      <c r="J134" s="265">
        <f>(+J10+J14+J15)*2+'JUL-SEP 2021'!J10+'JUL-SEP 2021'!J14+'JUL-SEP 2021'!J15+'OCT-DEC 2021 '!J14+'OCT-DEC 2021 '!J15+'OCT-DEC 2021 '!J10</f>
        <v>458094720.69999999</v>
      </c>
      <c r="T134" s="265">
        <f>(+T10+T14+T15)*2+'JUL-SEP 2021'!T10+'JUL-SEP 2021'!T14+'JUL-SEP 2021'!T15+'OCT-DEC 2021 '!T14+'OCT-DEC 2021 '!T15+'OCT-DEC 2021 '!T10</f>
        <v>1661971738.8099999</v>
      </c>
      <c r="U134"/>
      <c r="V134"/>
      <c r="W134"/>
      <c r="X134"/>
      <c r="Y134"/>
      <c r="Z134" s="265">
        <f>(+Z10+Z14+Z15)*2+'JUL-SEP 2021'!Z10+'JUL-SEP 2021'!Z14+'JUL-SEP 2021'!Z15+'OCT-DEC 2021 '!Z14+'OCT-DEC 2021 '!Z15+'OCT-DEC 2021 '!Z10</f>
        <v>1057292734.0600004</v>
      </c>
      <c r="AA134"/>
      <c r="AB134"/>
      <c r="AC134"/>
      <c r="AD134"/>
      <c r="AE134"/>
      <c r="AF134"/>
      <c r="AG134"/>
      <c r="AH134"/>
      <c r="AI134"/>
      <c r="AJ134" s="265">
        <f>(+AJ10+AJ14+AJ15)*2+'JUL-SEP 2021'!AJ10+'JUL-SEP 2021'!AJ14+'JUL-SEP 2021'!AJ15+'OCT-DEC 2021 '!AJ14+'OCT-DEC 2021 '!AJ15+'OCT-DEC 2021 '!AJ10</f>
        <v>542694511.32941151</v>
      </c>
      <c r="AK134"/>
      <c r="AL134"/>
      <c r="AM134"/>
      <c r="AN134"/>
      <c r="AO134"/>
      <c r="AP134" s="265">
        <f>(+AP10+AP14+AP15)*2+'JUL-SEP 2021'!AP10+'JUL-SEP 2021'!AP14+'JUL-SEP 2021'!AP15+'OCT-DEC 2021 '!AP14+'OCT-DEC 2021 '!AP15+'OCT-DEC 2021 '!AP10</f>
        <v>209128803.88434073</v>
      </c>
      <c r="AQ134"/>
      <c r="AR134"/>
      <c r="AS134"/>
      <c r="AT134"/>
      <c r="AU134"/>
      <c r="AV134"/>
      <c r="AW134"/>
      <c r="AX134"/>
      <c r="AY134"/>
      <c r="AZ134" s="265">
        <f>(+AZ10+AZ14+AZ15)*2+'JUL-SEP 2021'!AZ10+'JUL-SEP 2021'!AZ14+'JUL-SEP 2021'!AZ15+'OCT-DEC 2021 '!AZ14+'OCT-DEC 2021 '!AZ15+'OCT-DEC 2021 '!AZ10</f>
        <v>983544125.01146603</v>
      </c>
      <c r="BA134"/>
      <c r="BB134"/>
      <c r="BC134"/>
      <c r="BD134"/>
      <c r="BE134"/>
      <c r="BF134" s="265">
        <f>(+BF10+BF14+BF15)*2+'JUL-SEP 2021'!BF10+'JUL-SEP 2021'!BF14+'JUL-SEP 2021'!BF15+'OCT-DEC 2021 '!BF14+'OCT-DEC 2021 '!BF15+'OCT-DEC 2021 '!BF10</f>
        <v>713182101.81060004</v>
      </c>
      <c r="BG134"/>
      <c r="BH134"/>
      <c r="BI134"/>
      <c r="BJ134"/>
      <c r="BK134"/>
      <c r="BL134"/>
      <c r="BM134"/>
      <c r="BN134"/>
      <c r="BO134"/>
      <c r="BP134" s="265">
        <f>(+BP10+BP14+BP15)*2+'JUL-SEP 2021'!BP10+'JUL-SEP 2021'!BP14+'JUL-SEP 2021'!BP15+'OCT-DEC 2021 '!BP14+'OCT-DEC 2021 '!BP15+'OCT-DEC 2021 '!BP10</f>
        <v>701622658.61000001</v>
      </c>
      <c r="BQ134"/>
      <c r="BR134"/>
      <c r="BS134"/>
      <c r="BT134"/>
      <c r="BU134"/>
      <c r="BV134" s="265">
        <f>(+BV10+BV14+BV15)*2+'JUL-SEP 2021'!BV10+'JUL-SEP 2021'!BV14+'JUL-SEP 2021'!BV15+'OCT-DEC 2021 '!BV14+'OCT-DEC 2021 '!BV15+'OCT-DEC 2021 '!BV10</f>
        <v>273073246.80000007</v>
      </c>
      <c r="BW134"/>
      <c r="BX134"/>
      <c r="BY134"/>
      <c r="BZ134"/>
      <c r="CA134"/>
      <c r="CB134"/>
      <c r="CC134"/>
      <c r="CD134"/>
      <c r="CE134"/>
      <c r="CF134" s="265">
        <f>(+CF10+CF14+CF15)*2+'JUL-SEP 2021'!CF10+'JUL-SEP 2021'!CF14+'JUL-SEP 2021'!CF15+'OCT-DEC 2021 '!CF14+'OCT-DEC 2021 '!CF15+'OCT-DEC 2021 '!CF10</f>
        <v>1029613205.313265</v>
      </c>
      <c r="CL134" s="265">
        <f>(+CL10+CL14+CL15)*2+'JUL-SEP 2021'!CL10+'JUL-SEP 2021'!CL14+'JUL-SEP 2021'!CL15+'OCT-DEC 2021 '!CL14+'OCT-DEC 2021 '!CL15+'OCT-DEC 2021 '!CL10</f>
        <v>661307234.22714901</v>
      </c>
    </row>
    <row r="135" spans="1:92" ht="16.2" x14ac:dyDescent="0.45">
      <c r="A135" s="263">
        <v>2.2000000000000002</v>
      </c>
      <c r="B135" s="264" t="s">
        <v>226</v>
      </c>
      <c r="C135"/>
      <c r="D135" s="267">
        <f>(0.27*MAX((D102*2+'JUL-SEP 2021'!D102+'OCT-DEC 2021 '!D102),0))</f>
        <v>25893809.692200005</v>
      </c>
      <c r="E135" s="266"/>
      <c r="F135" s="271"/>
      <c r="G135" s="269"/>
      <c r="H135" s="268"/>
      <c r="J135" s="267">
        <f>(0.27*MAX((J102*2+'JUL-SEP 2021'!J102+'OCT-DEC 2021 '!J102),0))</f>
        <v>8177600.2733999966</v>
      </c>
      <c r="T135" s="267">
        <f>(0.27*MAX((T102*2+'JUL-SEP 2021'!T102+'OCT-DEC 2021 '!T102),0))</f>
        <v>46429627.60502319</v>
      </c>
      <c r="Z135" s="267">
        <f>(0.27*MAX((Z102*2+'JUL-SEP 2021'!Z102+'OCT-DEC 2021 '!Z102),0))</f>
        <v>33704204.326814495</v>
      </c>
      <c r="AJ135" s="267">
        <f>(0.27*MAX((AJ102*2+'JUL-SEP 2021'!AJ102+'OCT-DEC 2021 '!AJ102),0))</f>
        <v>10753819.624148108</v>
      </c>
      <c r="AP135" s="267">
        <f>(0.27*MAX((AP102*2+'JUL-SEP 2021'!AP102+'OCT-DEC 2021 '!AP102),0))</f>
        <v>6847198.1284331661</v>
      </c>
      <c r="AZ135" s="267">
        <v>0</v>
      </c>
      <c r="BF135" s="267">
        <v>0</v>
      </c>
      <c r="BP135" s="267">
        <f>(0.27*MAX((BP102*2+'JUL-SEP 2021'!BP102+'OCT-DEC 2021 '!BP102),0))</f>
        <v>0</v>
      </c>
      <c r="BV135" s="267">
        <f>(0.27*MAX((BV102*2+'JUL-SEP 2021'!BV102+'OCT-DEC 2021 '!BV102),0))</f>
        <v>0</v>
      </c>
      <c r="CF135" s="267">
        <v>0</v>
      </c>
      <c r="CL135" s="267">
        <v>0</v>
      </c>
    </row>
    <row r="136" spans="1:92" ht="14.4" x14ac:dyDescent="0.25">
      <c r="A136" s="263">
        <v>2.2999999999999998</v>
      </c>
      <c r="B136" s="264" t="s">
        <v>227</v>
      </c>
      <c r="C136"/>
      <c r="D136" s="265">
        <f>+D134-D135</f>
        <v>894857428.42779994</v>
      </c>
      <c r="E136" s="266"/>
      <c r="F136" s="266"/>
      <c r="G136" s="269"/>
      <c r="H136" s="266"/>
      <c r="J136" s="265">
        <f>+J134-J135</f>
        <v>449917120.42659998</v>
      </c>
      <c r="T136" s="265">
        <f>+T134-T135</f>
        <v>1615542111.2049768</v>
      </c>
      <c r="Z136" s="265">
        <f>+Z134-Z135</f>
        <v>1023588529.7331859</v>
      </c>
      <c r="AJ136" s="265">
        <f>+AJ134-AJ135</f>
        <v>531940691.70526338</v>
      </c>
      <c r="AP136" s="265">
        <f>+AP134-AP135</f>
        <v>202281605.75590757</v>
      </c>
      <c r="AZ136" s="265">
        <f>+AZ134-AZ135</f>
        <v>983544125.01146603</v>
      </c>
      <c r="BF136" s="265">
        <f>+BF134-BF135</f>
        <v>713182101.81060004</v>
      </c>
      <c r="BP136" s="265">
        <f>+BP134-BP135</f>
        <v>701622658.61000001</v>
      </c>
      <c r="BV136" s="265">
        <f>+BV134-BV135</f>
        <v>273073246.80000007</v>
      </c>
      <c r="CF136" s="265">
        <f>+CF134-CF135</f>
        <v>1029613205.313265</v>
      </c>
      <c r="CL136" s="265">
        <f>+CL134-CL135</f>
        <v>661307234.22714901</v>
      </c>
    </row>
    <row r="137" spans="1:92" ht="14.4" x14ac:dyDescent="0.25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H137" s="200"/>
      <c r="CL137" s="272"/>
    </row>
    <row r="138" spans="1:92" ht="14.4" x14ac:dyDescent="0.3">
      <c r="A138" s="264" t="s">
        <v>228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H138" s="363"/>
      <c r="CL138" s="272"/>
    </row>
    <row r="139" spans="1:92" ht="14.4" x14ac:dyDescent="0.25">
      <c r="A139" s="263">
        <v>3.1</v>
      </c>
      <c r="B139" s="264" t="s">
        <v>229</v>
      </c>
      <c r="C139"/>
      <c r="D139" s="273">
        <f>+D111*2+'JUL-SEP 2021'!D111+'OCT-DEC 2021 '!D111</f>
        <v>426544</v>
      </c>
      <c r="E139" s="266"/>
      <c r="F139" s="274"/>
      <c r="G139" s="275"/>
      <c r="H139" s="274"/>
      <c r="J139" s="273">
        <f>+J111*2+'JUL-SEP 2021'!J111+'OCT-DEC 2021 '!J111</f>
        <v>1279794</v>
      </c>
      <c r="T139" s="273">
        <f>+T111*2+'JUL-SEP 2021'!T111+'OCT-DEC 2021 '!T111</f>
        <v>767888</v>
      </c>
      <c r="Z139" s="273">
        <f>+Z111*2+'JUL-SEP 2021'!Z111+'OCT-DEC 2021 '!Z111</f>
        <v>3887468</v>
      </c>
      <c r="AJ139" s="273">
        <f>+AJ111*2+'JUL-SEP 2021'!AJ111+'OCT-DEC 2021 '!AJ111</f>
        <v>248882</v>
      </c>
      <c r="AP139" s="273">
        <f>+AP111*2+'JUL-SEP 2021'!AP111+'OCT-DEC 2021 '!AP111</f>
        <v>592920</v>
      </c>
      <c r="AZ139" s="273">
        <f>+AZ111*2+'JUL-SEP 2021'!AZ111+'OCT-DEC 2021 '!AZ111</f>
        <v>441553</v>
      </c>
      <c r="BF139" s="273">
        <f>+BF111*2+'JUL-SEP 2021'!BF111+'OCT-DEC 2021 '!BF111</f>
        <v>2368582</v>
      </c>
      <c r="BP139" s="273">
        <f>+BP111*2+'JUL-SEP 2021'!BP111+'OCT-DEC 2021 '!BP111</f>
        <v>360542</v>
      </c>
      <c r="BV139" s="273">
        <f>+BV111*2+'JUL-SEP 2021'!BV111+'OCT-DEC 2021 '!BV111</f>
        <v>1123752</v>
      </c>
      <c r="CF139" s="273">
        <f>+CF111*2+'JUL-SEP 2021'!CF111+'OCT-DEC 2021 '!CF111</f>
        <v>501466</v>
      </c>
      <c r="CH139" s="363"/>
      <c r="CL139" s="273">
        <f>+CL111*2+'JUL-SEP 2021'!CL111+'OCT-DEC 2021 '!CL111</f>
        <v>2355219</v>
      </c>
    </row>
    <row r="140" spans="1:92" ht="14.4" x14ac:dyDescent="0.25">
      <c r="A140" s="263">
        <v>3.2</v>
      </c>
      <c r="B140" s="264" t="s">
        <v>230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1.2999999999999999E-2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1.0999999999999999E-2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H140" s="364"/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</row>
    <row r="141" spans="1:92" ht="14.4" x14ac:dyDescent="0.25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</row>
    <row r="142" spans="1:92" ht="14.4" x14ac:dyDescent="0.25">
      <c r="A142" s="264" t="s">
        <v>231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</row>
    <row r="143" spans="1:92" ht="14.4" x14ac:dyDescent="0.25">
      <c r="A143" s="282">
        <v>4.0999999999999996</v>
      </c>
      <c r="B143" s="264" t="s">
        <v>232</v>
      </c>
      <c r="C143"/>
      <c r="D143" s="283">
        <f>IFERROR(D131/D136,"")</f>
        <v>0.87327241763166186</v>
      </c>
      <c r="E143" s="284"/>
      <c r="F143" s="284"/>
      <c r="G143" s="278"/>
      <c r="H143" s="284"/>
      <c r="J143" s="283">
        <f>IFERROR(J131/J136,"")</f>
        <v>0.88213969417796279</v>
      </c>
      <c r="T143" s="283">
        <f>IFERROR(T131/T136,"")</f>
        <v>0.86510911394793655</v>
      </c>
      <c r="Z143" s="283">
        <f>IFERROR(Z131/Z136,"")</f>
        <v>0.83732915068278269</v>
      </c>
      <c r="AJ143" s="283">
        <f>IFERROR(AJ131/AJ136,"")</f>
        <v>0.82365277473339815</v>
      </c>
      <c r="AP143" s="283">
        <f>IFERROR(AP131/AP136,"")</f>
        <v>0.74719943741543027</v>
      </c>
      <c r="AZ143" s="283">
        <f>IFERROR(AZ131/AZ136,"")</f>
        <v>0.8461503199606959</v>
      </c>
      <c r="BF143" s="283">
        <f>IFERROR(BF131/BF136,"")</f>
        <v>0.84479493395231497</v>
      </c>
      <c r="BP143" s="283">
        <f>IFERROR(BP131/BP136,"")</f>
        <v>0.8037890060410332</v>
      </c>
      <c r="BV143" s="283">
        <f>IFERROR(BV131/BV136,"")</f>
        <v>0.87354133477128393</v>
      </c>
      <c r="CF143" s="283">
        <f>IFERROR(CF131/CF136,"")</f>
        <v>0.83972483411749965</v>
      </c>
      <c r="CL143" s="283">
        <f>IFERROR(CL131/CL136,"")</f>
        <v>0.79520903205837934</v>
      </c>
    </row>
    <row r="144" spans="1:92" ht="14.4" x14ac:dyDescent="0.3">
      <c r="A144" s="282">
        <v>4.2</v>
      </c>
      <c r="B144" s="264" t="s">
        <v>230</v>
      </c>
      <c r="C144"/>
      <c r="D144" s="285">
        <f>+D140</f>
        <v>0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1.2999999999999999E-2</v>
      </c>
      <c r="AP144" s="285">
        <f>+AP140</f>
        <v>0</v>
      </c>
      <c r="AZ144" s="285">
        <f>+AZ140</f>
        <v>0</v>
      </c>
      <c r="BF144" s="285">
        <f>+BF140</f>
        <v>0</v>
      </c>
      <c r="BP144" s="285">
        <f>+BP140</f>
        <v>1.0999999999999999E-2</v>
      </c>
      <c r="BV144" s="285">
        <f>+BV140</f>
        <v>0</v>
      </c>
      <c r="CF144" s="285">
        <f>+CF140</f>
        <v>0</v>
      </c>
      <c r="CL144" s="285">
        <f>+CL140</f>
        <v>0</v>
      </c>
    </row>
    <row r="145" spans="1:90" ht="14.4" x14ac:dyDescent="0.25">
      <c r="A145" s="282">
        <v>4.3</v>
      </c>
      <c r="B145" s="264" t="s">
        <v>281</v>
      </c>
      <c r="C145"/>
      <c r="D145" s="287">
        <f>IFERROR(D143+D144,"")</f>
        <v>0.87327241763166186</v>
      </c>
      <c r="E145" s="278"/>
      <c r="F145" s="278"/>
      <c r="G145" s="278"/>
      <c r="H145" s="278"/>
      <c r="I145" s="288"/>
      <c r="J145" s="287">
        <f>IFERROR(J143+J144,"")</f>
        <v>0.88213969417796279</v>
      </c>
      <c r="T145" s="287">
        <f>IFERROR(T143+T144,"")</f>
        <v>0.86510911394793655</v>
      </c>
      <c r="Z145" s="287">
        <f>IFERROR(Z143+Z144,"")</f>
        <v>0.83732915068278269</v>
      </c>
      <c r="AJ145" s="287">
        <f>IFERROR(AJ143+AJ144,"")</f>
        <v>0.83665277473339816</v>
      </c>
      <c r="AP145" s="287">
        <f>IFERROR(AP143+AP144,"")</f>
        <v>0.74719943741543027</v>
      </c>
      <c r="AZ145" s="287">
        <f>IFERROR(AZ143+AZ144,"")</f>
        <v>0.8461503199606959</v>
      </c>
      <c r="BF145" s="287">
        <f>IFERROR(BF143+BF144,"")</f>
        <v>0.84479493395231497</v>
      </c>
      <c r="BP145" s="287">
        <f>IFERROR(BP143+BP144,"")</f>
        <v>0.81478900604103321</v>
      </c>
      <c r="BV145" s="287">
        <f>IFERROR(BV143+BV144,"")</f>
        <v>0.87354133477128393</v>
      </c>
      <c r="CF145" s="287">
        <f>IFERROR(CF143+CF144,"")</f>
        <v>0.83972483411749965</v>
      </c>
      <c r="CL145" s="287">
        <f>IFERROR(CL143+CL144,"")</f>
        <v>0.79520903205837934</v>
      </c>
    </row>
    <row r="146" spans="1:90" ht="14.4" x14ac:dyDescent="0.25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</row>
    <row r="147" spans="1:90" ht="14.4" x14ac:dyDescent="0.3">
      <c r="A147" s="270" t="s">
        <v>234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</row>
    <row r="148" spans="1:90" ht="14.4" x14ac:dyDescent="0.25">
      <c r="A148" s="263">
        <v>5.0999999999999996</v>
      </c>
      <c r="B148" s="289" t="s">
        <v>235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</row>
    <row r="149" spans="1:90" ht="14.4" x14ac:dyDescent="0.25">
      <c r="A149" s="263">
        <v>5.2</v>
      </c>
      <c r="B149" s="264" t="s">
        <v>236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</row>
    <row r="150" spans="1:90" ht="14.4" x14ac:dyDescent="0.25">
      <c r="A150" s="263">
        <v>5.3</v>
      </c>
      <c r="B150" s="264" t="s">
        <v>233</v>
      </c>
      <c r="C150"/>
      <c r="D150" s="283">
        <f>IF(D148="No","",ROUND(D145,3))</f>
        <v>0.873</v>
      </c>
      <c r="E150" s="284"/>
      <c r="F150" s="284"/>
      <c r="G150" s="278"/>
      <c r="H150" s="284"/>
      <c r="J150" s="283">
        <f>IF(J148="No","",ROUND(J145,3))</f>
        <v>0.88200000000000001</v>
      </c>
      <c r="T150" s="283">
        <f>IF(T148="No","",ROUND(T145,3))</f>
        <v>0.86499999999999999</v>
      </c>
      <c r="Z150" s="283">
        <f>IF(Z148="No","",ROUND(Z145,3))</f>
        <v>0.83699999999999997</v>
      </c>
      <c r="AJ150" s="283">
        <f>IF(AJ148="No","",ROUND(AJ145,3))</f>
        <v>0.83699999999999997</v>
      </c>
      <c r="AP150" s="283">
        <f>IF(AP148="No","",ROUND(AP145,3))</f>
        <v>0.747</v>
      </c>
      <c r="AZ150" s="283">
        <f>IF(AZ148="No","",ROUND(AZ145,3))</f>
        <v>0.84599999999999997</v>
      </c>
      <c r="BF150" s="283">
        <f>IF(BF148="No","",ROUND(BF145,3))</f>
        <v>0.84499999999999997</v>
      </c>
      <c r="BP150" s="283">
        <f>IF(BP148="No","",ROUND(BP145,3))</f>
        <v>0.81499999999999995</v>
      </c>
      <c r="BV150" s="283">
        <f>IF(BV148="No","",ROUND(BV145,3))</f>
        <v>0.874</v>
      </c>
      <c r="CF150" s="283">
        <f>IF(CF148="No","",ROUND(CF145,3))</f>
        <v>0.84</v>
      </c>
      <c r="CL150" s="283">
        <f>IF(CL148="No","",ROUND(CL145,3))</f>
        <v>0.79500000000000004</v>
      </c>
    </row>
    <row r="151" spans="1:90" ht="14.4" x14ac:dyDescent="0.25">
      <c r="A151" s="263">
        <v>5.4</v>
      </c>
      <c r="B151" s="264" t="s">
        <v>227</v>
      </c>
      <c r="C151"/>
      <c r="D151" s="292">
        <f>+D136</f>
        <v>894857428.42779994</v>
      </c>
      <c r="E151" s="293"/>
      <c r="F151" s="293"/>
      <c r="G151" s="266"/>
      <c r="H151" s="293"/>
      <c r="J151" s="292">
        <f>+J136</f>
        <v>449917120.42659998</v>
      </c>
      <c r="T151" s="292">
        <f>+T136</f>
        <v>1615542111.2049768</v>
      </c>
      <c r="Z151" s="292">
        <f>+Z136</f>
        <v>1023588529.7331859</v>
      </c>
      <c r="AJ151" s="292">
        <f>+AJ136</f>
        <v>531940691.70526338</v>
      </c>
      <c r="AP151" s="292">
        <f>+AP136</f>
        <v>202281605.75590757</v>
      </c>
      <c r="AZ151" s="292">
        <f>+AZ136</f>
        <v>983544125.01146603</v>
      </c>
      <c r="BF151" s="292">
        <f>+BF136</f>
        <v>713182101.81060004</v>
      </c>
      <c r="BP151" s="292">
        <f>+BP136</f>
        <v>701622658.61000001</v>
      </c>
      <c r="BV151" s="292">
        <f>+BV136</f>
        <v>273073246.80000007</v>
      </c>
      <c r="CF151" s="292">
        <f>+CF136</f>
        <v>1029613205.313265</v>
      </c>
      <c r="CL151" s="292">
        <f>+CL136</f>
        <v>661307234.22714901</v>
      </c>
    </row>
    <row r="152" spans="1:90" ht="15" thickBot="1" x14ac:dyDescent="0.3">
      <c r="A152" s="294">
        <v>5.5</v>
      </c>
      <c r="B152" s="295" t="s">
        <v>237</v>
      </c>
      <c r="C152"/>
      <c r="D152" s="362">
        <f>IF(OR(D150&gt;=D149,D148="No"),0,(D149-D150)*D151)</f>
        <v>0</v>
      </c>
      <c r="E152" s="293"/>
      <c r="F152" s="293"/>
      <c r="G152" s="266"/>
      <c r="H152" s="293"/>
      <c r="J152" s="362">
        <f>IF(OR(J150&gt;=J149,J148="No"),0,(J149-J150)*J151)</f>
        <v>0</v>
      </c>
      <c r="T152" s="362">
        <f>IF(OR(T150&gt;=T149,T148="No"),0,(T149-T150)*T151)</f>
        <v>0</v>
      </c>
      <c r="Z152" s="362">
        <f>IF(OR(Z150&gt;=Z149,Z148="No"),0,(Z149-Z150)*Z151)</f>
        <v>13306650.886531428</v>
      </c>
      <c r="AJ152" s="362">
        <f>IF(OR(AJ150&gt;=AJ149,AJ148="No"),0,(AJ149-AJ150)*AJ151)</f>
        <v>6915228.9921684302</v>
      </c>
      <c r="AP152" s="362">
        <f>IF(OR(AP150&gt;=AP149,AP148="No"),0,(AP149-AP150)*AP151)</f>
        <v>20835005.392858475</v>
      </c>
      <c r="AZ152" s="362">
        <f>IF(OR(AZ150&gt;=AZ149,AZ148="No"),0,(AZ149-AZ150)*AZ151)</f>
        <v>3934176.5000458676</v>
      </c>
      <c r="BF152" s="362">
        <f>IF(OR(BF150&gt;=BF149,BF148="No"),0,(BF149-BF150)*BF151)</f>
        <v>3565910.5090530035</v>
      </c>
      <c r="BP152" s="362">
        <f>IF(OR(BP150&gt;=BP149,BP148="No"),0,(BP149-BP150)*BP151)</f>
        <v>24556793.051350024</v>
      </c>
      <c r="BV152" s="362">
        <f>IF(OR(BV150&gt;=BV149,BV148="No"),0,(BV149-BV150)*BV151)</f>
        <v>0</v>
      </c>
      <c r="CF152" s="362">
        <f>IF(OR(CF150&gt;=CF149,CF148="No"),0,(CF149-CF150)*CF151)</f>
        <v>10296132.053132659</v>
      </c>
      <c r="CL152" s="362">
        <f>IF(OR(CL150&gt;=CL149,CL148="No"),0,(CL149-CL150)*CL151)</f>
        <v>36371897.882493153</v>
      </c>
    </row>
    <row r="153" spans="1:90" x14ac:dyDescent="0.25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</row>
    <row r="154" spans="1:90" x14ac:dyDescent="0.25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</row>
    <row r="155" spans="1:90" ht="13.8" thickBot="1" x14ac:dyDescent="0.3">
      <c r="A155" s="297" t="s">
        <v>225</v>
      </c>
      <c r="B155" s="298"/>
      <c r="C155"/>
    </row>
    <row r="156" spans="1:90" ht="13.8" thickTop="1" x14ac:dyDescent="0.25">
      <c r="A156" s="299">
        <v>1.1000000000000001</v>
      </c>
      <c r="B156" s="298" t="s">
        <v>51</v>
      </c>
      <c r="C156"/>
      <c r="D156" s="300">
        <f>+D134</f>
        <v>920751238.12</v>
      </c>
      <c r="H156" s="337"/>
      <c r="J156" s="300">
        <f>+J134</f>
        <v>458094720.69999999</v>
      </c>
      <c r="T156" s="300">
        <f>+T134</f>
        <v>1661971738.8099999</v>
      </c>
      <c r="Z156" s="300">
        <f>+Z134</f>
        <v>1057292734.0600004</v>
      </c>
      <c r="AJ156" s="300">
        <f>+AJ134</f>
        <v>542694511.32941151</v>
      </c>
      <c r="AP156" s="300">
        <f>+AP134</f>
        <v>209128803.88434073</v>
      </c>
      <c r="AZ156" s="300">
        <f>+AZ134</f>
        <v>983544125.01146603</v>
      </c>
      <c r="BF156" s="300">
        <f>+BF134</f>
        <v>713182101.81060004</v>
      </c>
      <c r="BP156" s="300">
        <f>+BP134</f>
        <v>701622658.61000001</v>
      </c>
      <c r="BV156" s="300">
        <f>+BV134</f>
        <v>273073246.80000007</v>
      </c>
      <c r="CF156" s="300">
        <f>+CF134</f>
        <v>1029613205.313265</v>
      </c>
      <c r="CL156" s="300">
        <f>+CL134</f>
        <v>661307234.22714901</v>
      </c>
    </row>
    <row r="157" spans="1:90" ht="15" x14ac:dyDescent="0.4">
      <c r="A157" s="299">
        <v>1.3</v>
      </c>
      <c r="B157" s="298" t="s">
        <v>226</v>
      </c>
      <c r="C157"/>
      <c r="D157" s="301">
        <f>+D135</f>
        <v>25893809.692200005</v>
      </c>
      <c r="H157" s="338"/>
      <c r="J157" s="301">
        <f>+J135</f>
        <v>8177600.2733999966</v>
      </c>
      <c r="T157" s="301">
        <f>+T135</f>
        <v>46429627.60502319</v>
      </c>
      <c r="Z157" s="301">
        <f>+Z135</f>
        <v>33704204.326814495</v>
      </c>
      <c r="AJ157" s="301">
        <f>+AJ135</f>
        <v>10753819.624148108</v>
      </c>
      <c r="AP157" s="301">
        <f>+AP135</f>
        <v>6847198.1284331661</v>
      </c>
      <c r="AZ157" s="301">
        <f>+AZ135</f>
        <v>0</v>
      </c>
      <c r="BF157" s="301">
        <f>+BF135</f>
        <v>0</v>
      </c>
      <c r="BP157" s="301">
        <f>+BP135</f>
        <v>0</v>
      </c>
      <c r="BV157" s="301">
        <f>+BV135</f>
        <v>0</v>
      </c>
      <c r="CF157" s="301">
        <f>+CF135</f>
        <v>0</v>
      </c>
      <c r="CL157" s="301">
        <f>+CL135</f>
        <v>0</v>
      </c>
    </row>
    <row r="158" spans="1:90" x14ac:dyDescent="0.25">
      <c r="A158" s="299">
        <v>1.4</v>
      </c>
      <c r="B158" s="298" t="s">
        <v>238</v>
      </c>
      <c r="C158"/>
      <c r="D158" s="302">
        <f>D156-D157</f>
        <v>894857428.42779994</v>
      </c>
      <c r="H158" s="337"/>
      <c r="J158" s="302">
        <f>J156-J157</f>
        <v>449917120.42659998</v>
      </c>
      <c r="T158" s="302">
        <f>T156-T157</f>
        <v>1615542111.2049768</v>
      </c>
      <c r="Z158" s="302">
        <f>Z156-Z157</f>
        <v>1023588529.7331859</v>
      </c>
      <c r="AJ158" s="302">
        <f>AJ156-AJ157</f>
        <v>531940691.70526338</v>
      </c>
      <c r="AP158" s="302">
        <f>AP156-AP157</f>
        <v>202281605.75590757</v>
      </c>
      <c r="AZ158" s="302">
        <f>AZ156-AZ157</f>
        <v>983544125.01146603</v>
      </c>
      <c r="BF158" s="302">
        <f>BF156-BF157</f>
        <v>713182101.81060004</v>
      </c>
      <c r="BP158" s="302">
        <f>BP156-BP157</f>
        <v>701622658.61000001</v>
      </c>
      <c r="BV158" s="302">
        <f>BV156-BV157</f>
        <v>273073246.80000007</v>
      </c>
      <c r="CF158" s="302">
        <f>CF156-CF157</f>
        <v>1029613205.313265</v>
      </c>
      <c r="CL158" s="302">
        <f>CL156-CL157</f>
        <v>661307234.22714901</v>
      </c>
    </row>
    <row r="159" spans="1:90" x14ac:dyDescent="0.25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</row>
    <row r="160" spans="1:90" x14ac:dyDescent="0.25">
      <c r="A160" s="303" t="s">
        <v>239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</row>
    <row r="161" spans="1:90" x14ac:dyDescent="0.25">
      <c r="A161" s="299">
        <v>2.1</v>
      </c>
      <c r="B161" s="298" t="s">
        <v>221</v>
      </c>
      <c r="C161"/>
      <c r="D161" s="302">
        <f>+D129</f>
        <v>762993263</v>
      </c>
      <c r="H161" s="337"/>
      <c r="J161" s="302">
        <f>+J129</f>
        <v>394074518</v>
      </c>
      <c r="T161" s="302">
        <f>+T129</f>
        <v>1353008537.7420001</v>
      </c>
      <c r="Z161" s="302">
        <f>+Z129</f>
        <v>832719511.42000055</v>
      </c>
      <c r="AJ161" s="302">
        <f>+AJ129</f>
        <v>425577965.50182414</v>
      </c>
      <c r="AP161" s="302">
        <f>+AP129</f>
        <v>149560528.74081838</v>
      </c>
      <c r="AZ161" s="302">
        <f>+AZ129</f>
        <v>808053168.82497168</v>
      </c>
      <c r="BF161" s="302">
        <f>+BF129</f>
        <v>590715769.17755067</v>
      </c>
      <c r="BP161" s="302">
        <f>+BP129</f>
        <v>548059060.80999899</v>
      </c>
      <c r="BV161" s="302">
        <f>+BV129</f>
        <v>234084637.85000029</v>
      </c>
      <c r="CF161" s="302">
        <f>+CF129</f>
        <v>846123317.98889184</v>
      </c>
      <c r="CL161" s="302">
        <f>+CL129</f>
        <v>508519630.50403655</v>
      </c>
    </row>
    <row r="162" spans="1:90" ht="15" x14ac:dyDescent="0.4">
      <c r="A162" s="299">
        <f>+A161+0.1</f>
        <v>2.2000000000000002</v>
      </c>
      <c r="B162" s="298" t="s">
        <v>222</v>
      </c>
      <c r="C162"/>
      <c r="D162" s="301">
        <f>+D130</f>
        <v>18461046.958796624</v>
      </c>
      <c r="H162" s="338"/>
      <c r="J162" s="301">
        <f>+J130</f>
        <v>2815233.0185505683</v>
      </c>
      <c r="T162" s="301">
        <f>+T130</f>
        <v>44611666.628116049</v>
      </c>
      <c r="Z162" s="301">
        <f>+Z130</f>
        <v>24361002.830126233</v>
      </c>
      <c r="AJ162" s="301">
        <f>+AJ130</f>
        <v>12556461.21481915</v>
      </c>
      <c r="AP162" s="301">
        <f>+AP130</f>
        <v>1584173.2794856075</v>
      </c>
      <c r="AZ162" s="301">
        <f>+AZ130</f>
        <v>24173007.248942975</v>
      </c>
      <c r="BF162" s="301">
        <f>+BF130</f>
        <v>11776857.417508373</v>
      </c>
      <c r="BP162" s="301">
        <f>+BP130</f>
        <v>15897518.570000004</v>
      </c>
      <c r="BV162" s="301">
        <f>+BV130</f>
        <v>4456130.6499999994</v>
      </c>
      <c r="CF162" s="301">
        <f>+CF130</f>
        <v>18468460.047976676</v>
      </c>
      <c r="CL162" s="301">
        <f>+CL130</f>
        <v>17357855.11893855</v>
      </c>
    </row>
    <row r="163" spans="1:90" x14ac:dyDescent="0.25">
      <c r="A163" s="299">
        <f>+A162+0.1</f>
        <v>2.3000000000000003</v>
      </c>
      <c r="B163" s="298" t="s">
        <v>240</v>
      </c>
      <c r="C163"/>
      <c r="D163" s="302">
        <f>+D161+D162</f>
        <v>781454309.95879662</v>
      </c>
      <c r="H163" s="337"/>
      <c r="J163" s="302">
        <f>+J161+J162</f>
        <v>396889751.01855057</v>
      </c>
      <c r="T163" s="302">
        <f>+T161+T162</f>
        <v>1397620204.3701162</v>
      </c>
      <c r="Z163" s="302">
        <f>+Z161+Z162</f>
        <v>857080514.25012684</v>
      </c>
      <c r="AJ163" s="302">
        <f>+AJ161+AJ162</f>
        <v>438134426.71664327</v>
      </c>
      <c r="AP163" s="302">
        <f>+AP161+AP162</f>
        <v>151144702.02030399</v>
      </c>
      <c r="AZ163" s="302">
        <f>+AZ161+AZ162</f>
        <v>832226176.07391465</v>
      </c>
      <c r="BF163" s="302">
        <f>+BF161+BF162</f>
        <v>602492626.59505904</v>
      </c>
      <c r="BP163" s="302">
        <f>+BP161+BP162</f>
        <v>563956579.37999904</v>
      </c>
      <c r="BV163" s="302">
        <f>+BV161+BV162</f>
        <v>238540768.5000003</v>
      </c>
      <c r="CF163" s="302">
        <f>+CF161+CF162</f>
        <v>864591778.03686857</v>
      </c>
      <c r="CL163" s="302">
        <f>+CL161+CL162</f>
        <v>525877485.62297511</v>
      </c>
    </row>
    <row r="164" spans="1:90" x14ac:dyDescent="0.2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</row>
    <row r="165" spans="1:90" x14ac:dyDescent="0.25">
      <c r="A165" s="299" t="s">
        <v>241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</row>
    <row r="166" spans="1:90" x14ac:dyDescent="0.25">
      <c r="A166" s="299">
        <v>3.1</v>
      </c>
      <c r="B166" s="298" t="s">
        <v>242</v>
      </c>
      <c r="C166"/>
      <c r="D166" s="302">
        <f>+D95*2+'JUL-SEP 2021'!D95+'OCT-DEC 2021 '!D95</f>
        <v>28539890.041203372</v>
      </c>
      <c r="H166" s="337"/>
      <c r="J166" s="302">
        <f>+J95*2+'JUL-SEP 2021'!J95+'OCT-DEC 2021 '!J95</f>
        <v>18440524.981449433</v>
      </c>
      <c r="T166" s="302">
        <f>+T95*2+'JUL-SEP 2021'!T95+'OCT-DEC 2021 '!T95</f>
        <v>45668073.025575757</v>
      </c>
      <c r="Z166" s="302">
        <f>+Z95*2+'JUL-SEP 2021'!Z95+'OCT-DEC 2021 '!Z95</f>
        <v>76691127.209264353</v>
      </c>
      <c r="AJ166" s="302">
        <f>+AJ95*2+'JUL-SEP 2021'!AJ95+'OCT-DEC 2021 '!AJ95</f>
        <v>50196339.52665554</v>
      </c>
      <c r="AP166" s="302">
        <f>+AP95*2+'JUL-SEP 2021'!AP95+'OCT-DEC 2021 '!AP95</f>
        <v>17909595.724249896</v>
      </c>
      <c r="AZ166" s="302">
        <f>+AZ95*2+'JUL-SEP 2021'!AZ95+'OCT-DEC 2021 '!AZ95</f>
        <v>52818477.995670244</v>
      </c>
      <c r="BF166" s="302">
        <f>+BF95*2+'JUL-SEP 2021'!BF95+'OCT-DEC 2021 '!BF95</f>
        <v>42872977.197432145</v>
      </c>
      <c r="BP166" s="302">
        <f>+BP95*2+'JUL-SEP 2021'!BP95+'OCT-DEC 2021 '!BP95</f>
        <v>24734409.442125682</v>
      </c>
      <c r="BV166" s="302">
        <f>+BV95*2+'JUL-SEP 2021'!BV95+'OCT-DEC 2021 '!BV95</f>
        <v>16279714.609441908</v>
      </c>
      <c r="CF166" s="302">
        <f>+CF95*2+'JUL-SEP 2021'!CF95+'OCT-DEC 2021 '!CF95</f>
        <v>57186437.305480391</v>
      </c>
      <c r="CL166" s="302">
        <f>+CL95*2+'JUL-SEP 2021'!CL95+'OCT-DEC 2021 '!CL95</f>
        <v>47083866.473660596</v>
      </c>
    </row>
    <row r="167" spans="1:90" ht="15" x14ac:dyDescent="0.4">
      <c r="A167" s="299">
        <f>+A166+0.1</f>
        <v>3.2</v>
      </c>
      <c r="B167" s="298" t="s">
        <v>243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</row>
    <row r="168" spans="1:90" x14ac:dyDescent="0.25">
      <c r="A168" s="299">
        <f>+A167+0.1</f>
        <v>3.3000000000000003</v>
      </c>
      <c r="B168" s="298" t="s">
        <v>244</v>
      </c>
      <c r="C168"/>
      <c r="D168" s="302">
        <f>+D166+D167</f>
        <v>28539890.041203372</v>
      </c>
      <c r="H168" s="337"/>
      <c r="J168" s="302">
        <f>+J166+J167</f>
        <v>18440524.981449433</v>
      </c>
      <c r="T168" s="302">
        <f>+T166+T167</f>
        <v>45668073.025575757</v>
      </c>
      <c r="Z168" s="302">
        <f>+Z166+Z167</f>
        <v>76691127.209264353</v>
      </c>
      <c r="AJ168" s="302">
        <f>+AJ166+AJ167</f>
        <v>50196339.52665554</v>
      </c>
      <c r="AP168" s="302">
        <f>+AP166+AP167</f>
        <v>17909595.724249896</v>
      </c>
      <c r="AZ168" s="302">
        <f>+AZ166+AZ167</f>
        <v>52818477.995670244</v>
      </c>
      <c r="BF168" s="302">
        <f>+BF166+BF167</f>
        <v>42872977.197432145</v>
      </c>
      <c r="BP168" s="302">
        <f>+BP166+BP167</f>
        <v>24734409.442125682</v>
      </c>
      <c r="BV168" s="302">
        <f>+BV166+BV167</f>
        <v>16279714.609441908</v>
      </c>
      <c r="CF168" s="302">
        <f>+CF166+CF167</f>
        <v>57186437.305480391</v>
      </c>
      <c r="CL168" s="302">
        <f>+CL166+CL167</f>
        <v>47083866.473660596</v>
      </c>
    </row>
    <row r="169" spans="1:90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</row>
    <row r="170" spans="1:90" x14ac:dyDescent="0.25">
      <c r="A170" s="299" t="s">
        <v>245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</row>
    <row r="171" spans="1:90" x14ac:dyDescent="0.25">
      <c r="A171" s="299">
        <v>4.0999999999999996</v>
      </c>
      <c r="B171" s="298" t="s">
        <v>246</v>
      </c>
      <c r="C171"/>
      <c r="D171" s="305">
        <f>+D158-D163-D168</f>
        <v>84863228.42779994</v>
      </c>
      <c r="H171" s="339"/>
      <c r="J171" s="305">
        <f>+J158-J163-J168</f>
        <v>34586844.426599972</v>
      </c>
      <c r="T171" s="305">
        <f>+T158-T163-T168</f>
        <v>172253833.80928481</v>
      </c>
      <c r="Z171" s="305">
        <f>+Z158-Z163-Z168</f>
        <v>89816888.273794696</v>
      </c>
      <c r="AJ171" s="305">
        <f>+AJ158-AJ163-AJ168</f>
        <v>43609925.461964563</v>
      </c>
      <c r="AP171" s="305">
        <f>+AP158-AP163-AP168</f>
        <v>33227308.011353675</v>
      </c>
      <c r="AZ171" s="305">
        <f>+AZ158-AZ163-AZ168</f>
        <v>98499470.941881135</v>
      </c>
      <c r="BF171" s="305">
        <f>+BF158-BF163-BF168</f>
        <v>67816498.01810886</v>
      </c>
      <c r="BP171" s="305">
        <f>+BP158-BP163-BP168</f>
        <v>112931669.78787529</v>
      </c>
      <c r="BV171" s="305">
        <f>+BV158-BV163-BV168</f>
        <v>18252763.690557867</v>
      </c>
      <c r="CF171" s="305">
        <f>+CF158-CF163-CF168</f>
        <v>107834989.970916</v>
      </c>
      <c r="CL171" s="305">
        <f>+CL158-CL163-CL168</f>
        <v>88345882.13051331</v>
      </c>
    </row>
    <row r="172" spans="1:90" x14ac:dyDescent="0.25">
      <c r="A172" s="299">
        <f>+A171+0.1</f>
        <v>4.1999999999999993</v>
      </c>
      <c r="B172" s="298" t="s">
        <v>247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-13306650.886531428</v>
      </c>
      <c r="AJ172" s="302">
        <f>-AJ152</f>
        <v>-6915228.9921684302</v>
      </c>
      <c r="AP172" s="302">
        <f>-AP152</f>
        <v>-20835005.392858475</v>
      </c>
      <c r="AZ172" s="302">
        <f>-AZ152</f>
        <v>-3934176.5000458676</v>
      </c>
      <c r="BF172" s="302">
        <f>-BF152</f>
        <v>-3565910.5090530035</v>
      </c>
      <c r="BP172" s="302">
        <f>-BP152</f>
        <v>-24556793.051350024</v>
      </c>
      <c r="BV172" s="302">
        <f>-BV152</f>
        <v>0</v>
      </c>
      <c r="CF172" s="302">
        <f>-CF152</f>
        <v>-10296132.053132659</v>
      </c>
      <c r="CL172" s="302">
        <f>-CL152</f>
        <v>-36371897.882493153</v>
      </c>
    </row>
    <row r="173" spans="1:90" ht="13.8" thickBot="1" x14ac:dyDescent="0.3">
      <c r="A173" s="299">
        <f>+A172+0.1</f>
        <v>4.2999999999999989</v>
      </c>
      <c r="B173" s="298" t="s">
        <v>248</v>
      </c>
      <c r="C173"/>
      <c r="D173" s="302">
        <f>SUM(D171+D172)</f>
        <v>84863228.42779994</v>
      </c>
      <c r="H173" s="337"/>
      <c r="J173" s="302">
        <f>SUM(J171+J172)</f>
        <v>34586844.426599972</v>
      </c>
      <c r="T173" s="302">
        <f>SUM(T171+T172)</f>
        <v>172253833.80928481</v>
      </c>
      <c r="Z173" s="302">
        <f>SUM(Z171+Z172)</f>
        <v>76510237.387263268</v>
      </c>
      <c r="AJ173" s="302">
        <f>SUM(AJ171+AJ172)</f>
        <v>36694696.469796136</v>
      </c>
      <c r="AP173" s="302">
        <f>SUM(AP171+AP172)</f>
        <v>12392302.6184952</v>
      </c>
      <c r="AZ173" s="302">
        <f>SUM(AZ171+AZ172)</f>
        <v>94565294.441835269</v>
      </c>
      <c r="BF173" s="302">
        <f>SUM(BF171+BF172)</f>
        <v>64250587.509055853</v>
      </c>
      <c r="BP173" s="302">
        <f>SUM(BP171+BP172)</f>
        <v>88374876.736525267</v>
      </c>
      <c r="BV173" s="302">
        <f>SUM(BV171+BV172)</f>
        <v>18252763.690557867</v>
      </c>
      <c r="CF173" s="302">
        <f>SUM(CF171+CF172)</f>
        <v>97538857.91778335</v>
      </c>
      <c r="CL173" s="302">
        <f>SUM(CL171+CL172)</f>
        <v>51973984.248020157</v>
      </c>
    </row>
    <row r="174" spans="1:90" ht="14.4" thickTop="1" thickBot="1" x14ac:dyDescent="0.3">
      <c r="A174" s="299">
        <f>+A173+0.1</f>
        <v>4.3999999999999986</v>
      </c>
      <c r="B174" s="298" t="s">
        <v>249</v>
      </c>
      <c r="C174"/>
      <c r="D174" s="306">
        <f>+D173/MAX(D158,1)</f>
        <v>9.4834356548728127E-2</v>
      </c>
      <c r="E174" s="307"/>
      <c r="H174" s="340"/>
      <c r="J174" s="306">
        <f>+J173/MAX(J158,1)</f>
        <v>7.6873812656441262E-2</v>
      </c>
      <c r="T174" s="306">
        <f>+T173/MAX(T158,1)</f>
        <v>0.10662293023164011</v>
      </c>
      <c r="Z174" s="306">
        <f>+Z173/MAX(Z158,1)</f>
        <v>7.4747064044579356E-2</v>
      </c>
      <c r="AJ174" s="306">
        <f>+AJ173/MAX(AJ158,1)</f>
        <v>6.8982683675058762E-2</v>
      </c>
      <c r="AP174" s="306">
        <f>+AP173/MAX(AP158,1)</f>
        <v>6.126262727738549E-2</v>
      </c>
      <c r="AZ174" s="306">
        <f>+AZ173/MAX(AZ158,1)</f>
        <v>9.614748544274293E-2</v>
      </c>
      <c r="BF174" s="306">
        <f>+BF173/MAX(BF158,1)</f>
        <v>9.00900167656183E-2</v>
      </c>
      <c r="BP174" s="306">
        <f>+BP173/MAX(BP158,1)</f>
        <v>0.12595784308278565</v>
      </c>
      <c r="BV174" s="306">
        <f>+BV173/MAX(BV158,1)</f>
        <v>6.6842006327797701E-2</v>
      </c>
      <c r="CF174" s="306">
        <f>+CF173/MAX(CF158,1)</f>
        <v>9.4733495466490902E-2</v>
      </c>
      <c r="CL174" s="306">
        <f>+CL173/MAX(CL158,1)</f>
        <v>7.8592795538915697E-2</v>
      </c>
    </row>
    <row r="175" spans="1:90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</row>
    <row r="176" spans="1:90" x14ac:dyDescent="0.25">
      <c r="A176" s="299" t="s">
        <v>250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</row>
    <row r="177" spans="1:90" x14ac:dyDescent="0.25">
      <c r="A177" s="299">
        <v>4.0999999999999996</v>
      </c>
      <c r="B177" s="298" t="s">
        <v>251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</row>
    <row r="178" spans="1:90" x14ac:dyDescent="0.25">
      <c r="A178" s="299">
        <f>+A177+0.1</f>
        <v>4.1999999999999993</v>
      </c>
      <c r="B178" s="298" t="s">
        <v>252</v>
      </c>
      <c r="C178"/>
      <c r="D178" s="311" t="s">
        <v>253</v>
      </c>
      <c r="H178" s="343"/>
      <c r="J178" s="311" t="s">
        <v>253</v>
      </c>
      <c r="T178" s="311" t="s">
        <v>253</v>
      </c>
      <c r="Z178" s="311" t="s">
        <v>253</v>
      </c>
      <c r="AJ178" s="311" t="s">
        <v>253</v>
      </c>
      <c r="AP178" s="311" t="s">
        <v>253</v>
      </c>
      <c r="AZ178" s="311" t="s">
        <v>253</v>
      </c>
      <c r="BF178" s="311" t="s">
        <v>253</v>
      </c>
      <c r="BP178" s="311" t="s">
        <v>253</v>
      </c>
      <c r="BV178" s="311" t="s">
        <v>253</v>
      </c>
      <c r="CF178" s="311" t="s">
        <v>253</v>
      </c>
      <c r="CL178" s="311" t="s">
        <v>253</v>
      </c>
    </row>
    <row r="179" spans="1:90" x14ac:dyDescent="0.25">
      <c r="A179" s="299">
        <f>+A178+0.1</f>
        <v>4.2999999999999989</v>
      </c>
      <c r="B179" s="298" t="s">
        <v>254</v>
      </c>
      <c r="C179"/>
      <c r="D179" s="312">
        <f>IF(AND(D177="Y",D178="Y"), IF(AND(D174&gt;0.03, D174&lt;=0.1),((D174-0.03)*0.5), IF(D174&gt;0.1,((D174-0.03)*0.5)+((D174-0.1)*0.5))), "N/A")</f>
        <v>3.2417178274364064E-2</v>
      </c>
      <c r="H179" s="344"/>
      <c r="J179" s="312">
        <f>IF(AND(J177="Y",J178="Y"), IF(AND(J174&gt;0.03, J174&lt;=0.1),((J174-0.03)*0.5), IF(J174&gt;0.1,((J174-0.03)*0.5)+((J174-0.1)*0.5))), "N/A")</f>
        <v>2.3436906328220632E-2</v>
      </c>
      <c r="T179" s="312">
        <f>IF(AND(T177="Y",T178="Y"), IF(AND(T174&gt;0.03, T174&lt;=0.1),((T174-0.03)*0.5), IF(T174&gt;0.1,((T174-0.03)*0.5)+((T174-0.1)*0.5))), "N/A")</f>
        <v>4.1622930231640112E-2</v>
      </c>
      <c r="Z179" s="312">
        <f>IF(AND(Z177="Y",Z178="Y"), IF(AND(Z174&gt;0.03, Z174&lt;=0.1),((Z174-0.03)*0.5), IF(Z174&gt;0.1,((Z174-0.03)*0.5)+((Z174-0.1)*0.5))), "N/A")</f>
        <v>2.2373532022289679E-2</v>
      </c>
      <c r="AJ179" s="312">
        <f>IF(AND(AJ177="Y",AJ178="Y"), IF(AND(AJ174&gt;0.03, AJ174&lt;=0.1),((AJ174-0.03)*0.5), IF(AJ174&gt;0.1,((AJ174-0.03)*0.5)+((AJ174-0.1)*0.5))), "N/A")</f>
        <v>1.9491341837529381E-2</v>
      </c>
      <c r="AP179" s="312">
        <f>IF(AND(AP177="Y",AP178="Y"), IF(AND(AP174&gt;0.03, AP174&lt;=0.1),((AP174-0.03)*0.5), IF(AP174&gt;0.1,((AP174-0.03)*0.5)+((AP174-0.1)*0.5))), "N/A")</f>
        <v>1.5631313638692745E-2</v>
      </c>
      <c r="AZ179" s="312">
        <f>IF(AND(AZ177="Y",AZ178="Y"), IF(AND(AZ174&gt;0.03, AZ174&lt;=0.1),((AZ174-0.03)*0.5), IF(AZ174&gt;0.1,((AZ174-0.03)*0.5)+((AZ174-0.1)*0.5))), "N/A")</f>
        <v>3.3073742721371466E-2</v>
      </c>
      <c r="BF179" s="312">
        <f>IF(AND(BF177="Y",BF178="Y"), IF(AND(BF174&gt;0.03, BF174&lt;=0.1),((BF174-0.03)*0.5), IF(BF174&gt;0.1,((BF174-0.03)*0.5)+((BF174-0.1)*0.5))), "N/A")</f>
        <v>3.004500838280915E-2</v>
      </c>
      <c r="BP179" s="312">
        <f>IF(AND(BP177="Y",BP178="Y"), IF(AND(BP174&gt;0.03, BP174&lt;=0.1),((BP174-0.03)*0.5), IF(BP174&gt;0.1,((BP174-0.03)*0.5)+((BP174-0.1)*0.5))), "N/A")</f>
        <v>6.0957843082785651E-2</v>
      </c>
      <c r="BV179" s="312">
        <f>IF(AND(BV177="Y",BV178="Y"), IF(AND(BV174&gt;0.03, BV174&lt;=0.1),((BV174-0.03)*0.5), IF(BV174&gt;0.1,((BV174-0.03)*0.5)+((BV174-0.1)*0.5))), "N/A")</f>
        <v>1.8421003163898851E-2</v>
      </c>
      <c r="CF179" s="312">
        <f>IF(AND(CF177="Y",CF178="Y"), IF(AND(CF174&gt;0.03, CF174&lt;=0.1),((CF174-0.03)*0.5), IF(CF174&gt;0.1,((CF174-0.03)*0.5)+((CF174-0.1)*0.5))), "N/A")</f>
        <v>3.2366747733245452E-2</v>
      </c>
      <c r="CL179" s="312">
        <f>IF(AND(CL177="Y",CL178="Y"), IF(AND(CL174&gt;0.03, CL174&lt;=0.1),((CL174-0.03)*0.5), IF(CL174&gt;0.1,((CL174-0.03)*0.5)+((CL174-0.1)*0.5))), "N/A")</f>
        <v>2.4296397769457849E-2</v>
      </c>
    </row>
    <row r="180" spans="1:90" ht="13.8" thickBot="1" x14ac:dyDescent="0.3">
      <c r="A180" s="299">
        <f>+A179+0.1</f>
        <v>4.3999999999999986</v>
      </c>
      <c r="B180" s="298" t="s">
        <v>255</v>
      </c>
      <c r="C180"/>
      <c r="D180" s="313">
        <f>IFERROR(D179*D158, "N/A")</f>
        <v>29008752.787482973</v>
      </c>
      <c r="H180" s="345"/>
      <c r="J180" s="313">
        <f>IFERROR(J179*J158, "N/A")</f>
        <v>10544665.406900985</v>
      </c>
      <c r="T180" s="313">
        <f>IFERROR(T179*T158, "N/A")</f>
        <v>67243596.580961317</v>
      </c>
      <c r="Z180" s="313">
        <f>IFERROR(Z179*Z158, "N/A")</f>
        <v>22901290.747633845</v>
      </c>
      <c r="AJ180" s="313">
        <f>IFERROR(AJ179*AJ158, "N/A")</f>
        <v>10368237.859319119</v>
      </c>
      <c r="AP180" s="313">
        <f>IFERROR(AP179*AP158, "N/A")</f>
        <v>3161927.2229089867</v>
      </c>
      <c r="AZ180" s="313">
        <f>IFERROR(AZ179*AZ158, "N/A")</f>
        <v>32529485.345745642</v>
      </c>
      <c r="BF180" s="313">
        <f>IFERROR(BF179*BF158, "N/A")</f>
        <v>21427562.227368928</v>
      </c>
      <c r="BP180" s="313">
        <f>IFERROR(BP179*BP158, "N/A")</f>
        <v>42769403.926875271</v>
      </c>
      <c r="BV180" s="313">
        <f>IFERROR(BV179*BV158, "N/A")</f>
        <v>5030283.1432789331</v>
      </c>
      <c r="CF180" s="313">
        <f>IFERROR(CF179*CF158, "N/A")</f>
        <v>33325230.879192702</v>
      </c>
      <c r="CL180" s="313">
        <f>IFERROR(CL179*CL158, "N/A")</f>
        <v>16067383.610602843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14" t="s">
        <v>256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90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90" ht="13.8" x14ac:dyDescent="0.25">
      <c r="A186" s="316"/>
      <c r="B186"/>
      <c r="C186"/>
      <c r="D186" s="318" t="s">
        <v>257</v>
      </c>
      <c r="E186" s="319"/>
      <c r="F186" s="316"/>
      <c r="G186" s="316"/>
      <c r="H186" s="316"/>
      <c r="I186" s="316"/>
      <c r="J186"/>
    </row>
    <row r="187" spans="1:90" ht="26.4" x14ac:dyDescent="0.25">
      <c r="A187" s="316"/>
      <c r="B187"/>
      <c r="C187"/>
      <c r="D187" s="320" t="s">
        <v>258</v>
      </c>
      <c r="E187" s="321" t="s">
        <v>228</v>
      </c>
      <c r="F187"/>
      <c r="G187" s="322" t="s">
        <v>259</v>
      </c>
      <c r="H187" s="322"/>
      <c r="I187" s="322"/>
      <c r="J187" s="322"/>
    </row>
    <row r="188" spans="1:90" ht="13.8" x14ac:dyDescent="0.25">
      <c r="A188" s="316"/>
      <c r="B188"/>
      <c r="C188"/>
      <c r="D188" s="323" t="s">
        <v>260</v>
      </c>
      <c r="E188" s="324" t="s">
        <v>261</v>
      </c>
      <c r="F188"/>
      <c r="G188" s="322">
        <v>0</v>
      </c>
      <c r="H188" s="325" t="s">
        <v>262</v>
      </c>
      <c r="I188" s="322"/>
      <c r="J188" s="322"/>
    </row>
    <row r="189" spans="1:90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219">D189</f>
        <v>5400</v>
      </c>
      <c r="H189" s="325">
        <f t="shared" si="219"/>
        <v>8.4000000000000005E-2</v>
      </c>
      <c r="I189" s="329">
        <v>5.7000000000000002E-2</v>
      </c>
      <c r="J189" s="328">
        <v>12000</v>
      </c>
    </row>
    <row r="190" spans="1:90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219"/>
        <v>12000</v>
      </c>
      <c r="H190" s="325">
        <f t="shared" si="219"/>
        <v>5.7000000000000002E-2</v>
      </c>
      <c r="I190" s="329">
        <v>0.04</v>
      </c>
      <c r="J190" s="328">
        <v>24000</v>
      </c>
    </row>
    <row r="191" spans="1:90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219"/>
        <v>24000</v>
      </c>
      <c r="H191" s="325">
        <f t="shared" si="219"/>
        <v>0.04</v>
      </c>
      <c r="I191" s="329">
        <v>2.9000000000000001E-2</v>
      </c>
      <c r="J191" s="328">
        <v>48000</v>
      </c>
    </row>
    <row r="192" spans="1:90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219"/>
        <v>48000</v>
      </c>
      <c r="H192" s="325">
        <f t="shared" si="219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219"/>
        <v>96000</v>
      </c>
      <c r="H193" s="325">
        <f t="shared" si="219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219"/>
        <v>192000</v>
      </c>
      <c r="H194" s="325">
        <f t="shared" si="219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263</v>
      </c>
      <c r="E196" s="334" t="s">
        <v>264</v>
      </c>
      <c r="F196" s="335"/>
      <c r="G196" s="331"/>
      <c r="H196" s="316"/>
      <c r="I196" s="316"/>
      <c r="J196"/>
    </row>
    <row r="197" spans="1:10" x14ac:dyDescent="0.25">
      <c r="C197"/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O197"/>
  <sheetViews>
    <sheetView zoomScale="90" zoomScaleNormal="90" workbookViewId="0">
      <pane xSplit="3" ySplit="5" topLeftCell="CE5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D134" sqref="D134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6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7.6640625" style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.33203125" style="1" bestFit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214</v>
      </c>
      <c r="B1" s="22"/>
      <c r="C1" s="365" t="s">
        <v>171</v>
      </c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7"/>
    </row>
    <row r="2" spans="1:119" s="20" customFormat="1" ht="21.6" thickBot="1" x14ac:dyDescent="0.45">
      <c r="A2" s="23" t="s">
        <v>14</v>
      </c>
      <c r="B2" s="22"/>
      <c r="D2" s="368" t="s">
        <v>151</v>
      </c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70"/>
      <c r="S2" s="185"/>
      <c r="T2" s="371" t="s">
        <v>152</v>
      </c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70"/>
      <c r="AI2" s="186"/>
      <c r="AJ2" s="371" t="s">
        <v>205</v>
      </c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70"/>
      <c r="AY2" s="186"/>
      <c r="AZ2" s="371" t="s">
        <v>156</v>
      </c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70"/>
      <c r="BO2" s="186"/>
      <c r="BP2" s="371" t="s">
        <v>157</v>
      </c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70"/>
      <c r="CE2" s="186"/>
      <c r="CF2" s="371" t="s">
        <v>158</v>
      </c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72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76" t="s">
        <v>130</v>
      </c>
      <c r="E3" s="377"/>
      <c r="F3" s="377"/>
      <c r="G3" s="377"/>
      <c r="H3" s="377"/>
      <c r="I3" s="378"/>
      <c r="J3" s="379" t="s">
        <v>129</v>
      </c>
      <c r="K3" s="377"/>
      <c r="L3" s="377"/>
      <c r="M3" s="377"/>
      <c r="N3" s="377"/>
      <c r="O3" s="378"/>
      <c r="P3" s="373" t="s">
        <v>265</v>
      </c>
      <c r="Q3" s="374"/>
      <c r="R3" s="375"/>
      <c r="S3" s="187"/>
      <c r="T3" s="379" t="s">
        <v>128</v>
      </c>
      <c r="U3" s="377"/>
      <c r="V3" s="377"/>
      <c r="W3" s="377"/>
      <c r="X3" s="377"/>
      <c r="Y3" s="378"/>
      <c r="Z3" s="379" t="s">
        <v>127</v>
      </c>
      <c r="AA3" s="377"/>
      <c r="AB3" s="377"/>
      <c r="AC3" s="377"/>
      <c r="AD3" s="377"/>
      <c r="AE3" s="378"/>
      <c r="AF3" s="373" t="s">
        <v>266</v>
      </c>
      <c r="AG3" s="374"/>
      <c r="AH3" s="375"/>
      <c r="AI3" s="188"/>
      <c r="AJ3" s="379" t="s">
        <v>206</v>
      </c>
      <c r="AK3" s="377"/>
      <c r="AL3" s="377"/>
      <c r="AM3" s="377"/>
      <c r="AN3" s="377"/>
      <c r="AO3" s="378"/>
      <c r="AP3" s="379" t="s">
        <v>207</v>
      </c>
      <c r="AQ3" s="377"/>
      <c r="AR3" s="377"/>
      <c r="AS3" s="377"/>
      <c r="AT3" s="377"/>
      <c r="AU3" s="378"/>
      <c r="AV3" s="373" t="s">
        <v>267</v>
      </c>
      <c r="AW3" s="374"/>
      <c r="AX3" s="375"/>
      <c r="AY3" s="188"/>
      <c r="AZ3" s="379" t="s">
        <v>137</v>
      </c>
      <c r="BA3" s="377"/>
      <c r="BB3" s="377"/>
      <c r="BC3" s="377"/>
      <c r="BD3" s="377"/>
      <c r="BE3" s="378"/>
      <c r="BF3" s="379" t="s">
        <v>138</v>
      </c>
      <c r="BG3" s="377"/>
      <c r="BH3" s="377"/>
      <c r="BI3" s="377"/>
      <c r="BJ3" s="377"/>
      <c r="BK3" s="378"/>
      <c r="BL3" s="373" t="s">
        <v>268</v>
      </c>
      <c r="BM3" s="374"/>
      <c r="BN3" s="375"/>
      <c r="BO3" s="188"/>
      <c r="BP3" s="379" t="s">
        <v>135</v>
      </c>
      <c r="BQ3" s="377"/>
      <c r="BR3" s="377"/>
      <c r="BS3" s="377"/>
      <c r="BT3" s="377"/>
      <c r="BU3" s="378"/>
      <c r="BV3" s="379" t="s">
        <v>136</v>
      </c>
      <c r="BW3" s="377"/>
      <c r="BX3" s="377"/>
      <c r="BY3" s="377"/>
      <c r="BZ3" s="377"/>
      <c r="CA3" s="378"/>
      <c r="CB3" s="373" t="s">
        <v>269</v>
      </c>
      <c r="CC3" s="374"/>
      <c r="CD3" s="375"/>
      <c r="CE3" s="188"/>
      <c r="CF3" s="379" t="s">
        <v>139</v>
      </c>
      <c r="CG3" s="377"/>
      <c r="CH3" s="377"/>
      <c r="CI3" s="377"/>
      <c r="CJ3" s="377"/>
      <c r="CK3" s="378"/>
      <c r="CL3" s="379" t="s">
        <v>140</v>
      </c>
      <c r="CM3" s="377"/>
      <c r="CN3" s="377"/>
      <c r="CO3" s="377"/>
      <c r="CP3" s="377"/>
      <c r="CQ3" s="378"/>
      <c r="CR3" s="373" t="s">
        <v>270</v>
      </c>
      <c r="CS3" s="374"/>
      <c r="CT3" s="390"/>
      <c r="CV3" s="380" t="s">
        <v>141</v>
      </c>
      <c r="CW3" s="381"/>
      <c r="CX3" s="381"/>
      <c r="CY3" s="381"/>
      <c r="CZ3" s="381"/>
      <c r="DA3" s="382"/>
      <c r="DB3" s="383" t="s">
        <v>142</v>
      </c>
      <c r="DC3" s="381"/>
      <c r="DD3" s="381"/>
      <c r="DE3" s="381"/>
      <c r="DF3" s="381"/>
      <c r="DG3" s="382"/>
      <c r="DH3" s="158"/>
      <c r="DI3" s="384" t="s">
        <v>143</v>
      </c>
      <c r="DJ3" s="385"/>
      <c r="DK3" s="385"/>
      <c r="DL3" s="386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7"/>
      <c r="DJ4" s="388"/>
      <c r="DK4" s="388"/>
      <c r="DL4" s="389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154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154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154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154</v>
      </c>
      <c r="AF5" s="110" t="s">
        <v>105</v>
      </c>
      <c r="AG5" s="110" t="s">
        <v>106</v>
      </c>
      <c r="AH5" s="111" t="s">
        <v>132</v>
      </c>
      <c r="AI5" s="32"/>
      <c r="AJ5" s="101" t="s">
        <v>208</v>
      </c>
      <c r="AK5" s="102" t="s">
        <v>98</v>
      </c>
      <c r="AL5" s="102" t="s">
        <v>209</v>
      </c>
      <c r="AM5" s="102" t="s">
        <v>98</v>
      </c>
      <c r="AN5" s="102" t="s">
        <v>210</v>
      </c>
      <c r="AO5" s="103" t="s">
        <v>154</v>
      </c>
      <c r="AP5" s="104" t="s">
        <v>208</v>
      </c>
      <c r="AQ5" s="102" t="s">
        <v>98</v>
      </c>
      <c r="AR5" s="102" t="s">
        <v>209</v>
      </c>
      <c r="AS5" s="102" t="s">
        <v>98</v>
      </c>
      <c r="AT5" s="102" t="s">
        <v>210</v>
      </c>
      <c r="AU5" s="100" t="s">
        <v>154</v>
      </c>
      <c r="AV5" s="110" t="s">
        <v>208</v>
      </c>
      <c r="AW5" s="110" t="s">
        <v>209</v>
      </c>
      <c r="AX5" s="111" t="s">
        <v>211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154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154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154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154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154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154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155</v>
      </c>
      <c r="DB5" s="106" t="s">
        <v>159</v>
      </c>
      <c r="DC5" s="107" t="s">
        <v>98</v>
      </c>
      <c r="DD5" s="107" t="s">
        <v>160</v>
      </c>
      <c r="DE5" s="107" t="s">
        <v>98</v>
      </c>
      <c r="DF5" s="107" t="s">
        <v>161</v>
      </c>
      <c r="DG5" s="108" t="s">
        <v>162</v>
      </c>
      <c r="DH5" s="159"/>
      <c r="DI5" s="175"/>
      <c r="DJ5" s="176" t="s">
        <v>96</v>
      </c>
      <c r="DK5" s="177" t="s">
        <v>161</v>
      </c>
      <c r="DL5" s="178" t="s">
        <v>163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>
        <v>220498760.00000003</v>
      </c>
      <c r="E8" s="36"/>
      <c r="F8" s="36">
        <v>34477197.000000007</v>
      </c>
      <c r="G8" s="36"/>
      <c r="H8" s="36">
        <v>254975957.00000003</v>
      </c>
      <c r="I8" s="37"/>
      <c r="J8" s="38">
        <v>106627018</v>
      </c>
      <c r="K8" s="36"/>
      <c r="L8" s="36">
        <v>130752226.00000006</v>
      </c>
      <c r="M8" s="36"/>
      <c r="N8" s="36">
        <v>237379244.00000006</v>
      </c>
      <c r="O8" s="37"/>
      <c r="P8" s="116">
        <f>+D8+J8</f>
        <v>327125778</v>
      </c>
      <c r="Q8" s="117">
        <f>+F8+L8</f>
        <v>165229423.00000006</v>
      </c>
      <c r="R8" s="118">
        <f>+P8+Q8</f>
        <v>492355201.00000006</v>
      </c>
      <c r="S8" s="32"/>
      <c r="T8" s="35">
        <v>429367535.87999964</v>
      </c>
      <c r="U8" s="36"/>
      <c r="V8" s="36">
        <v>72633836.859999999</v>
      </c>
      <c r="W8" s="36"/>
      <c r="X8" s="36">
        <v>502001372.73999965</v>
      </c>
      <c r="Y8" s="37"/>
      <c r="Z8" s="38">
        <v>269844425.17000061</v>
      </c>
      <c r="AA8" s="36"/>
      <c r="AB8" s="36">
        <v>101322115.09000003</v>
      </c>
      <c r="AC8" s="36"/>
      <c r="AD8" s="36">
        <v>371166540.26000065</v>
      </c>
      <c r="AE8" s="37"/>
      <c r="AF8" s="116">
        <f>+T8+Z8</f>
        <v>699211961.05000019</v>
      </c>
      <c r="AG8" s="117">
        <f>+V8+AB8</f>
        <v>173955951.95000005</v>
      </c>
      <c r="AH8" s="118">
        <f>+AF8+AG8</f>
        <v>873167913.00000024</v>
      </c>
      <c r="AI8" s="32"/>
      <c r="AJ8" s="35">
        <v>133385732.44451237</v>
      </c>
      <c r="AK8" s="36"/>
      <c r="AL8" s="36">
        <v>29557164.822586194</v>
      </c>
      <c r="AM8" s="36"/>
      <c r="AN8" s="36">
        <v>162942897.26709855</v>
      </c>
      <c r="AO8" s="37"/>
      <c r="AP8" s="38">
        <v>43507523.559949435</v>
      </c>
      <c r="AQ8" s="36"/>
      <c r="AR8" s="36">
        <v>50458294.402952015</v>
      </c>
      <c r="AS8" s="36"/>
      <c r="AT8" s="36">
        <v>93965817.962901443</v>
      </c>
      <c r="AU8" s="37"/>
      <c r="AV8" s="116">
        <f>+AJ8+AP8</f>
        <v>176893256.0044618</v>
      </c>
      <c r="AW8" s="117">
        <f>+AL8+AR8</f>
        <v>80015459.225538209</v>
      </c>
      <c r="AX8" s="118">
        <f>+AV8+AW8</f>
        <v>256908715.23000002</v>
      </c>
      <c r="AY8" s="32"/>
      <c r="AZ8" s="35">
        <v>247775250</v>
      </c>
      <c r="BA8" s="36"/>
      <c r="BB8" s="36">
        <v>53905220</v>
      </c>
      <c r="BC8" s="36"/>
      <c r="BD8" s="36">
        <v>301680470</v>
      </c>
      <c r="BE8" s="37"/>
      <c r="BF8" s="38">
        <v>174862275</v>
      </c>
      <c r="BG8" s="36"/>
      <c r="BH8" s="36">
        <v>158464396</v>
      </c>
      <c r="BI8" s="36"/>
      <c r="BJ8" s="36">
        <v>333326671</v>
      </c>
      <c r="BK8" s="37"/>
      <c r="BL8" s="116">
        <f>+AZ8+BF8</f>
        <v>422637525</v>
      </c>
      <c r="BM8" s="117">
        <f>+BB8+BH8</f>
        <v>212369616</v>
      </c>
      <c r="BN8" s="118">
        <f>+BL8+BM8</f>
        <v>635007141</v>
      </c>
      <c r="BO8" s="32"/>
      <c r="BP8" s="35">
        <v>156372241.74000013</v>
      </c>
      <c r="BQ8" s="36"/>
      <c r="BR8" s="36">
        <v>23050600.610000055</v>
      </c>
      <c r="BS8" s="36"/>
      <c r="BT8" s="36">
        <v>179422842.35000017</v>
      </c>
      <c r="BU8" s="37"/>
      <c r="BV8" s="38">
        <v>63585152.739999756</v>
      </c>
      <c r="BW8" s="36"/>
      <c r="BX8" s="36">
        <v>56550318.849999741</v>
      </c>
      <c r="BY8" s="36"/>
      <c r="BZ8" s="36">
        <v>120135471.5899995</v>
      </c>
      <c r="CA8" s="37"/>
      <c r="CB8" s="116">
        <f>+BP8+BV8</f>
        <v>219957394.4799999</v>
      </c>
      <c r="CC8" s="117">
        <f>+BR8+BX8</f>
        <v>79600919.4599998</v>
      </c>
      <c r="CD8" s="118">
        <f>+CB8+CC8</f>
        <v>299558313.9399997</v>
      </c>
      <c r="CE8" s="32"/>
      <c r="CF8" s="35">
        <v>256720059.15368402</v>
      </c>
      <c r="CG8" s="36"/>
      <c r="CH8" s="36">
        <v>51486342.966316506</v>
      </c>
      <c r="CI8" s="36"/>
      <c r="CJ8" s="36">
        <v>308206402.12000054</v>
      </c>
      <c r="CK8" s="37"/>
      <c r="CL8" s="38">
        <v>162849853.32720298</v>
      </c>
      <c r="CM8" s="36"/>
      <c r="CN8" s="36">
        <v>144304720.90279698</v>
      </c>
      <c r="CO8" s="36"/>
      <c r="CP8" s="36">
        <v>307154574.22999996</v>
      </c>
      <c r="CQ8" s="37"/>
      <c r="CR8" s="116">
        <f>+CF8+CL8</f>
        <v>419569912.480887</v>
      </c>
      <c r="CS8" s="117">
        <f>+CH8+CN8</f>
        <v>195791063.8691135</v>
      </c>
      <c r="CT8" s="118">
        <f>+CR8+CS8</f>
        <v>615360976.3500005</v>
      </c>
      <c r="CU8" s="32"/>
      <c r="CV8" s="38">
        <f t="shared" ref="CV8:CV15" si="0">+D8+T8+AJ8+AZ8+BP8+CF8</f>
        <v>1444119579.2181964</v>
      </c>
      <c r="CW8" s="36"/>
      <c r="CX8" s="36">
        <f t="shared" ref="CX8:CX15" si="1">+F8+V8+AL8+BB8+BR8+CH8</f>
        <v>265110362.25890273</v>
      </c>
      <c r="CY8" s="39"/>
      <c r="CZ8" s="36">
        <f>+CV8+CX8</f>
        <v>1709229941.4770992</v>
      </c>
      <c r="DA8" s="40"/>
      <c r="DB8" s="38">
        <f>+J8+Z8+AP8+BF8+BV8+CL8</f>
        <v>821276247.79715276</v>
      </c>
      <c r="DC8" s="39"/>
      <c r="DD8" s="36">
        <f>+L8+AB8+AR8+BH8+BX8+CN8</f>
        <v>641852071.24574876</v>
      </c>
      <c r="DE8" s="39"/>
      <c r="DF8" s="36">
        <f>+DB8+DD8</f>
        <v>1463128319.0429015</v>
      </c>
      <c r="DG8" s="40"/>
      <c r="DH8" s="152"/>
      <c r="DI8" s="161" t="s">
        <v>15</v>
      </c>
      <c r="DJ8" s="38">
        <f>+CZ8</f>
        <v>1709229941.4770992</v>
      </c>
      <c r="DK8" s="36">
        <f>+DF8</f>
        <v>1463128319.0429015</v>
      </c>
      <c r="DL8" s="37">
        <f>+DJ8+DK8</f>
        <v>3172358260.5200005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>
        <v>0</v>
      </c>
      <c r="K9" s="36"/>
      <c r="L9" s="36">
        <v>0</v>
      </c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>
        <v>0</v>
      </c>
      <c r="AA9" s="36"/>
      <c r="AB9" s="36">
        <v>0</v>
      </c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>
        <v>0</v>
      </c>
      <c r="AQ9" s="36"/>
      <c r="AR9" s="36">
        <v>0</v>
      </c>
      <c r="AS9" s="36"/>
      <c r="AT9" s="36">
        <v>0</v>
      </c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>
        <v>0</v>
      </c>
      <c r="BG9" s="36"/>
      <c r="BH9" s="36">
        <v>0</v>
      </c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>
        <v>0</v>
      </c>
      <c r="BW9" s="36"/>
      <c r="BX9" s="36">
        <v>0</v>
      </c>
      <c r="BY9" s="36"/>
      <c r="BZ9" s="36">
        <v>0</v>
      </c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>
        <v>0</v>
      </c>
      <c r="CM9" s="36"/>
      <c r="CN9" s="36">
        <v>0</v>
      </c>
      <c r="CO9" s="36"/>
      <c r="CP9" s="36">
        <v>0</v>
      </c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>
        <v>220498760.00000003</v>
      </c>
      <c r="E10" s="43"/>
      <c r="F10" s="43">
        <v>34477197.000000007</v>
      </c>
      <c r="G10" s="43"/>
      <c r="H10" s="43">
        <v>254975957.00000003</v>
      </c>
      <c r="I10" s="44"/>
      <c r="J10" s="45">
        <v>106627018</v>
      </c>
      <c r="K10" s="43"/>
      <c r="L10" s="43">
        <v>130752226.00000006</v>
      </c>
      <c r="M10" s="43"/>
      <c r="N10" s="43">
        <v>237379244.00000006</v>
      </c>
      <c r="O10" s="44"/>
      <c r="P10" s="122">
        <f t="shared" si="2"/>
        <v>327125778</v>
      </c>
      <c r="Q10" s="123">
        <f t="shared" si="3"/>
        <v>165229423.00000006</v>
      </c>
      <c r="R10" s="124">
        <f t="shared" si="4"/>
        <v>492355201.00000006</v>
      </c>
      <c r="S10" s="32"/>
      <c r="T10" s="42">
        <v>429367535.87999964</v>
      </c>
      <c r="U10" s="43"/>
      <c r="V10" s="43">
        <v>72633836.859999999</v>
      </c>
      <c r="W10" s="43"/>
      <c r="X10" s="43">
        <v>502001372.73999965</v>
      </c>
      <c r="Y10" s="44"/>
      <c r="Z10" s="45">
        <v>269844425.17000061</v>
      </c>
      <c r="AA10" s="43"/>
      <c r="AB10" s="43">
        <v>101322115.09000003</v>
      </c>
      <c r="AC10" s="43"/>
      <c r="AD10" s="43">
        <v>371166540.26000065</v>
      </c>
      <c r="AE10" s="44"/>
      <c r="AF10" s="122">
        <f t="shared" si="5"/>
        <v>699211961.05000019</v>
      </c>
      <c r="AG10" s="123">
        <f t="shared" si="6"/>
        <v>173955951.95000005</v>
      </c>
      <c r="AH10" s="124">
        <f t="shared" si="7"/>
        <v>873167913.00000024</v>
      </c>
      <c r="AI10" s="32"/>
      <c r="AJ10" s="42">
        <v>133385732.44451237</v>
      </c>
      <c r="AK10" s="43"/>
      <c r="AL10" s="43">
        <v>29557164.822586194</v>
      </c>
      <c r="AM10" s="43"/>
      <c r="AN10" s="43">
        <v>162942897.26709855</v>
      </c>
      <c r="AO10" s="44"/>
      <c r="AP10" s="45">
        <v>43507523.559949435</v>
      </c>
      <c r="AQ10" s="43"/>
      <c r="AR10" s="43">
        <v>50458294.402952015</v>
      </c>
      <c r="AS10" s="43"/>
      <c r="AT10" s="43">
        <v>93965817.962901443</v>
      </c>
      <c r="AU10" s="44"/>
      <c r="AV10" s="122">
        <f t="shared" si="8"/>
        <v>176893256.0044618</v>
      </c>
      <c r="AW10" s="123">
        <f t="shared" si="9"/>
        <v>80015459.225538209</v>
      </c>
      <c r="AX10" s="124">
        <f t="shared" si="10"/>
        <v>256908715.23000002</v>
      </c>
      <c r="AY10" s="32"/>
      <c r="AZ10" s="42">
        <v>247775250</v>
      </c>
      <c r="BA10" s="43"/>
      <c r="BB10" s="43">
        <v>53905220</v>
      </c>
      <c r="BC10" s="43"/>
      <c r="BD10" s="43">
        <v>301680470</v>
      </c>
      <c r="BE10" s="44"/>
      <c r="BF10" s="45">
        <v>174862275</v>
      </c>
      <c r="BG10" s="43"/>
      <c r="BH10" s="43">
        <v>158464396</v>
      </c>
      <c r="BI10" s="43"/>
      <c r="BJ10" s="43">
        <v>333326671</v>
      </c>
      <c r="BK10" s="44"/>
      <c r="BL10" s="122">
        <f t="shared" si="11"/>
        <v>422637525</v>
      </c>
      <c r="BM10" s="123">
        <f t="shared" si="12"/>
        <v>212369616</v>
      </c>
      <c r="BN10" s="124">
        <f t="shared" si="13"/>
        <v>635007141</v>
      </c>
      <c r="BO10" s="32"/>
      <c r="BP10" s="42">
        <v>156372241.74000013</v>
      </c>
      <c r="BQ10" s="43"/>
      <c r="BR10" s="43">
        <v>23050600.610000055</v>
      </c>
      <c r="BS10" s="43"/>
      <c r="BT10" s="43">
        <v>179422842.35000017</v>
      </c>
      <c r="BU10" s="44"/>
      <c r="BV10" s="45">
        <v>63585152.739999756</v>
      </c>
      <c r="BW10" s="43"/>
      <c r="BX10" s="43">
        <v>56550318.849999741</v>
      </c>
      <c r="BY10" s="43"/>
      <c r="BZ10" s="43">
        <v>120135471.5899995</v>
      </c>
      <c r="CA10" s="44"/>
      <c r="CB10" s="122">
        <f t="shared" si="14"/>
        <v>219957394.4799999</v>
      </c>
      <c r="CC10" s="123">
        <f t="shared" si="15"/>
        <v>79600919.4599998</v>
      </c>
      <c r="CD10" s="124">
        <f t="shared" si="16"/>
        <v>299558313.9399997</v>
      </c>
      <c r="CE10" s="32"/>
      <c r="CF10" s="42">
        <v>256720059.15368402</v>
      </c>
      <c r="CG10" s="43"/>
      <c r="CH10" s="43">
        <v>51486342.966316506</v>
      </c>
      <c r="CI10" s="43"/>
      <c r="CJ10" s="43">
        <v>308206402.12000054</v>
      </c>
      <c r="CK10" s="44"/>
      <c r="CL10" s="45">
        <v>162849853.32720298</v>
      </c>
      <c r="CM10" s="43"/>
      <c r="CN10" s="43">
        <v>144304720.90279698</v>
      </c>
      <c r="CO10" s="43"/>
      <c r="CP10" s="43">
        <v>307154574.22999996</v>
      </c>
      <c r="CQ10" s="44"/>
      <c r="CR10" s="122">
        <f t="shared" si="17"/>
        <v>419569912.480887</v>
      </c>
      <c r="CS10" s="123">
        <f t="shared" si="18"/>
        <v>195791063.8691135</v>
      </c>
      <c r="CT10" s="124">
        <f t="shared" si="19"/>
        <v>615360976.3500005</v>
      </c>
      <c r="CU10" s="32"/>
      <c r="CV10" s="38">
        <f t="shared" si="0"/>
        <v>1444119579.2181964</v>
      </c>
      <c r="CW10" s="36"/>
      <c r="CX10" s="36">
        <f t="shared" si="1"/>
        <v>265110362.25890273</v>
      </c>
      <c r="CY10" s="46"/>
      <c r="CZ10" s="36">
        <f t="shared" si="20"/>
        <v>1709229941.4770992</v>
      </c>
      <c r="DA10" s="47"/>
      <c r="DB10" s="45">
        <f>+DB8+DB9</f>
        <v>821276247.79715276</v>
      </c>
      <c r="DC10" s="46"/>
      <c r="DD10" s="43">
        <f>+DD8+DD9</f>
        <v>641852071.24574876</v>
      </c>
      <c r="DE10" s="46"/>
      <c r="DF10" s="43">
        <f>+DF8+DF9</f>
        <v>1463128319.0429015</v>
      </c>
      <c r="DG10" s="47"/>
      <c r="DH10" s="153"/>
      <c r="DI10" s="161" t="s">
        <v>17</v>
      </c>
      <c r="DJ10" s="45">
        <f>+DJ8</f>
        <v>1709229941.4770992</v>
      </c>
      <c r="DK10" s="43">
        <f>+DK8</f>
        <v>1463128319.0429015</v>
      </c>
      <c r="DL10" s="44">
        <f>+DL8</f>
        <v>3172358260.5200005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>
        <v>-12202287.000000002</v>
      </c>
      <c r="E11" s="36"/>
      <c r="F11" s="36">
        <v>13829066</v>
      </c>
      <c r="G11" s="36"/>
      <c r="H11" s="36">
        <v>1626778.9999999981</v>
      </c>
      <c r="I11" s="37"/>
      <c r="J11" s="38">
        <v>-6450632.9999999981</v>
      </c>
      <c r="K11" s="36"/>
      <c r="L11" s="36">
        <v>32162024</v>
      </c>
      <c r="M11" s="36"/>
      <c r="N11" s="36">
        <v>25711391</v>
      </c>
      <c r="O11" s="37"/>
      <c r="P11" s="116">
        <f t="shared" si="2"/>
        <v>-18652920</v>
      </c>
      <c r="Q11" s="117">
        <f t="shared" si="3"/>
        <v>45991090</v>
      </c>
      <c r="R11" s="118">
        <f t="shared" si="4"/>
        <v>27338170</v>
      </c>
      <c r="S11" s="32"/>
      <c r="T11" s="35">
        <v>-24015638.280000001</v>
      </c>
      <c r="U11" s="36"/>
      <c r="V11" s="36">
        <v>16003302.275</v>
      </c>
      <c r="W11" s="36"/>
      <c r="X11" s="36">
        <v>-8012336.0050000008</v>
      </c>
      <c r="Y11" s="37"/>
      <c r="Z11" s="38">
        <v>-6739776.1599999666</v>
      </c>
      <c r="AA11" s="36"/>
      <c r="AB11" s="36">
        <v>75433788.719000012</v>
      </c>
      <c r="AC11" s="36"/>
      <c r="AD11" s="36">
        <v>68694012.559000045</v>
      </c>
      <c r="AE11" s="37"/>
      <c r="AF11" s="116">
        <f t="shared" si="5"/>
        <v>-30755414.439999968</v>
      </c>
      <c r="AG11" s="117">
        <f t="shared" si="6"/>
        <v>91437090.994000018</v>
      </c>
      <c r="AH11" s="118">
        <f t="shared" si="7"/>
        <v>60681676.55400005</v>
      </c>
      <c r="AI11" s="32"/>
      <c r="AJ11" s="35">
        <v>-3388943.9500000123</v>
      </c>
      <c r="AK11" s="36"/>
      <c r="AL11" s="36">
        <v>8463674.5600000024</v>
      </c>
      <c r="AM11" s="36"/>
      <c r="AN11" s="36">
        <v>5074730.6099999901</v>
      </c>
      <c r="AO11" s="37"/>
      <c r="AP11" s="38">
        <v>-1210211.1500000097</v>
      </c>
      <c r="AQ11" s="36"/>
      <c r="AR11" s="36">
        <v>11276434.519999951</v>
      </c>
      <c r="AS11" s="36"/>
      <c r="AT11" s="36">
        <v>10066223.369999941</v>
      </c>
      <c r="AU11" s="37"/>
      <c r="AV11" s="116">
        <f t="shared" si="8"/>
        <v>-4599155.100000022</v>
      </c>
      <c r="AW11" s="117">
        <f t="shared" si="9"/>
        <v>19740109.079999954</v>
      </c>
      <c r="AX11" s="118">
        <f t="shared" si="10"/>
        <v>15140953.979999932</v>
      </c>
      <c r="AY11" s="32"/>
      <c r="AZ11" s="35">
        <v>-6412453</v>
      </c>
      <c r="BA11" s="36"/>
      <c r="BB11" s="36">
        <v>-2191565</v>
      </c>
      <c r="BC11" s="36"/>
      <c r="BD11" s="36">
        <v>-8604018</v>
      </c>
      <c r="BE11" s="37"/>
      <c r="BF11" s="38">
        <v>6628227</v>
      </c>
      <c r="BG11" s="36"/>
      <c r="BH11" s="36">
        <v>-7351400</v>
      </c>
      <c r="BI11" s="36"/>
      <c r="BJ11" s="36">
        <v>-723173</v>
      </c>
      <c r="BK11" s="37"/>
      <c r="BL11" s="116">
        <f t="shared" si="11"/>
        <v>215774</v>
      </c>
      <c r="BM11" s="117">
        <f t="shared" si="12"/>
        <v>-9542965</v>
      </c>
      <c r="BN11" s="118">
        <f t="shared" si="13"/>
        <v>-9327191</v>
      </c>
      <c r="BO11" s="32"/>
      <c r="BP11" s="35">
        <v>-47637823.430000037</v>
      </c>
      <c r="BQ11" s="36"/>
      <c r="BR11" s="36">
        <v>9051787.0800000038</v>
      </c>
      <c r="BS11" s="36"/>
      <c r="BT11" s="36">
        <v>-38586036.350000031</v>
      </c>
      <c r="BU11" s="37"/>
      <c r="BV11" s="38">
        <v>-37553869.620000094</v>
      </c>
      <c r="BW11" s="36"/>
      <c r="BX11" s="36">
        <v>8241863.0000000317</v>
      </c>
      <c r="BY11" s="36"/>
      <c r="BZ11" s="36">
        <v>-29312006.620000064</v>
      </c>
      <c r="CA11" s="37"/>
      <c r="CB11" s="116">
        <f t="shared" si="14"/>
        <v>-85191693.050000131</v>
      </c>
      <c r="CC11" s="117">
        <f t="shared" si="15"/>
        <v>17293650.080000035</v>
      </c>
      <c r="CD11" s="118">
        <f t="shared" si="16"/>
        <v>-67898042.970000088</v>
      </c>
      <c r="CE11" s="32"/>
      <c r="CF11" s="35">
        <v>-35035251.960000001</v>
      </c>
      <c r="CG11" s="36"/>
      <c r="CH11" s="36">
        <v>-11244058.660000002</v>
      </c>
      <c r="CI11" s="36"/>
      <c r="CJ11" s="36">
        <v>-46279310.620000005</v>
      </c>
      <c r="CK11" s="37"/>
      <c r="CL11" s="38">
        <v>-11859911.140000001</v>
      </c>
      <c r="CM11" s="36"/>
      <c r="CN11" s="36">
        <v>-24060949.079999998</v>
      </c>
      <c r="CO11" s="36"/>
      <c r="CP11" s="36">
        <v>-35920860.219999999</v>
      </c>
      <c r="CQ11" s="37"/>
      <c r="CR11" s="116">
        <f t="shared" si="17"/>
        <v>-46895163.100000001</v>
      </c>
      <c r="CS11" s="117">
        <f t="shared" si="18"/>
        <v>-35305007.740000002</v>
      </c>
      <c r="CT11" s="118">
        <f t="shared" si="19"/>
        <v>-82200170.840000004</v>
      </c>
      <c r="CU11" s="32"/>
      <c r="CV11" s="38">
        <f t="shared" si="0"/>
        <v>-128692397.62000006</v>
      </c>
      <c r="CW11" s="36"/>
      <c r="CX11" s="36">
        <f t="shared" si="1"/>
        <v>33912206.255000003</v>
      </c>
      <c r="CY11" s="39"/>
      <c r="CZ11" s="36">
        <f t="shared" si="20"/>
        <v>-94780191.365000069</v>
      </c>
      <c r="DA11" s="40"/>
      <c r="DB11" s="38">
        <f t="shared" ref="DB11:DB15" si="21">+J11+Z11+AP11+BF11+BV11+CL11</f>
        <v>-57186174.070000067</v>
      </c>
      <c r="DC11" s="39"/>
      <c r="DD11" s="36">
        <f t="shared" ref="DD11:DD15" si="22">+L11+AB11+AR11+BH11+BX11+CN11</f>
        <v>95701761.158999994</v>
      </c>
      <c r="DE11" s="39"/>
      <c r="DF11" s="36">
        <f t="shared" ref="DF11:DF15" si="23">+DB11+DD11</f>
        <v>38515587.088999927</v>
      </c>
      <c r="DG11" s="40"/>
      <c r="DH11" s="152"/>
      <c r="DI11" s="161" t="s">
        <v>1</v>
      </c>
      <c r="DJ11" s="38">
        <f t="shared" ref="DJ11:DJ15" si="24">+CZ11</f>
        <v>-94780191.365000069</v>
      </c>
      <c r="DK11" s="36">
        <f t="shared" ref="DK11:DK15" si="25">+DF11</f>
        <v>38515587.088999927</v>
      </c>
      <c r="DL11" s="37">
        <f t="shared" ref="DL11:DL15" si="26">+DJ11+DK11</f>
        <v>-56264604.276000142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>
        <v>0</v>
      </c>
      <c r="U12" s="36"/>
      <c r="V12" s="36">
        <v>0</v>
      </c>
      <c r="W12" s="36"/>
      <c r="X12" s="36">
        <v>0</v>
      </c>
      <c r="Y12" s="37"/>
      <c r="Z12" s="38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>
        <v>0</v>
      </c>
      <c r="AK12" s="36"/>
      <c r="AL12" s="36">
        <v>0</v>
      </c>
      <c r="AM12" s="36"/>
      <c r="AN12" s="36">
        <v>0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>
        <v>0</v>
      </c>
      <c r="CG12" s="36"/>
      <c r="CH12" s="36">
        <v>0</v>
      </c>
      <c r="CI12" s="36"/>
      <c r="CJ12" s="36">
        <v>0</v>
      </c>
      <c r="CK12" s="37"/>
      <c r="CL12" s="38">
        <v>0</v>
      </c>
      <c r="CM12" s="36"/>
      <c r="CN12" s="36">
        <v>0</v>
      </c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>
        <v>0</v>
      </c>
      <c r="CG13" s="36"/>
      <c r="CH13" s="36">
        <v>0</v>
      </c>
      <c r="CI13" s="36"/>
      <c r="CJ13" s="36">
        <v>0</v>
      </c>
      <c r="CK13" s="37"/>
      <c r="CL13" s="38">
        <v>0</v>
      </c>
      <c r="CM13" s="36"/>
      <c r="CN13" s="36">
        <v>0</v>
      </c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>
        <v>8436621.4800000004</v>
      </c>
      <c r="AK14" s="36"/>
      <c r="AL14" s="36">
        <v>7652413.4700000025</v>
      </c>
      <c r="AM14" s="36"/>
      <c r="AN14" s="36">
        <v>16089034.950000003</v>
      </c>
      <c r="AO14" s="37"/>
      <c r="AP14" s="38">
        <v>8851621.4999999963</v>
      </c>
      <c r="AQ14" s="36"/>
      <c r="AR14" s="36">
        <v>16262354.439999998</v>
      </c>
      <c r="AS14" s="36"/>
      <c r="AT14" s="36">
        <v>25113975.939999994</v>
      </c>
      <c r="AU14" s="37"/>
      <c r="AV14" s="116">
        <f t="shared" si="8"/>
        <v>17288242.979999997</v>
      </c>
      <c r="AW14" s="117">
        <f t="shared" si="9"/>
        <v>23914767.91</v>
      </c>
      <c r="AX14" s="118">
        <f t="shared" si="10"/>
        <v>41203010.890000001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>
        <v>76.239999999999952</v>
      </c>
      <c r="BQ14" s="36"/>
      <c r="BR14" s="36">
        <v>0</v>
      </c>
      <c r="BS14" s="36"/>
      <c r="BT14" s="36">
        <v>76.239999999999952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76.239999999999952</v>
      </c>
      <c r="CC14" s="117">
        <f t="shared" si="15"/>
        <v>0</v>
      </c>
      <c r="CD14" s="118">
        <f t="shared" si="16"/>
        <v>76.239999999999952</v>
      </c>
      <c r="CE14" s="32"/>
      <c r="CF14" s="35">
        <v>0</v>
      </c>
      <c r="CG14" s="36"/>
      <c r="CH14" s="36">
        <v>0</v>
      </c>
      <c r="CI14" s="36"/>
      <c r="CJ14" s="36">
        <v>0</v>
      </c>
      <c r="CK14" s="37"/>
      <c r="CL14" s="38">
        <v>0</v>
      </c>
      <c r="CM14" s="36"/>
      <c r="CN14" s="36">
        <v>0</v>
      </c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8436697.7200000007</v>
      </c>
      <c r="CW14" s="36"/>
      <c r="CX14" s="36">
        <f t="shared" si="1"/>
        <v>7652413.4700000025</v>
      </c>
      <c r="CY14" s="39"/>
      <c r="CZ14" s="36">
        <f t="shared" si="20"/>
        <v>16089111.190000003</v>
      </c>
      <c r="DA14" s="40"/>
      <c r="DB14" s="38">
        <f t="shared" si="21"/>
        <v>8851621.4999999963</v>
      </c>
      <c r="DC14" s="39"/>
      <c r="DD14" s="36">
        <f t="shared" si="22"/>
        <v>16262354.439999998</v>
      </c>
      <c r="DE14" s="39"/>
      <c r="DF14" s="36">
        <f t="shared" si="23"/>
        <v>25113975.939999994</v>
      </c>
      <c r="DG14" s="40"/>
      <c r="DH14" s="152"/>
      <c r="DI14" s="161" t="s">
        <v>4</v>
      </c>
      <c r="DJ14" s="38">
        <f t="shared" si="24"/>
        <v>16089111.190000003</v>
      </c>
      <c r="DK14" s="36">
        <f t="shared" si="25"/>
        <v>25113975.939999994</v>
      </c>
      <c r="DL14" s="37">
        <f t="shared" si="26"/>
        <v>41203087.129999995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>
        <v>28851.37999999999</v>
      </c>
      <c r="AK15" s="36"/>
      <c r="AL15" s="36">
        <v>23685.549999999996</v>
      </c>
      <c r="AM15" s="36"/>
      <c r="AN15" s="36">
        <v>52536.929999999986</v>
      </c>
      <c r="AO15" s="37"/>
      <c r="AP15" s="38">
        <v>57924.079999999994</v>
      </c>
      <c r="AQ15" s="36"/>
      <c r="AR15" s="36">
        <v>132782.45999999996</v>
      </c>
      <c r="AS15" s="36"/>
      <c r="AT15" s="36">
        <v>190706.53999999995</v>
      </c>
      <c r="AU15" s="37"/>
      <c r="AV15" s="116">
        <f t="shared" si="8"/>
        <v>86775.459999999992</v>
      </c>
      <c r="AW15" s="117">
        <f t="shared" si="9"/>
        <v>156468.00999999995</v>
      </c>
      <c r="AX15" s="118">
        <f t="shared" si="10"/>
        <v>243243.46999999994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>
        <v>0</v>
      </c>
      <c r="CG15" s="36"/>
      <c r="CH15" s="36">
        <v>0</v>
      </c>
      <c r="CI15" s="36"/>
      <c r="CJ15" s="36">
        <v>0</v>
      </c>
      <c r="CK15" s="37"/>
      <c r="CL15" s="38">
        <v>0</v>
      </c>
      <c r="CM15" s="36"/>
      <c r="CN15" s="36">
        <v>0</v>
      </c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28851.37999999999</v>
      </c>
      <c r="CW15" s="36"/>
      <c r="CX15" s="36">
        <f t="shared" si="1"/>
        <v>23685.549999999996</v>
      </c>
      <c r="CY15" s="39"/>
      <c r="CZ15" s="36">
        <f t="shared" si="20"/>
        <v>52536.929999999986</v>
      </c>
      <c r="DA15" s="40"/>
      <c r="DB15" s="38">
        <f t="shared" si="21"/>
        <v>57924.079999999994</v>
      </c>
      <c r="DC15" s="39"/>
      <c r="DD15" s="36">
        <f t="shared" si="22"/>
        <v>132782.45999999996</v>
      </c>
      <c r="DE15" s="39"/>
      <c r="DF15" s="36">
        <f t="shared" si="23"/>
        <v>190706.53999999995</v>
      </c>
      <c r="DG15" s="40"/>
      <c r="DH15" s="152"/>
      <c r="DI15" s="161" t="s">
        <v>5</v>
      </c>
      <c r="DJ15" s="38">
        <f t="shared" si="24"/>
        <v>52536.929999999986</v>
      </c>
      <c r="DK15" s="36">
        <f t="shared" si="25"/>
        <v>190706.53999999995</v>
      </c>
      <c r="DL15" s="37">
        <f t="shared" si="26"/>
        <v>243243.46999999994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>
        <v>208296473.00000003</v>
      </c>
      <c r="E16" s="46">
        <v>1960.1791105172026</v>
      </c>
      <c r="F16" s="43">
        <v>48306263.000000007</v>
      </c>
      <c r="G16" s="46">
        <v>1980.901459854015</v>
      </c>
      <c r="H16" s="43">
        <v>256602736.00000003</v>
      </c>
      <c r="I16" s="47">
        <v>1964.0469651741296</v>
      </c>
      <c r="J16" s="45">
        <v>100176385</v>
      </c>
      <c r="K16" s="46">
        <v>316.36412873560312</v>
      </c>
      <c r="L16" s="43">
        <v>162914250.00000006</v>
      </c>
      <c r="M16" s="46">
        <v>595.52517875159037</v>
      </c>
      <c r="N16" s="43">
        <v>263090635.00000006</v>
      </c>
      <c r="O16" s="47">
        <v>445.75540525200233</v>
      </c>
      <c r="P16" s="122">
        <f t="shared" si="2"/>
        <v>308472858</v>
      </c>
      <c r="Q16" s="123">
        <f t="shared" si="3"/>
        <v>211220513.00000006</v>
      </c>
      <c r="R16" s="124">
        <f t="shared" si="4"/>
        <v>519693371.00000006</v>
      </c>
      <c r="S16" s="32"/>
      <c r="T16" s="42">
        <v>405351897.59999967</v>
      </c>
      <c r="U16" s="46">
        <v>2106.6324576310808</v>
      </c>
      <c r="V16" s="43">
        <v>88637139.135000005</v>
      </c>
      <c r="W16" s="46">
        <v>1865.8879070183564</v>
      </c>
      <c r="X16" s="43">
        <v>493989036.73499966</v>
      </c>
      <c r="Y16" s="47">
        <v>2058.9653958386289</v>
      </c>
      <c r="Z16" s="45">
        <v>263104649.01000065</v>
      </c>
      <c r="AA16" s="46">
        <v>271.41426824663978</v>
      </c>
      <c r="AB16" s="43">
        <v>176755903.80900005</v>
      </c>
      <c r="AC16" s="46">
        <v>462.71421266341719</v>
      </c>
      <c r="AD16" s="43">
        <v>439860552.81900072</v>
      </c>
      <c r="AE16" s="47">
        <v>325.48942698585648</v>
      </c>
      <c r="AF16" s="122">
        <f t="shared" si="5"/>
        <v>668456546.61000037</v>
      </c>
      <c r="AG16" s="123">
        <f t="shared" si="6"/>
        <v>265393042.94400007</v>
      </c>
      <c r="AH16" s="124">
        <f t="shared" si="7"/>
        <v>933849589.55400038</v>
      </c>
      <c r="AI16" s="32"/>
      <c r="AJ16" s="42">
        <v>138462261.35451233</v>
      </c>
      <c r="AK16" s="46">
        <v>2182.2263412846705</v>
      </c>
      <c r="AL16" s="43">
        <v>45696938.402586192</v>
      </c>
      <c r="AM16" s="46">
        <v>2344.7554211394217</v>
      </c>
      <c r="AN16" s="43">
        <v>184159199.75709856</v>
      </c>
      <c r="AO16" s="47">
        <v>2220.4174122800919</v>
      </c>
      <c r="AP16" s="45">
        <v>51206857.98994942</v>
      </c>
      <c r="AQ16" s="46">
        <v>348.57835829293964</v>
      </c>
      <c r="AR16" s="43">
        <v>78129865.822951958</v>
      </c>
      <c r="AS16" s="46">
        <v>547.64180549641787</v>
      </c>
      <c r="AT16" s="43">
        <v>129336723.81290138</v>
      </c>
      <c r="AU16" s="47">
        <v>338.5795836965151</v>
      </c>
      <c r="AV16" s="122">
        <f t="shared" si="8"/>
        <v>189669119.34446174</v>
      </c>
      <c r="AW16" s="123">
        <f t="shared" si="9"/>
        <v>123826804.22553815</v>
      </c>
      <c r="AX16" s="124">
        <f t="shared" si="10"/>
        <v>313495923.56999987</v>
      </c>
      <c r="AY16" s="32"/>
      <c r="AZ16" s="42">
        <v>241362797</v>
      </c>
      <c r="BA16" s="46">
        <v>2189.0927288063344</v>
      </c>
      <c r="BB16" s="43">
        <v>51713655</v>
      </c>
      <c r="BC16" s="46">
        <v>1841.4576434141652</v>
      </c>
      <c r="BD16" s="43">
        <v>293076452</v>
      </c>
      <c r="BE16" s="47">
        <v>2118.5228567297963</v>
      </c>
      <c r="BF16" s="45">
        <v>181490502</v>
      </c>
      <c r="BG16" s="46">
        <v>307.88759733319762</v>
      </c>
      <c r="BH16" s="43">
        <v>151112996</v>
      </c>
      <c r="BI16" s="46">
        <v>542.53175027734596</v>
      </c>
      <c r="BJ16" s="43">
        <v>332603498</v>
      </c>
      <c r="BK16" s="47">
        <v>383.18242909298698</v>
      </c>
      <c r="BL16" s="122">
        <f t="shared" si="11"/>
        <v>422853299</v>
      </c>
      <c r="BM16" s="123">
        <f t="shared" si="12"/>
        <v>202826651</v>
      </c>
      <c r="BN16" s="124">
        <f t="shared" si="13"/>
        <v>625679950</v>
      </c>
      <c r="BO16" s="32"/>
      <c r="BP16" s="42">
        <v>108734494.55000009</v>
      </c>
      <c r="BQ16" s="46">
        <v>1242.8503857671919</v>
      </c>
      <c r="BR16" s="43">
        <v>32102387.690000057</v>
      </c>
      <c r="BS16" s="46">
        <v>1578.1333049847633</v>
      </c>
      <c r="BT16" s="43">
        <v>140836882.24000016</v>
      </c>
      <c r="BU16" s="47">
        <v>1306.1011058147099</v>
      </c>
      <c r="BV16" s="45">
        <v>26031283.119999666</v>
      </c>
      <c r="BW16" s="46">
        <v>93.555259285879941</v>
      </c>
      <c r="BX16" s="45">
        <v>64792181.849999771</v>
      </c>
      <c r="BY16" s="46">
        <v>362.08279647708918</v>
      </c>
      <c r="BZ16" s="45">
        <v>90823464.969999433</v>
      </c>
      <c r="CA16" s="47">
        <v>198.65671227153695</v>
      </c>
      <c r="CB16" s="122">
        <f t="shared" si="14"/>
        <v>134765777.66999975</v>
      </c>
      <c r="CC16" s="123">
        <f t="shared" si="15"/>
        <v>96894569.539999828</v>
      </c>
      <c r="CD16" s="124">
        <f t="shared" si="16"/>
        <v>231660347.20999956</v>
      </c>
      <c r="CE16" s="32"/>
      <c r="CF16" s="42">
        <v>221684807.19368401</v>
      </c>
      <c r="CG16" s="46">
        <v>1763.1253852870664</v>
      </c>
      <c r="CH16" s="43">
        <v>40242284.306316502</v>
      </c>
      <c r="CI16" s="46">
        <v>1756.307960822088</v>
      </c>
      <c r="CJ16" s="43">
        <v>261927091.50000054</v>
      </c>
      <c r="CK16" s="47">
        <v>1762.0745221901589</v>
      </c>
      <c r="CL16" s="45">
        <v>150989942.18720299</v>
      </c>
      <c r="CM16" s="46">
        <v>252.20391157108946</v>
      </c>
      <c r="CN16" s="43">
        <v>120243771.82279699</v>
      </c>
      <c r="CO16" s="46">
        <v>424.78008083708789</v>
      </c>
      <c r="CP16" s="43">
        <v>271233714.00999999</v>
      </c>
      <c r="CQ16" s="47">
        <v>307.60666399396655</v>
      </c>
      <c r="CR16" s="122">
        <f t="shared" si="17"/>
        <v>372674749.38088703</v>
      </c>
      <c r="CS16" s="123">
        <f t="shared" si="18"/>
        <v>160486056.1291135</v>
      </c>
      <c r="CT16" s="124">
        <f t="shared" si="19"/>
        <v>533160805.51000053</v>
      </c>
      <c r="CU16" s="32"/>
      <c r="CV16" s="45">
        <f>SUM(CV10:CV15)</f>
        <v>1323892730.6981964</v>
      </c>
      <c r="CW16" s="46">
        <f>+CV16/$CV$111</f>
        <v>1930.9705673753247</v>
      </c>
      <c r="CX16" s="43">
        <f>SUM(CX10:CX15)</f>
        <v>306698667.53390276</v>
      </c>
      <c r="CY16" s="46">
        <f>+CX16/$CX$111</f>
        <v>1884.8594033438594</v>
      </c>
      <c r="CZ16" s="43">
        <f t="shared" si="20"/>
        <v>1630591398.2320991</v>
      </c>
      <c r="DA16" s="47">
        <f>+CZ16/$CZ$111</f>
        <v>1922.1260177173415</v>
      </c>
      <c r="DB16" s="45">
        <f>SUM(DB10:DB15)</f>
        <v>772999619.30715275</v>
      </c>
      <c r="DC16" s="46">
        <f>+DB16/$DB$111</f>
        <v>266.61300579138668</v>
      </c>
      <c r="DD16" s="43">
        <f>SUM(DD10:DD15)</f>
        <v>753948969.30474877</v>
      </c>
      <c r="DE16" s="46">
        <f>+DD16/$DD$111</f>
        <v>489.96636244546727</v>
      </c>
      <c r="DF16" s="43">
        <f>SUM(DF10:DF15)</f>
        <v>1526948588.6119015</v>
      </c>
      <c r="DG16" s="47">
        <f>+DF16/$DF$111</f>
        <v>344.0538726317676</v>
      </c>
      <c r="DH16" s="153"/>
      <c r="DI16" s="161" t="s">
        <v>92</v>
      </c>
      <c r="DJ16" s="45">
        <f>SUM(DJ10:DJ15)</f>
        <v>1630591398.2320993</v>
      </c>
      <c r="DK16" s="43">
        <f>SUM(DK10:DK15)</f>
        <v>1526948588.6119015</v>
      </c>
      <c r="DL16" s="44">
        <f>SUM(DL10:DL15)</f>
        <v>3157539986.8440003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>
        <v>0</v>
      </c>
      <c r="E20" s="39">
        <v>0</v>
      </c>
      <c r="F20" s="36">
        <v>0</v>
      </c>
      <c r="G20" s="39">
        <v>0</v>
      </c>
      <c r="H20" s="36">
        <v>0</v>
      </c>
      <c r="I20" s="40">
        <v>0</v>
      </c>
      <c r="J20" s="38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5">
        <v>1689411.2252033222</v>
      </c>
      <c r="U20" s="39">
        <v>8.7799478487000737</v>
      </c>
      <c r="V20" s="36">
        <v>31353.736040916854</v>
      </c>
      <c r="W20" s="39">
        <v>0.66002307260266202</v>
      </c>
      <c r="X20" s="36">
        <v>1720764.961244239</v>
      </c>
      <c r="Y20" s="40">
        <v>7.1722148592421631</v>
      </c>
      <c r="Z20" s="38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1689411.2252033222</v>
      </c>
      <c r="AG20" s="117">
        <f t="shared" ref="AG20:AG63" si="31">+V20+AB20</f>
        <v>31353.736040916854</v>
      </c>
      <c r="AH20" s="118">
        <f t="shared" ref="AH20:AH63" si="32">+AF20+AG20</f>
        <v>1720764.961244239</v>
      </c>
      <c r="AI20" s="32"/>
      <c r="AJ20" s="35">
        <v>84572.940737346085</v>
      </c>
      <c r="AK20" s="39">
        <v>1.3329068674128619</v>
      </c>
      <c r="AL20" s="36">
        <v>5853.424200724312</v>
      </c>
      <c r="AM20" s="39">
        <v>0.30034502543610814</v>
      </c>
      <c r="AN20" s="36">
        <v>90426.364938070401</v>
      </c>
      <c r="AO20" s="40">
        <v>1.0902755632220114</v>
      </c>
      <c r="AP20" s="38">
        <v>0</v>
      </c>
      <c r="AQ20" s="39">
        <v>0</v>
      </c>
      <c r="AR20" s="36">
        <v>0</v>
      </c>
      <c r="AS20" s="39">
        <v>0</v>
      </c>
      <c r="AT20" s="36">
        <v>0</v>
      </c>
      <c r="AU20" s="40">
        <v>0</v>
      </c>
      <c r="AV20" s="116">
        <f t="shared" ref="AV20:AV63" si="33">+AJ20+AP20</f>
        <v>84572.940737346085</v>
      </c>
      <c r="AW20" s="117">
        <f t="shared" ref="AW20:AW63" si="34">+AL20+AR20</f>
        <v>5853.424200724312</v>
      </c>
      <c r="AX20" s="118">
        <f t="shared" ref="AX20:AX63" si="35">+AV20+AW20</f>
        <v>90426.364938070401</v>
      </c>
      <c r="AY20" s="32"/>
      <c r="AZ20" s="35">
        <v>72159.592826933687</v>
      </c>
      <c r="BA20" s="39">
        <v>0.65446722500098575</v>
      </c>
      <c r="BB20" s="36">
        <v>4107.565854774105</v>
      </c>
      <c r="BC20" s="39">
        <v>0.14626520865912135</v>
      </c>
      <c r="BD20" s="36">
        <v>76267.158681707791</v>
      </c>
      <c r="BE20" s="40">
        <v>0.55130228915503676</v>
      </c>
      <c r="BF20" s="38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72159.592826933687</v>
      </c>
      <c r="BM20" s="117">
        <f t="shared" ref="BM20:BM63" si="37">+BB20+BH20</f>
        <v>4107.565854774105</v>
      </c>
      <c r="BN20" s="118">
        <f t="shared" ref="BN20:BN63" si="38">+BL20+BM20</f>
        <v>76267.158681707791</v>
      </c>
      <c r="BO20" s="32"/>
      <c r="BP20" s="35">
        <v>154805.12283090083</v>
      </c>
      <c r="BQ20" s="39">
        <v>1.7694440703970926</v>
      </c>
      <c r="BR20" s="36">
        <v>2493.559638930355</v>
      </c>
      <c r="BS20" s="39">
        <v>0.12258183260890547</v>
      </c>
      <c r="BT20" s="36">
        <v>157298.6824698312</v>
      </c>
      <c r="BU20" s="40">
        <v>1.458765487061404</v>
      </c>
      <c r="BV20" s="38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154805.12283090083</v>
      </c>
      <c r="CC20" s="117">
        <f t="shared" ref="CC20:CC63" si="40">+BR20+BX20</f>
        <v>2493.559638930355</v>
      </c>
      <c r="CD20" s="118">
        <f t="shared" ref="CD20:CD63" si="41">+CB20+CC20</f>
        <v>157298.6824698312</v>
      </c>
      <c r="CE20" s="32"/>
      <c r="CF20" s="35">
        <v>235053.96456991616</v>
      </c>
      <c r="CG20" s="39">
        <v>1.8694542810211729</v>
      </c>
      <c r="CH20" s="36">
        <v>4839.4406701918133</v>
      </c>
      <c r="CI20" s="39">
        <v>0.21120938638291858</v>
      </c>
      <c r="CJ20" s="36">
        <v>239893.40524010797</v>
      </c>
      <c r="CK20" s="40">
        <v>1.6138462615465363</v>
      </c>
      <c r="CL20" s="38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235053.96456991616</v>
      </c>
      <c r="CS20" s="117">
        <f t="shared" ref="CS20:CS63" si="43">+CH20+CN20</f>
        <v>4839.4406701918133</v>
      </c>
      <c r="CT20" s="118">
        <f t="shared" ref="CT20:CT63" si="44">+CR20+CS20</f>
        <v>239893.40524010797</v>
      </c>
      <c r="CU20" s="32"/>
      <c r="CV20" s="38">
        <f t="shared" ref="CV20:CV60" si="45">+D20+T20+AJ20+AZ20+BP20+CF20</f>
        <v>2236002.8461684189</v>
      </c>
      <c r="CW20" s="39">
        <f t="shared" ref="CW20:CW63" si="46">+CV20/$CV$111</f>
        <v>3.2613334784621268</v>
      </c>
      <c r="CX20" s="39">
        <f t="shared" ref="CX20:CX60" si="47">+F20+V20+AL20+BB20+BR20+CH20</f>
        <v>48647.726405537433</v>
      </c>
      <c r="CY20" s="39">
        <f t="shared" ref="CY20:CY63" si="48">+CX20/$CX$111</f>
        <v>0.29897138224977987</v>
      </c>
      <c r="CZ20" s="36">
        <f t="shared" ref="CZ20:CZ63" si="49">+CV20+CX20</f>
        <v>2284650.5725739561</v>
      </c>
      <c r="DA20" s="40">
        <f t="shared" ref="DA20:DA63" si="50">+CZ20/$CZ$111</f>
        <v>2.6931249065206648</v>
      </c>
      <c r="DB20" s="38">
        <f t="shared" ref="DB20:DB60" si="51">+J20+Z20+AP20+BF20+BV20+CL20</f>
        <v>0</v>
      </c>
      <c r="DC20" s="39">
        <f t="shared" ref="DC20:DC63" si="52">+DB20/$DB$111</f>
        <v>0</v>
      </c>
      <c r="DD20" s="36">
        <f t="shared" ref="DD20:DD60" si="53">+L20+AB20+AR20+BH20+BX20+CN20</f>
        <v>0</v>
      </c>
      <c r="DE20" s="39">
        <f t="shared" ref="DE20:DE63" si="54">+DD20/$DD$111</f>
        <v>0</v>
      </c>
      <c r="DF20" s="36">
        <f t="shared" ref="DF20:DF60" si="55">+DB20+DD20</f>
        <v>0</v>
      </c>
      <c r="DG20" s="40">
        <f t="shared" ref="DG20:DG63" si="56">+DF20/$DF$111</f>
        <v>0</v>
      </c>
      <c r="DH20" s="152"/>
      <c r="DI20" s="161" t="s">
        <v>19</v>
      </c>
      <c r="DJ20" s="38">
        <f t="shared" ref="DJ20:DJ60" si="57">+CZ20</f>
        <v>2284650.5725739561</v>
      </c>
      <c r="DK20" s="36">
        <f t="shared" ref="DK20:DK60" si="58">+DF20</f>
        <v>0</v>
      </c>
      <c r="DL20" s="37">
        <f t="shared" ref="DL20:DL62" si="59">+DJ20+DK20</f>
        <v>2284650.5725739561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>
        <v>1376539.8499999999</v>
      </c>
      <c r="E21" s="39">
        <v>12.953962301437928</v>
      </c>
      <c r="F21" s="36">
        <v>1673350.58</v>
      </c>
      <c r="G21" s="39">
        <v>68.619313540556064</v>
      </c>
      <c r="H21" s="36">
        <v>3049890.4299999997</v>
      </c>
      <c r="I21" s="40">
        <v>23.343975736701108</v>
      </c>
      <c r="J21" s="38">
        <v>1397314.7200000002</v>
      </c>
      <c r="K21" s="39">
        <v>4.4128189888488523</v>
      </c>
      <c r="L21" s="36">
        <v>5587322.1199999992</v>
      </c>
      <c r="M21" s="39">
        <v>20.424186369551546</v>
      </c>
      <c r="N21" s="36">
        <v>6984636.8399999999</v>
      </c>
      <c r="O21" s="40">
        <v>11.834095216472697</v>
      </c>
      <c r="P21" s="116">
        <f t="shared" si="27"/>
        <v>2773854.5700000003</v>
      </c>
      <c r="Q21" s="117">
        <f t="shared" si="28"/>
        <v>7260672.6999999993</v>
      </c>
      <c r="R21" s="118">
        <f t="shared" si="29"/>
        <v>10034527.27</v>
      </c>
      <c r="S21" s="32"/>
      <c r="T21" s="35">
        <v>6088330.6736977585</v>
      </c>
      <c r="U21" s="39">
        <v>31.641334568659516</v>
      </c>
      <c r="V21" s="36">
        <v>5931533.9080221448</v>
      </c>
      <c r="W21" s="39">
        <v>124.86388321030113</v>
      </c>
      <c r="X21" s="36">
        <v>12019864.581719903</v>
      </c>
      <c r="Y21" s="40">
        <v>50.099260096948179</v>
      </c>
      <c r="Z21" s="38">
        <v>57174106.192502275</v>
      </c>
      <c r="AA21" s="39">
        <v>58.979832752038689</v>
      </c>
      <c r="AB21" s="36">
        <v>9619053.4576568566</v>
      </c>
      <c r="AC21" s="39">
        <v>25.180900050934447</v>
      </c>
      <c r="AD21" s="36">
        <v>66793159.650159135</v>
      </c>
      <c r="AE21" s="40">
        <v>49.42581716358449</v>
      </c>
      <c r="AF21" s="116">
        <f t="shared" si="30"/>
        <v>63262436.86620003</v>
      </c>
      <c r="AG21" s="117">
        <f t="shared" si="31"/>
        <v>15550587.365679001</v>
      </c>
      <c r="AH21" s="118">
        <f t="shared" si="32"/>
        <v>78813024.231879026</v>
      </c>
      <c r="AI21" s="32"/>
      <c r="AJ21" s="35">
        <v>185328.84127320582</v>
      </c>
      <c r="AK21" s="39">
        <v>2.9208643226667586</v>
      </c>
      <c r="AL21" s="36">
        <v>2261543.3841347639</v>
      </c>
      <c r="AM21" s="39">
        <v>116.04204341601744</v>
      </c>
      <c r="AN21" s="36">
        <v>2446872.2254079697</v>
      </c>
      <c r="AO21" s="40">
        <v>29.502070502513529</v>
      </c>
      <c r="AP21" s="38">
        <v>-555882.68527961476</v>
      </c>
      <c r="AQ21" s="39">
        <v>-3.7840375575527547</v>
      </c>
      <c r="AR21" s="36">
        <v>2767340.8684569933</v>
      </c>
      <c r="AS21" s="39">
        <v>19.397339719743972</v>
      </c>
      <c r="AT21" s="36">
        <v>2211458.1831773785</v>
      </c>
      <c r="AU21" s="40">
        <v>7.6370945103650216</v>
      </c>
      <c r="AV21" s="116">
        <f t="shared" si="33"/>
        <v>-370553.84400640894</v>
      </c>
      <c r="AW21" s="117">
        <f t="shared" si="34"/>
        <v>5028884.2525917571</v>
      </c>
      <c r="AX21" s="118">
        <f t="shared" si="35"/>
        <v>4658330.4085853482</v>
      </c>
      <c r="AY21" s="32"/>
      <c r="AZ21" s="35">
        <v>6081059.5800358122</v>
      </c>
      <c r="BA21" s="39">
        <v>55.153501183923126</v>
      </c>
      <c r="BB21" s="36">
        <v>3670621.5243863757</v>
      </c>
      <c r="BC21" s="39">
        <v>130.70617542236855</v>
      </c>
      <c r="BD21" s="36">
        <v>9751681.1044221874</v>
      </c>
      <c r="BE21" s="40">
        <v>70.490683131575736</v>
      </c>
      <c r="BF21" s="38">
        <v>17100427.792694192</v>
      </c>
      <c r="BG21" s="39">
        <v>29.009835602650163</v>
      </c>
      <c r="BH21" s="36">
        <v>13666561.574120641</v>
      </c>
      <c r="BI21" s="39">
        <v>49.066220426738091</v>
      </c>
      <c r="BJ21" s="36">
        <v>30766989.366814833</v>
      </c>
      <c r="BK21" s="40">
        <v>35.445717776107728</v>
      </c>
      <c r="BL21" s="116">
        <f t="shared" si="36"/>
        <v>23181487.372730006</v>
      </c>
      <c r="BM21" s="117">
        <f t="shared" si="37"/>
        <v>17337183.098507017</v>
      </c>
      <c r="BN21" s="118">
        <f t="shared" si="38"/>
        <v>40518670.471237019</v>
      </c>
      <c r="BO21" s="32"/>
      <c r="BP21" s="35">
        <v>5515177.169922878</v>
      </c>
      <c r="BQ21" s="39">
        <v>63.039241609396463</v>
      </c>
      <c r="BR21" s="36">
        <v>4575330.5679946681</v>
      </c>
      <c r="BS21" s="39">
        <v>224.92038973526044</v>
      </c>
      <c r="BT21" s="36">
        <v>10090507.737917546</v>
      </c>
      <c r="BU21" s="40">
        <v>93.577925789831639</v>
      </c>
      <c r="BV21" s="38">
        <v>17917408.411863372</v>
      </c>
      <c r="BW21" s="39">
        <v>64.394358970919058</v>
      </c>
      <c r="BX21" s="36">
        <v>17383272.171009935</v>
      </c>
      <c r="BY21" s="39">
        <v>97.14418653431504</v>
      </c>
      <c r="BZ21" s="36">
        <v>35300680.582873307</v>
      </c>
      <c r="CA21" s="40">
        <v>77.212614029399958</v>
      </c>
      <c r="CB21" s="116">
        <f t="shared" si="39"/>
        <v>23432585.581786249</v>
      </c>
      <c r="CC21" s="117">
        <f t="shared" si="40"/>
        <v>21958602.739004605</v>
      </c>
      <c r="CD21" s="118">
        <f t="shared" si="41"/>
        <v>45391188.320790857</v>
      </c>
      <c r="CE21" s="32"/>
      <c r="CF21" s="35">
        <v>2241473.2762227082</v>
      </c>
      <c r="CG21" s="39">
        <v>17.827105446599234</v>
      </c>
      <c r="CH21" s="36">
        <v>2207852.8173743654</v>
      </c>
      <c r="CI21" s="39">
        <v>96.358085688227874</v>
      </c>
      <c r="CJ21" s="36">
        <v>4449326.0935970731</v>
      </c>
      <c r="CK21" s="40">
        <v>29.932162059086785</v>
      </c>
      <c r="CL21" s="38">
        <v>2537063.7243881566</v>
      </c>
      <c r="CM21" s="39">
        <v>4.2377484614338776</v>
      </c>
      <c r="CN21" s="36">
        <v>6329681.3607342029</v>
      </c>
      <c r="CO21" s="39">
        <v>22.360597304349771</v>
      </c>
      <c r="CP21" s="36">
        <v>8866745.0851223599</v>
      </c>
      <c r="CQ21" s="40">
        <v>10.055792238345527</v>
      </c>
      <c r="CR21" s="116">
        <f t="shared" si="42"/>
        <v>4778537.0006108647</v>
      </c>
      <c r="CS21" s="117">
        <f t="shared" si="43"/>
        <v>8537534.1781085692</v>
      </c>
      <c r="CT21" s="118">
        <f t="shared" si="44"/>
        <v>13316071.178719435</v>
      </c>
      <c r="CU21" s="32"/>
      <c r="CV21" s="38">
        <f t="shared" si="45"/>
        <v>21487909.391152363</v>
      </c>
      <c r="CW21" s="39">
        <f t="shared" si="46"/>
        <v>31.341301018293727</v>
      </c>
      <c r="CX21" s="39">
        <f t="shared" si="47"/>
        <v>20320232.781912319</v>
      </c>
      <c r="CY21" s="39">
        <f t="shared" si="48"/>
        <v>124.88082242121179</v>
      </c>
      <c r="CZ21" s="36">
        <f t="shared" si="49"/>
        <v>41808142.173064679</v>
      </c>
      <c r="DA21" s="40">
        <f t="shared" si="50"/>
        <v>49.283050254282465</v>
      </c>
      <c r="DB21" s="38">
        <f t="shared" si="51"/>
        <v>95570438.156168371</v>
      </c>
      <c r="DC21" s="39">
        <f t="shared" si="52"/>
        <v>32.962916339407961</v>
      </c>
      <c r="DD21" s="36">
        <f t="shared" si="53"/>
        <v>55353231.551978625</v>
      </c>
      <c r="DE21" s="39">
        <f t="shared" si="54"/>
        <v>35.972224404172032</v>
      </c>
      <c r="DF21" s="36">
        <f t="shared" si="55"/>
        <v>150923669.70814699</v>
      </c>
      <c r="DG21" s="40">
        <f t="shared" si="56"/>
        <v>34.006300815988745</v>
      </c>
      <c r="DH21" s="152"/>
      <c r="DI21" s="161" t="s">
        <v>20</v>
      </c>
      <c r="DJ21" s="38">
        <f t="shared" si="57"/>
        <v>41808142.173064679</v>
      </c>
      <c r="DK21" s="36">
        <f t="shared" si="58"/>
        <v>150923669.70814699</v>
      </c>
      <c r="DL21" s="37">
        <f t="shared" si="59"/>
        <v>192731811.88121167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>
        <v>0</v>
      </c>
      <c r="E22" s="39">
        <v>0</v>
      </c>
      <c r="F22" s="36">
        <v>0</v>
      </c>
      <c r="G22" s="39">
        <v>0</v>
      </c>
      <c r="H22" s="36">
        <v>0</v>
      </c>
      <c r="I22" s="40">
        <v>0</v>
      </c>
      <c r="J22" s="38">
        <v>1377.48</v>
      </c>
      <c r="K22" s="39">
        <v>4.3501795363320274E-3</v>
      </c>
      <c r="L22" s="36">
        <v>322.55</v>
      </c>
      <c r="M22" s="39">
        <v>1.1790659589712097E-3</v>
      </c>
      <c r="N22" s="36">
        <v>1700.03</v>
      </c>
      <c r="O22" s="40">
        <v>2.8803669183837021E-3</v>
      </c>
      <c r="P22" s="116">
        <f t="shared" si="27"/>
        <v>1377.48</v>
      </c>
      <c r="Q22" s="117">
        <f t="shared" si="28"/>
        <v>322.55</v>
      </c>
      <c r="R22" s="118">
        <f t="shared" si="29"/>
        <v>1700.03</v>
      </c>
      <c r="S22" s="32"/>
      <c r="T22" s="35">
        <v>268.12870782629761</v>
      </c>
      <c r="U22" s="39">
        <v>1.393477228240216E-3</v>
      </c>
      <c r="V22" s="36">
        <v>403.9659580151706</v>
      </c>
      <c r="W22" s="39">
        <v>8.5038303724985394E-3</v>
      </c>
      <c r="X22" s="36">
        <v>672.09466584146821</v>
      </c>
      <c r="Y22" s="40">
        <v>2.8013165410342082E-3</v>
      </c>
      <c r="Z22" s="38">
        <v>126105.10263531843</v>
      </c>
      <c r="AA22" s="39">
        <v>0.13008787295366792</v>
      </c>
      <c r="AB22" s="36">
        <v>19185.438816417569</v>
      </c>
      <c r="AC22" s="39">
        <v>5.0223924775568377E-2</v>
      </c>
      <c r="AD22" s="36">
        <v>145290.541451736</v>
      </c>
      <c r="AE22" s="40">
        <v>0.10751256228937192</v>
      </c>
      <c r="AF22" s="116">
        <f t="shared" si="30"/>
        <v>126373.23134314473</v>
      </c>
      <c r="AG22" s="117">
        <f t="shared" si="31"/>
        <v>19589.40477443274</v>
      </c>
      <c r="AH22" s="118">
        <f t="shared" si="32"/>
        <v>145962.63611757747</v>
      </c>
      <c r="AI22" s="32"/>
      <c r="AJ22" s="35">
        <v>432.2131726538102</v>
      </c>
      <c r="AK22" s="39">
        <v>6.8118703333933835E-3</v>
      </c>
      <c r="AL22" s="36">
        <v>35.989969794710618</v>
      </c>
      <c r="AM22" s="39">
        <v>1.8466811942485823E-3</v>
      </c>
      <c r="AN22" s="36">
        <v>468.20314244852079</v>
      </c>
      <c r="AO22" s="40">
        <v>5.6451505618408809E-3</v>
      </c>
      <c r="AP22" s="38">
        <v>10879.927949077635</v>
      </c>
      <c r="AQ22" s="39">
        <v>7.4062490293376776E-2</v>
      </c>
      <c r="AR22" s="36">
        <v>475.29826703783556</v>
      </c>
      <c r="AS22" s="39">
        <v>3.3315454771132265E-3</v>
      </c>
      <c r="AT22" s="36">
        <v>11355.22621611547</v>
      </c>
      <c r="AU22" s="40">
        <v>3.9214368356018173E-2</v>
      </c>
      <c r="AV22" s="116">
        <f t="shared" si="33"/>
        <v>11312.141121731445</v>
      </c>
      <c r="AW22" s="117">
        <f t="shared" si="34"/>
        <v>511.2882368325462</v>
      </c>
      <c r="AX22" s="118">
        <f t="shared" si="35"/>
        <v>11823.429358563992</v>
      </c>
      <c r="AY22" s="32"/>
      <c r="AZ22" s="35">
        <v>63971.375119878132</v>
      </c>
      <c r="BA22" s="39">
        <v>0.58020239186517075</v>
      </c>
      <c r="BB22" s="36">
        <v>6028.8677734370413</v>
      </c>
      <c r="BC22" s="39">
        <v>0.21468033235185136</v>
      </c>
      <c r="BD22" s="36">
        <v>70000.242893315168</v>
      </c>
      <c r="BE22" s="40">
        <v>0.50600146662798295</v>
      </c>
      <c r="BF22" s="38">
        <v>148692.02596815105</v>
      </c>
      <c r="BG22" s="39">
        <v>0.25224697773958138</v>
      </c>
      <c r="BH22" s="36">
        <v>12287.92128501389</v>
      </c>
      <c r="BI22" s="39">
        <v>4.411657248876754E-2</v>
      </c>
      <c r="BJ22" s="36">
        <v>160979.94725316495</v>
      </c>
      <c r="BK22" s="40">
        <v>0.18546012773361953</v>
      </c>
      <c r="BL22" s="116">
        <f t="shared" si="36"/>
        <v>212663.40108802918</v>
      </c>
      <c r="BM22" s="117">
        <f t="shared" si="37"/>
        <v>18316.78905845093</v>
      </c>
      <c r="BN22" s="118">
        <f t="shared" si="38"/>
        <v>230980.1901464801</v>
      </c>
      <c r="BO22" s="32"/>
      <c r="BP22" s="35">
        <v>-31.15543473353091</v>
      </c>
      <c r="BQ22" s="39">
        <v>-3.5611094931340195E-4</v>
      </c>
      <c r="BR22" s="36">
        <v>60.537045283806052</v>
      </c>
      <c r="BS22" s="39">
        <v>2.9759632918988327E-3</v>
      </c>
      <c r="BT22" s="36">
        <v>29.381610550275141</v>
      </c>
      <c r="BU22" s="40">
        <v>2.724808545884739E-4</v>
      </c>
      <c r="BV22" s="38">
        <v>11518.757564153229</v>
      </c>
      <c r="BW22" s="39">
        <v>4.1397895969930203E-2</v>
      </c>
      <c r="BX22" s="36">
        <v>5061.4025957090653</v>
      </c>
      <c r="BY22" s="39">
        <v>2.8284999109823045E-2</v>
      </c>
      <c r="BZ22" s="36">
        <v>16580.160159862295</v>
      </c>
      <c r="CA22" s="40">
        <v>3.626551912968471E-2</v>
      </c>
      <c r="CB22" s="116">
        <f t="shared" si="39"/>
        <v>11487.602129419698</v>
      </c>
      <c r="CC22" s="117">
        <f t="shared" si="40"/>
        <v>5121.9396409928713</v>
      </c>
      <c r="CD22" s="118">
        <f t="shared" si="41"/>
        <v>16609.541770412568</v>
      </c>
      <c r="CE22" s="32"/>
      <c r="CF22" s="35">
        <v>1579.4454586043898</v>
      </c>
      <c r="CG22" s="39">
        <v>1.2561800774686162E-2</v>
      </c>
      <c r="CH22" s="36">
        <v>26.849028164733468</v>
      </c>
      <c r="CI22" s="39">
        <v>1.1717814413098881E-3</v>
      </c>
      <c r="CJ22" s="36">
        <v>1606.2944867691233</v>
      </c>
      <c r="CK22" s="40">
        <v>1.0806100942293643E-2</v>
      </c>
      <c r="CL22" s="38">
        <v>44811.938324626753</v>
      </c>
      <c r="CM22" s="39">
        <v>7.4850986541480702E-2</v>
      </c>
      <c r="CN22" s="36">
        <v>886.18526203623082</v>
      </c>
      <c r="CO22" s="39">
        <v>3.1305891485102107E-3</v>
      </c>
      <c r="CP22" s="36">
        <v>45698.123586662987</v>
      </c>
      <c r="CQ22" s="40">
        <v>5.1826327706293682E-2</v>
      </c>
      <c r="CR22" s="116">
        <f t="shared" si="42"/>
        <v>46391.38378323114</v>
      </c>
      <c r="CS22" s="117">
        <f t="shared" si="43"/>
        <v>913.03429020096428</v>
      </c>
      <c r="CT22" s="118">
        <f t="shared" si="44"/>
        <v>47304.418073432105</v>
      </c>
      <c r="CU22" s="32"/>
      <c r="CV22" s="38">
        <f t="shared" si="45"/>
        <v>66220.007024229097</v>
      </c>
      <c r="CW22" s="39">
        <f t="shared" si="46"/>
        <v>9.6585532626754414E-2</v>
      </c>
      <c r="CX22" s="39">
        <f t="shared" si="47"/>
        <v>6556.2097746954623</v>
      </c>
      <c r="CY22" s="39">
        <f t="shared" si="48"/>
        <v>4.0292100854215987E-2</v>
      </c>
      <c r="CZ22" s="36">
        <f t="shared" si="49"/>
        <v>72776.216798924565</v>
      </c>
      <c r="DA22" s="40">
        <f t="shared" si="50"/>
        <v>8.5787929417458789E-2</v>
      </c>
      <c r="DB22" s="38">
        <f t="shared" si="51"/>
        <v>343385.23244132713</v>
      </c>
      <c r="DC22" s="39">
        <f t="shared" si="52"/>
        <v>0.11843598195768099</v>
      </c>
      <c r="DD22" s="36">
        <f t="shared" si="53"/>
        <v>38218.796226214596</v>
      </c>
      <c r="DE22" s="39">
        <f t="shared" si="54"/>
        <v>2.4837124694620856E-2</v>
      </c>
      <c r="DF22" s="36">
        <f t="shared" si="55"/>
        <v>381604.02866754174</v>
      </c>
      <c r="DG22" s="40">
        <f t="shared" si="56"/>
        <v>8.5983473742429886E-2</v>
      </c>
      <c r="DH22" s="152"/>
      <c r="DI22" s="161" t="s">
        <v>21</v>
      </c>
      <c r="DJ22" s="38">
        <f t="shared" si="57"/>
        <v>72776.216798924565</v>
      </c>
      <c r="DK22" s="36">
        <f t="shared" si="58"/>
        <v>381604.02866754174</v>
      </c>
      <c r="DL22" s="37">
        <f t="shared" si="59"/>
        <v>454380.24546646629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>
        <v>1152.8400000000001</v>
      </c>
      <c r="E23" s="39">
        <v>1.0848829330723482E-2</v>
      </c>
      <c r="F23" s="36">
        <v>54.379999999999995</v>
      </c>
      <c r="G23" s="39">
        <v>2.2299680144345115E-3</v>
      </c>
      <c r="H23" s="36">
        <v>1207.2200000000003</v>
      </c>
      <c r="I23" s="40">
        <v>9.2401071565250681E-3</v>
      </c>
      <c r="J23" s="38">
        <v>1866482.38</v>
      </c>
      <c r="K23" s="39">
        <v>5.8944837343557062</v>
      </c>
      <c r="L23" s="36">
        <v>4566620.7300000004</v>
      </c>
      <c r="M23" s="39">
        <v>16.69306169671448</v>
      </c>
      <c r="N23" s="36">
        <v>6433103.1100000003</v>
      </c>
      <c r="O23" s="40">
        <v>10.899629642180027</v>
      </c>
      <c r="P23" s="116">
        <f t="shared" si="27"/>
        <v>1867635.22</v>
      </c>
      <c r="Q23" s="117">
        <f t="shared" si="28"/>
        <v>4566675.1100000003</v>
      </c>
      <c r="R23" s="118">
        <f t="shared" si="29"/>
        <v>6434310.3300000001</v>
      </c>
      <c r="S23" s="32"/>
      <c r="T23" s="35">
        <v>15146739.205142688</v>
      </c>
      <c r="U23" s="39">
        <v>78.718300384803257</v>
      </c>
      <c r="V23" s="36">
        <v>2549700.1439403119</v>
      </c>
      <c r="W23" s="39">
        <v>53.673377903762038</v>
      </c>
      <c r="X23" s="36">
        <v>17696439.349082999</v>
      </c>
      <c r="Y23" s="40">
        <v>73.759443104534398</v>
      </c>
      <c r="Z23" s="38">
        <v>36535287.795618035</v>
      </c>
      <c r="AA23" s="39">
        <v>37.68917972198637</v>
      </c>
      <c r="AB23" s="36">
        <v>1228562.2539001731</v>
      </c>
      <c r="AC23" s="39">
        <v>3.2161483931857577</v>
      </c>
      <c r="AD23" s="36">
        <v>37763850.049518205</v>
      </c>
      <c r="AE23" s="40">
        <v>27.944615252769538</v>
      </c>
      <c r="AF23" s="116">
        <f t="shared" si="30"/>
        <v>51682027.000760719</v>
      </c>
      <c r="AG23" s="117">
        <f t="shared" si="31"/>
        <v>3778262.397840485</v>
      </c>
      <c r="AH23" s="118">
        <f t="shared" si="32"/>
        <v>55460289.398601204</v>
      </c>
      <c r="AI23" s="32"/>
      <c r="AJ23" s="35">
        <v>9892975.5191626847</v>
      </c>
      <c r="AK23" s="39">
        <v>155.91765987648046</v>
      </c>
      <c r="AL23" s="36">
        <v>3326079.0280632786</v>
      </c>
      <c r="AM23" s="39">
        <v>170.66442752646512</v>
      </c>
      <c r="AN23" s="36">
        <v>13219054.547225963</v>
      </c>
      <c r="AO23" s="40">
        <v>159.38285423294184</v>
      </c>
      <c r="AP23" s="38">
        <v>4255645.077576994</v>
      </c>
      <c r="AQ23" s="39">
        <v>28.969279367040571</v>
      </c>
      <c r="AR23" s="36">
        <v>4652826.3545305468</v>
      </c>
      <c r="AS23" s="39">
        <v>32.613421239332055</v>
      </c>
      <c r="AT23" s="36">
        <v>8908471.4321075417</v>
      </c>
      <c r="AU23" s="40">
        <v>30.764695795486869</v>
      </c>
      <c r="AV23" s="116">
        <f t="shared" si="33"/>
        <v>14148620.59673968</v>
      </c>
      <c r="AW23" s="117">
        <f t="shared" si="34"/>
        <v>7978905.3825938255</v>
      </c>
      <c r="AX23" s="118">
        <f t="shared" si="35"/>
        <v>22127525.979333505</v>
      </c>
      <c r="AY23" s="32"/>
      <c r="AZ23" s="35">
        <v>15625597.689037818</v>
      </c>
      <c r="BA23" s="39">
        <v>141.71977914361736</v>
      </c>
      <c r="BB23" s="36">
        <v>3451247.2734012227</v>
      </c>
      <c r="BC23" s="39">
        <v>122.89453667347587</v>
      </c>
      <c r="BD23" s="36">
        <v>19076844.962439042</v>
      </c>
      <c r="BE23" s="40">
        <v>137.89825764376928</v>
      </c>
      <c r="BF23" s="38">
        <v>21070250.068409737</v>
      </c>
      <c r="BG23" s="39">
        <v>35.74439762568025</v>
      </c>
      <c r="BH23" s="36">
        <v>5740707.7539667692</v>
      </c>
      <c r="BI23" s="39">
        <v>20.610512054107662</v>
      </c>
      <c r="BJ23" s="36">
        <v>26810957.822376505</v>
      </c>
      <c r="BK23" s="40">
        <v>30.888093500110603</v>
      </c>
      <c r="BL23" s="116">
        <f t="shared" si="36"/>
        <v>36695847.757447556</v>
      </c>
      <c r="BM23" s="117">
        <f t="shared" si="37"/>
        <v>9191955.0273679923</v>
      </c>
      <c r="BN23" s="118">
        <f t="shared" si="38"/>
        <v>45887802.78481555</v>
      </c>
      <c r="BO23" s="32"/>
      <c r="BP23" s="35">
        <v>7955424.4929402862</v>
      </c>
      <c r="BQ23" s="39">
        <v>90.931607682656889</v>
      </c>
      <c r="BR23" s="36">
        <v>1566957.17719503</v>
      </c>
      <c r="BS23" s="39">
        <v>77.030635001230465</v>
      </c>
      <c r="BT23" s="36">
        <v>9522381.6701353155</v>
      </c>
      <c r="BU23" s="40">
        <v>88.309205880880228</v>
      </c>
      <c r="BV23" s="38">
        <v>5855868.6749804281</v>
      </c>
      <c r="BW23" s="39">
        <v>21.045728314903872</v>
      </c>
      <c r="BX23" s="36">
        <v>2771411.6977347285</v>
      </c>
      <c r="BY23" s="39">
        <v>15.487678745381091</v>
      </c>
      <c r="BZ23" s="36">
        <v>8627280.3727151565</v>
      </c>
      <c r="CA23" s="40">
        <v>18.870312371967675</v>
      </c>
      <c r="CB23" s="116">
        <f t="shared" si="39"/>
        <v>13811293.167920714</v>
      </c>
      <c r="CC23" s="117">
        <f t="shared" si="40"/>
        <v>4338368.8749297587</v>
      </c>
      <c r="CD23" s="118">
        <f t="shared" si="41"/>
        <v>18149662.042850472</v>
      </c>
      <c r="CE23" s="32"/>
      <c r="CF23" s="35">
        <v>16591563.499014284</v>
      </c>
      <c r="CG23" s="39">
        <v>131.9576526557199</v>
      </c>
      <c r="CH23" s="36">
        <v>3695645.3824399617</v>
      </c>
      <c r="CI23" s="39">
        <v>161.2903322323555</v>
      </c>
      <c r="CJ23" s="36">
        <v>20287208.881454244</v>
      </c>
      <c r="CK23" s="40">
        <v>136.47910069799084</v>
      </c>
      <c r="CL23" s="38">
        <v>13664151.971584568</v>
      </c>
      <c r="CM23" s="39">
        <v>22.823722730238369</v>
      </c>
      <c r="CN23" s="36">
        <v>5425107.8974362528</v>
      </c>
      <c r="CO23" s="39">
        <v>19.16504893591495</v>
      </c>
      <c r="CP23" s="36">
        <v>19089259.86902082</v>
      </c>
      <c r="CQ23" s="40">
        <v>21.649165436000725</v>
      </c>
      <c r="CR23" s="116">
        <f t="shared" si="42"/>
        <v>30255715.470598854</v>
      </c>
      <c r="CS23" s="117">
        <f t="shared" si="43"/>
        <v>9120753.2798762135</v>
      </c>
      <c r="CT23" s="118">
        <f t="shared" si="44"/>
        <v>39376468.750475064</v>
      </c>
      <c r="CU23" s="32"/>
      <c r="CV23" s="38">
        <f t="shared" si="45"/>
        <v>65213453.24529776</v>
      </c>
      <c r="CW23" s="39">
        <f t="shared" si="46"/>
        <v>95.117418423444462</v>
      </c>
      <c r="CX23" s="39">
        <f t="shared" si="47"/>
        <v>14589683.385039805</v>
      </c>
      <c r="CY23" s="39">
        <f t="shared" si="48"/>
        <v>89.662932484250604</v>
      </c>
      <c r="CZ23" s="36">
        <f t="shared" si="49"/>
        <v>79803136.630337566</v>
      </c>
      <c r="DA23" s="40">
        <f t="shared" si="50"/>
        <v>94.07119734528969</v>
      </c>
      <c r="DB23" s="38">
        <f t="shared" si="51"/>
        <v>83247685.968169779</v>
      </c>
      <c r="DC23" s="39">
        <f t="shared" si="52"/>
        <v>28.712712434508976</v>
      </c>
      <c r="DD23" s="36">
        <f t="shared" si="53"/>
        <v>24385236.687568471</v>
      </c>
      <c r="DE23" s="39">
        <f t="shared" si="54"/>
        <v>15.847154387912264</v>
      </c>
      <c r="DF23" s="36">
        <f t="shared" si="55"/>
        <v>107632922.65573825</v>
      </c>
      <c r="DG23" s="40">
        <f t="shared" si="56"/>
        <v>24.251978186146001</v>
      </c>
      <c r="DH23" s="152"/>
      <c r="DI23" s="161" t="s">
        <v>22</v>
      </c>
      <c r="DJ23" s="38">
        <f t="shared" si="57"/>
        <v>79803136.630337566</v>
      </c>
      <c r="DK23" s="36">
        <f t="shared" si="58"/>
        <v>107632922.65573825</v>
      </c>
      <c r="DL23" s="37">
        <f t="shared" si="59"/>
        <v>187436059.28607583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>
        <v>12130961.250000818</v>
      </c>
      <c r="E24" s="39">
        <v>114.15871085222481</v>
      </c>
      <c r="F24" s="36">
        <v>0</v>
      </c>
      <c r="G24" s="39">
        <v>0</v>
      </c>
      <c r="H24" s="36">
        <v>12130961.250000818</v>
      </c>
      <c r="I24" s="40">
        <v>92.850832376584904</v>
      </c>
      <c r="J24" s="38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12130961.250000818</v>
      </c>
      <c r="Q24" s="117">
        <f t="shared" si="28"/>
        <v>0</v>
      </c>
      <c r="R24" s="118">
        <f t="shared" si="29"/>
        <v>12130961.250000818</v>
      </c>
      <c r="S24" s="32"/>
      <c r="T24" s="35">
        <v>32270758.498594709</v>
      </c>
      <c r="U24" s="39">
        <v>167.71261634156394</v>
      </c>
      <c r="V24" s="36">
        <v>1360030.9452569617</v>
      </c>
      <c r="W24" s="39">
        <v>28.629819494294413</v>
      </c>
      <c r="X24" s="36">
        <v>33630789.443851672</v>
      </c>
      <c r="Y24" s="40">
        <v>140.17443009928965</v>
      </c>
      <c r="Z24" s="38">
        <v>21313.845287092074</v>
      </c>
      <c r="AA24" s="39">
        <v>2.1986999256323681E-2</v>
      </c>
      <c r="AB24" s="36">
        <v>1021.5134400243051</v>
      </c>
      <c r="AC24" s="39">
        <v>2.6741329536392991E-3</v>
      </c>
      <c r="AD24" s="36">
        <v>22335.358727116378</v>
      </c>
      <c r="AE24" s="40">
        <v>1.6527790607775136E-2</v>
      </c>
      <c r="AF24" s="116">
        <f t="shared" si="30"/>
        <v>32292072.343881801</v>
      </c>
      <c r="AG24" s="117">
        <f t="shared" si="31"/>
        <v>1361052.4586969861</v>
      </c>
      <c r="AH24" s="118">
        <f t="shared" si="32"/>
        <v>33653124.802578785</v>
      </c>
      <c r="AI24" s="32"/>
      <c r="AJ24" s="35">
        <v>5831036.1615183279</v>
      </c>
      <c r="AK24" s="39">
        <v>91.899703097215564</v>
      </c>
      <c r="AL24" s="36">
        <v>427744.24945193424</v>
      </c>
      <c r="AM24" s="39">
        <v>21.947983449737507</v>
      </c>
      <c r="AN24" s="36">
        <v>6258780.4109702623</v>
      </c>
      <c r="AO24" s="40">
        <v>75.462453260471705</v>
      </c>
      <c r="AP24" s="38">
        <v>9933.477320301794</v>
      </c>
      <c r="AQ24" s="39">
        <v>6.7619755485301719E-2</v>
      </c>
      <c r="AR24" s="36">
        <v>1933.4073042894074</v>
      </c>
      <c r="AS24" s="39">
        <v>1.3551983684195305E-2</v>
      </c>
      <c r="AT24" s="36">
        <v>11866.884624591201</v>
      </c>
      <c r="AU24" s="40">
        <v>4.0981339873850706E-2</v>
      </c>
      <c r="AV24" s="116">
        <f t="shared" si="33"/>
        <v>5840969.6388386292</v>
      </c>
      <c r="AW24" s="117">
        <f t="shared" si="34"/>
        <v>429677.65675622365</v>
      </c>
      <c r="AX24" s="118">
        <f t="shared" si="35"/>
        <v>6270647.2955948524</v>
      </c>
      <c r="AY24" s="32"/>
      <c r="AZ24" s="35">
        <v>636452.3735110173</v>
      </c>
      <c r="BA24" s="39">
        <v>5.7724441397010375</v>
      </c>
      <c r="BB24" s="36">
        <v>301103.8785951974</v>
      </c>
      <c r="BC24" s="39">
        <v>10.721927094512601</v>
      </c>
      <c r="BD24" s="36">
        <v>937556.25210621464</v>
      </c>
      <c r="BE24" s="40">
        <v>6.7771884639743725</v>
      </c>
      <c r="BF24" s="38">
        <v>429.76882456372965</v>
      </c>
      <c r="BG24" s="39">
        <v>7.2907666982837066E-4</v>
      </c>
      <c r="BH24" s="36">
        <v>3157.5340033971706</v>
      </c>
      <c r="BI24" s="39">
        <v>1.1336301276319755E-2</v>
      </c>
      <c r="BJ24" s="36">
        <v>3587.3028279609002</v>
      </c>
      <c r="BK24" s="40">
        <v>4.1328230754512372E-3</v>
      </c>
      <c r="BL24" s="116">
        <f t="shared" si="36"/>
        <v>636882.14233558101</v>
      </c>
      <c r="BM24" s="117">
        <f t="shared" si="37"/>
        <v>304261.41259859456</v>
      </c>
      <c r="BN24" s="118">
        <f t="shared" si="38"/>
        <v>941143.55493417557</v>
      </c>
      <c r="BO24" s="32"/>
      <c r="BP24" s="35">
        <v>9743550.9765558168</v>
      </c>
      <c r="BQ24" s="39">
        <v>111.37014192295877</v>
      </c>
      <c r="BR24" s="36">
        <v>459444.05440233723</v>
      </c>
      <c r="BS24" s="39">
        <v>22.585982420722505</v>
      </c>
      <c r="BT24" s="36">
        <v>10202995.030958153</v>
      </c>
      <c r="BU24" s="40">
        <v>94.621116859483934</v>
      </c>
      <c r="BV24" s="38">
        <v>0</v>
      </c>
      <c r="BW24" s="39">
        <v>0</v>
      </c>
      <c r="BX24" s="36">
        <v>312.39004896883836</v>
      </c>
      <c r="BY24" s="39">
        <v>1.7457517140588811E-3</v>
      </c>
      <c r="BZ24" s="36">
        <v>312.39004896883836</v>
      </c>
      <c r="CA24" s="40">
        <v>6.8328575765076586E-4</v>
      </c>
      <c r="CB24" s="116">
        <f t="shared" si="39"/>
        <v>9743550.9765558168</v>
      </c>
      <c r="CC24" s="117">
        <f t="shared" si="40"/>
        <v>459756.44445130607</v>
      </c>
      <c r="CD24" s="118">
        <f t="shared" si="41"/>
        <v>10203307.421007123</v>
      </c>
      <c r="CE24" s="32"/>
      <c r="CF24" s="35">
        <v>23923676.746527169</v>
      </c>
      <c r="CG24" s="39">
        <v>190.27213598968592</v>
      </c>
      <c r="CH24" s="36">
        <v>1577345.0928363123</v>
      </c>
      <c r="CI24" s="39">
        <v>68.840618550007079</v>
      </c>
      <c r="CJ24" s="36">
        <v>25501021.839363482</v>
      </c>
      <c r="CK24" s="40">
        <v>171.55423142992109</v>
      </c>
      <c r="CL24" s="38">
        <v>132220.37078025957</v>
      </c>
      <c r="CM24" s="39">
        <v>0.22085242379136097</v>
      </c>
      <c r="CN24" s="36">
        <v>0</v>
      </c>
      <c r="CO24" s="39">
        <v>0</v>
      </c>
      <c r="CP24" s="36">
        <v>132220.37078025957</v>
      </c>
      <c r="CQ24" s="40">
        <v>0.14995137059643504</v>
      </c>
      <c r="CR24" s="116">
        <f t="shared" si="42"/>
        <v>24055897.117307428</v>
      </c>
      <c r="CS24" s="117">
        <f t="shared" si="43"/>
        <v>1577345.0928363123</v>
      </c>
      <c r="CT24" s="118">
        <f t="shared" si="44"/>
        <v>25633242.210143741</v>
      </c>
      <c r="CU24" s="32"/>
      <c r="CV24" s="38">
        <f t="shared" si="45"/>
        <v>84536436.006707862</v>
      </c>
      <c r="CW24" s="39">
        <f t="shared" si="46"/>
        <v>123.30105454516104</v>
      </c>
      <c r="CX24" s="39">
        <f t="shared" si="47"/>
        <v>4125668.2205427429</v>
      </c>
      <c r="CY24" s="39">
        <f t="shared" si="48"/>
        <v>25.354869009032509</v>
      </c>
      <c r="CZ24" s="36">
        <f t="shared" si="49"/>
        <v>88662104.227250606</v>
      </c>
      <c r="DA24" s="40">
        <f t="shared" si="50"/>
        <v>104.51406618821588</v>
      </c>
      <c r="DB24" s="38">
        <f t="shared" si="51"/>
        <v>163897.46221221716</v>
      </c>
      <c r="DC24" s="39">
        <f t="shared" si="52"/>
        <v>5.6529387532099518E-2</v>
      </c>
      <c r="DD24" s="36">
        <f t="shared" si="53"/>
        <v>6424.8447966797212</v>
      </c>
      <c r="DE24" s="39">
        <f t="shared" si="54"/>
        <v>4.1752929740174966E-3</v>
      </c>
      <c r="DF24" s="36">
        <f t="shared" si="55"/>
        <v>170322.30700889687</v>
      </c>
      <c r="DG24" s="40">
        <f t="shared" si="56"/>
        <v>3.8377224851597128E-2</v>
      </c>
      <c r="DH24" s="152"/>
      <c r="DI24" s="161" t="s">
        <v>23</v>
      </c>
      <c r="DJ24" s="38">
        <f t="shared" si="57"/>
        <v>88662104.227250606</v>
      </c>
      <c r="DK24" s="36">
        <f t="shared" si="58"/>
        <v>170322.30700889687</v>
      </c>
      <c r="DL24" s="37">
        <f t="shared" si="59"/>
        <v>88832426.534259498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>
        <v>2340267.1900000433</v>
      </c>
      <c r="E25" s="39">
        <v>22.02314226831329</v>
      </c>
      <c r="F25" s="36">
        <v>0</v>
      </c>
      <c r="G25" s="39">
        <v>0</v>
      </c>
      <c r="H25" s="36">
        <v>2340267.1900000433</v>
      </c>
      <c r="I25" s="40">
        <v>17.912492843475263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27"/>
        <v>2340267.1900000433</v>
      </c>
      <c r="Q25" s="117">
        <f t="shared" si="28"/>
        <v>0</v>
      </c>
      <c r="R25" s="118">
        <f t="shared" si="29"/>
        <v>2340267.1900000433</v>
      </c>
      <c r="S25" s="32"/>
      <c r="T25" s="35">
        <v>7930450.2141789608</v>
      </c>
      <c r="U25" s="39">
        <v>41.214914556296797</v>
      </c>
      <c r="V25" s="36">
        <v>265701.83869235462</v>
      </c>
      <c r="W25" s="39">
        <v>5.5932519091519586</v>
      </c>
      <c r="X25" s="36">
        <v>8196152.0528713157</v>
      </c>
      <c r="Y25" s="40">
        <v>34.161878505305147</v>
      </c>
      <c r="Z25" s="38">
        <v>325.31971654426053</v>
      </c>
      <c r="AA25" s="39">
        <v>3.355942707371491E-4</v>
      </c>
      <c r="AB25" s="36">
        <v>7032.6975635938761</v>
      </c>
      <c r="AC25" s="39">
        <v>1.8410299435059545E-2</v>
      </c>
      <c r="AD25" s="36">
        <v>7358.0172801381368</v>
      </c>
      <c r="AE25" s="40">
        <v>5.4448092990273195E-3</v>
      </c>
      <c r="AF25" s="116">
        <f t="shared" si="30"/>
        <v>7930775.5338955047</v>
      </c>
      <c r="AG25" s="117">
        <f t="shared" si="31"/>
        <v>272734.53625594848</v>
      </c>
      <c r="AH25" s="118">
        <f t="shared" si="32"/>
        <v>8203510.0701514529</v>
      </c>
      <c r="AI25" s="32"/>
      <c r="AJ25" s="35">
        <v>977666.63429698814</v>
      </c>
      <c r="AK25" s="39">
        <v>15.408457593333146</v>
      </c>
      <c r="AL25" s="36">
        <v>73427.123717647512</v>
      </c>
      <c r="AM25" s="39">
        <v>3.7676188474343224</v>
      </c>
      <c r="AN25" s="36">
        <v>1051093.7580146356</v>
      </c>
      <c r="AO25" s="40">
        <v>12.673094177825096</v>
      </c>
      <c r="AP25" s="38">
        <v>913.33918087546931</v>
      </c>
      <c r="AQ25" s="39">
        <v>6.2173365977009794E-3</v>
      </c>
      <c r="AR25" s="36">
        <v>0</v>
      </c>
      <c r="AS25" s="39">
        <v>0</v>
      </c>
      <c r="AT25" s="36">
        <v>913.33918087546931</v>
      </c>
      <c r="AU25" s="40">
        <v>3.1541440382758775E-3</v>
      </c>
      <c r="AV25" s="116">
        <f t="shared" si="33"/>
        <v>978579.97347786359</v>
      </c>
      <c r="AW25" s="117">
        <f t="shared" si="34"/>
        <v>73427.123717647512</v>
      </c>
      <c r="AX25" s="118">
        <f t="shared" si="35"/>
        <v>1052007.0971955112</v>
      </c>
      <c r="AY25" s="32"/>
      <c r="AZ25" s="35">
        <v>3273358.3046261077</v>
      </c>
      <c r="BA25" s="39">
        <v>29.688439778210071</v>
      </c>
      <c r="BB25" s="36">
        <v>143683.52612064569</v>
      </c>
      <c r="BC25" s="39">
        <v>5.1163880682493215</v>
      </c>
      <c r="BD25" s="36">
        <v>3417041.8307467531</v>
      </c>
      <c r="BE25" s="40">
        <v>24.700316833502626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3273358.3046261077</v>
      </c>
      <c r="BM25" s="117">
        <f t="shared" si="37"/>
        <v>143683.52612064569</v>
      </c>
      <c r="BN25" s="118">
        <f t="shared" si="38"/>
        <v>3417041.8307467531</v>
      </c>
      <c r="BO25" s="32"/>
      <c r="BP25" s="35">
        <v>2174645.4168500598</v>
      </c>
      <c r="BQ25" s="39">
        <v>24.856499369628519</v>
      </c>
      <c r="BR25" s="36">
        <v>98893.337626552093</v>
      </c>
      <c r="BS25" s="39">
        <v>4.861534639000693</v>
      </c>
      <c r="BT25" s="36">
        <v>2273538.754476612</v>
      </c>
      <c r="BU25" s="40">
        <v>21.084473286438023</v>
      </c>
      <c r="BV25" s="38">
        <v>44667.75280079175</v>
      </c>
      <c r="BW25" s="39">
        <v>0.16053389207637783</v>
      </c>
      <c r="BX25" s="36">
        <v>5946.4095271756514</v>
      </c>
      <c r="BY25" s="39">
        <v>3.3230746814212633E-2</v>
      </c>
      <c r="BZ25" s="36">
        <v>50614.162327967402</v>
      </c>
      <c r="CA25" s="40">
        <v>0.11070754772209114</v>
      </c>
      <c r="CB25" s="116">
        <f t="shared" si="39"/>
        <v>2219313.1696508513</v>
      </c>
      <c r="CC25" s="117">
        <f t="shared" si="40"/>
        <v>104839.74715372775</v>
      </c>
      <c r="CD25" s="118">
        <f t="shared" si="41"/>
        <v>2324152.9168045791</v>
      </c>
      <c r="CE25" s="32"/>
      <c r="CF25" s="35">
        <v>4854883.8277546028</v>
      </c>
      <c r="CG25" s="39">
        <v>38.61233896761896</v>
      </c>
      <c r="CH25" s="36">
        <v>315925.6732820358</v>
      </c>
      <c r="CI25" s="39">
        <v>13.788053649981922</v>
      </c>
      <c r="CJ25" s="36">
        <v>5170809.5010366384</v>
      </c>
      <c r="CK25" s="40">
        <v>34.785831540741746</v>
      </c>
      <c r="CL25" s="38">
        <v>0</v>
      </c>
      <c r="CM25" s="39">
        <v>0</v>
      </c>
      <c r="CN25" s="36">
        <v>0</v>
      </c>
      <c r="CO25" s="39">
        <v>0</v>
      </c>
      <c r="CP25" s="36">
        <v>0</v>
      </c>
      <c r="CQ25" s="40">
        <v>0</v>
      </c>
      <c r="CR25" s="116">
        <f t="shared" si="42"/>
        <v>4854883.8277546028</v>
      </c>
      <c r="CS25" s="117">
        <f t="shared" si="43"/>
        <v>315925.6732820358</v>
      </c>
      <c r="CT25" s="118">
        <f t="shared" si="44"/>
        <v>5170809.5010366384</v>
      </c>
      <c r="CU25" s="32"/>
      <c r="CV25" s="38">
        <f t="shared" si="45"/>
        <v>21551271.58770676</v>
      </c>
      <c r="CW25" s="39">
        <f t="shared" si="46"/>
        <v>31.433718276726943</v>
      </c>
      <c r="CX25" s="39">
        <f t="shared" si="47"/>
        <v>897631.49943923578</v>
      </c>
      <c r="CY25" s="39">
        <f t="shared" si="48"/>
        <v>5.5165194751577022</v>
      </c>
      <c r="CZ25" s="36">
        <f t="shared" si="49"/>
        <v>22448903.087145995</v>
      </c>
      <c r="DA25" s="40">
        <f t="shared" si="50"/>
        <v>26.462558762300382</v>
      </c>
      <c r="DB25" s="38">
        <f t="shared" si="51"/>
        <v>45906.411698211479</v>
      </c>
      <c r="DC25" s="39">
        <f t="shared" si="52"/>
        <v>1.5833444289309221E-2</v>
      </c>
      <c r="DD25" s="36">
        <f t="shared" si="53"/>
        <v>12979.107090769528</v>
      </c>
      <c r="DE25" s="39">
        <f t="shared" si="54"/>
        <v>8.4346900758001508E-3</v>
      </c>
      <c r="DF25" s="36">
        <f t="shared" si="55"/>
        <v>58885.518788981004</v>
      </c>
      <c r="DG25" s="40">
        <f t="shared" si="56"/>
        <v>1.3268155150984576E-2</v>
      </c>
      <c r="DH25" s="152"/>
      <c r="DI25" s="161" t="s">
        <v>24</v>
      </c>
      <c r="DJ25" s="38">
        <f t="shared" si="57"/>
        <v>22448903.087145995</v>
      </c>
      <c r="DK25" s="36">
        <f t="shared" si="58"/>
        <v>58885.518788981004</v>
      </c>
      <c r="DL25" s="37">
        <f t="shared" si="59"/>
        <v>22507788.605934978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>
        <v>298269.19460000005</v>
      </c>
      <c r="E26" s="39">
        <v>2.8068696322366939</v>
      </c>
      <c r="F26" s="36">
        <v>8957.237000000001</v>
      </c>
      <c r="G26" s="39">
        <v>0.36731062904945466</v>
      </c>
      <c r="H26" s="36">
        <v>307226.43160000007</v>
      </c>
      <c r="I26" s="40">
        <v>2.3515226299272873</v>
      </c>
      <c r="J26" s="38">
        <v>291961.92000000004</v>
      </c>
      <c r="K26" s="39">
        <v>0.92203645045460447</v>
      </c>
      <c r="L26" s="36">
        <v>1245455.5430000001</v>
      </c>
      <c r="M26" s="39">
        <v>4.5527026326563442</v>
      </c>
      <c r="N26" s="36">
        <v>1537417.463</v>
      </c>
      <c r="O26" s="40">
        <v>2.6048519144783322</v>
      </c>
      <c r="P26" s="116">
        <f t="shared" si="27"/>
        <v>590231.11460000009</v>
      </c>
      <c r="Q26" s="117">
        <f t="shared" si="28"/>
        <v>1254412.78</v>
      </c>
      <c r="R26" s="118">
        <f t="shared" si="29"/>
        <v>1844643.8946000002</v>
      </c>
      <c r="S26" s="32"/>
      <c r="T26" s="35">
        <v>6367018.9298372939</v>
      </c>
      <c r="U26" s="39">
        <v>33.089690255212865</v>
      </c>
      <c r="V26" s="36">
        <v>1552866.2553834128</v>
      </c>
      <c r="W26" s="39">
        <v>32.689168393891308</v>
      </c>
      <c r="X26" s="36">
        <v>7919885.1852207072</v>
      </c>
      <c r="Y26" s="40">
        <v>33.010387524313032</v>
      </c>
      <c r="Z26" s="38">
        <v>5441258.2641069386</v>
      </c>
      <c r="AA26" s="39">
        <v>5.6131092158596996</v>
      </c>
      <c r="AB26" s="36">
        <v>682219.03296884033</v>
      </c>
      <c r="AC26" s="39">
        <v>1.7859230492537665</v>
      </c>
      <c r="AD26" s="36">
        <v>6123477.2970757792</v>
      </c>
      <c r="AE26" s="40">
        <v>4.5312704306227101</v>
      </c>
      <c r="AF26" s="116">
        <f t="shared" si="30"/>
        <v>11808277.193944233</v>
      </c>
      <c r="AG26" s="117">
        <f t="shared" si="31"/>
        <v>2235085.2883522529</v>
      </c>
      <c r="AH26" s="118">
        <f t="shared" si="32"/>
        <v>14043362.482296485</v>
      </c>
      <c r="AI26" s="32"/>
      <c r="AJ26" s="35">
        <v>1399339.3543094732</v>
      </c>
      <c r="AK26" s="39">
        <v>22.054205741678064</v>
      </c>
      <c r="AL26" s="36">
        <v>462984.32752635377</v>
      </c>
      <c r="AM26" s="39">
        <v>23.756186952965969</v>
      </c>
      <c r="AN26" s="36">
        <v>1862323.681835827</v>
      </c>
      <c r="AO26" s="40">
        <v>22.454137159066626</v>
      </c>
      <c r="AP26" s="38">
        <v>303103.29102801834</v>
      </c>
      <c r="AQ26" s="39">
        <v>2.0633026849737806</v>
      </c>
      <c r="AR26" s="36">
        <v>333992.46296661883</v>
      </c>
      <c r="AS26" s="39">
        <v>2.3410796052781939</v>
      </c>
      <c r="AT26" s="36">
        <v>637095.75399463717</v>
      </c>
      <c r="AU26" s="40">
        <v>2.2001593891405031</v>
      </c>
      <c r="AV26" s="116">
        <f t="shared" si="33"/>
        <v>1702442.6453374915</v>
      </c>
      <c r="AW26" s="117">
        <f t="shared" si="34"/>
        <v>796976.79049297259</v>
      </c>
      <c r="AX26" s="118">
        <f t="shared" si="35"/>
        <v>2499419.4358304641</v>
      </c>
      <c r="AY26" s="32"/>
      <c r="AZ26" s="35">
        <v>6360724.5217147171</v>
      </c>
      <c r="BA26" s="39">
        <v>57.689983599360737</v>
      </c>
      <c r="BB26" s="36">
        <v>996134.56511176575</v>
      </c>
      <c r="BC26" s="39">
        <v>35.471088028763511</v>
      </c>
      <c r="BD26" s="36">
        <v>7356859.0868264828</v>
      </c>
      <c r="BE26" s="40">
        <v>53.179551010745143</v>
      </c>
      <c r="BF26" s="38">
        <v>2093651.1047839741</v>
      </c>
      <c r="BG26" s="39">
        <v>3.5517517512069725</v>
      </c>
      <c r="BH26" s="36">
        <v>1989753.3053786163</v>
      </c>
      <c r="BI26" s="39">
        <v>7.1436896359807145</v>
      </c>
      <c r="BJ26" s="36">
        <v>4083404.4101625904</v>
      </c>
      <c r="BK26" s="40">
        <v>4.7043667016848909</v>
      </c>
      <c r="BL26" s="116">
        <f t="shared" si="36"/>
        <v>8454375.6264986917</v>
      </c>
      <c r="BM26" s="117">
        <f t="shared" si="37"/>
        <v>2985887.870490382</v>
      </c>
      <c r="BN26" s="118">
        <f t="shared" si="38"/>
        <v>11440263.496989073</v>
      </c>
      <c r="BO26" s="32"/>
      <c r="BP26" s="35">
        <v>1145266.8957141936</v>
      </c>
      <c r="BQ26" s="39">
        <v>13.090559799220392</v>
      </c>
      <c r="BR26" s="36">
        <v>440732.79342162126</v>
      </c>
      <c r="BS26" s="39">
        <v>21.666148531197585</v>
      </c>
      <c r="BT26" s="36">
        <v>1585999.6891358148</v>
      </c>
      <c r="BU26" s="40">
        <v>14.708334314530417</v>
      </c>
      <c r="BV26" s="38">
        <v>443494.28038408788</v>
      </c>
      <c r="BW26" s="39">
        <v>1.5938984721525558</v>
      </c>
      <c r="BX26" s="36">
        <v>507171.0047983923</v>
      </c>
      <c r="BY26" s="39">
        <v>2.8342600984581252</v>
      </c>
      <c r="BZ26" s="36">
        <v>950665.28518248023</v>
      </c>
      <c r="CA26" s="40">
        <v>2.0793749730580862</v>
      </c>
      <c r="CB26" s="116">
        <f t="shared" si="39"/>
        <v>1588761.1760982815</v>
      </c>
      <c r="CC26" s="117">
        <f t="shared" si="40"/>
        <v>947903.7982200135</v>
      </c>
      <c r="CD26" s="118">
        <f t="shared" si="41"/>
        <v>2536664.9743182948</v>
      </c>
      <c r="CE26" s="32"/>
      <c r="CF26" s="35">
        <v>5194434.5349540515</v>
      </c>
      <c r="CG26" s="39">
        <v>41.312887007126562</v>
      </c>
      <c r="CH26" s="36">
        <v>749453.92396683828</v>
      </c>
      <c r="CI26" s="39">
        <v>32.708677343291505</v>
      </c>
      <c r="CJ26" s="36">
        <v>5943888.4589208895</v>
      </c>
      <c r="CK26" s="40">
        <v>39.986602211419601</v>
      </c>
      <c r="CL26" s="38">
        <v>998669.66560778639</v>
      </c>
      <c r="CM26" s="39">
        <v>1.6681137325120621</v>
      </c>
      <c r="CN26" s="36">
        <v>1266923.7030559364</v>
      </c>
      <c r="CO26" s="39">
        <v>4.4756077162284509</v>
      </c>
      <c r="CP26" s="36">
        <v>2265593.3686637226</v>
      </c>
      <c r="CQ26" s="40">
        <v>2.5694136904964786</v>
      </c>
      <c r="CR26" s="116">
        <f t="shared" si="42"/>
        <v>6193104.2005618382</v>
      </c>
      <c r="CS26" s="117">
        <f t="shared" si="43"/>
        <v>2016377.6270227747</v>
      </c>
      <c r="CT26" s="118">
        <f t="shared" si="44"/>
        <v>8209481.8275846131</v>
      </c>
      <c r="CU26" s="32"/>
      <c r="CV26" s="38">
        <f t="shared" si="45"/>
        <v>20765053.431129731</v>
      </c>
      <c r="CW26" s="39">
        <f t="shared" si="46"/>
        <v>30.286975731289992</v>
      </c>
      <c r="CX26" s="39">
        <f t="shared" si="47"/>
        <v>4211129.1024099924</v>
      </c>
      <c r="CY26" s="39">
        <f t="shared" si="48"/>
        <v>25.880080768512155</v>
      </c>
      <c r="CZ26" s="36">
        <f t="shared" si="49"/>
        <v>24976182.533539724</v>
      </c>
      <c r="DA26" s="40">
        <f t="shared" si="50"/>
        <v>29.44169233507801</v>
      </c>
      <c r="DB26" s="38">
        <f t="shared" si="51"/>
        <v>9572138.525910804</v>
      </c>
      <c r="DC26" s="39">
        <f t="shared" si="52"/>
        <v>3.3014979056937266</v>
      </c>
      <c r="DD26" s="36">
        <f t="shared" si="53"/>
        <v>6025515.0521684047</v>
      </c>
      <c r="DE26" s="39">
        <f t="shared" si="54"/>
        <v>3.9157818528405381</v>
      </c>
      <c r="DF26" s="36">
        <f t="shared" si="55"/>
        <v>15597653.578079209</v>
      </c>
      <c r="DG26" s="40">
        <f t="shared" si="56"/>
        <v>3.5144818610987718</v>
      </c>
      <c r="DH26" s="152"/>
      <c r="DI26" s="161" t="s">
        <v>25</v>
      </c>
      <c r="DJ26" s="38">
        <f t="shared" si="57"/>
        <v>24976182.533539724</v>
      </c>
      <c r="DK26" s="36">
        <f t="shared" si="58"/>
        <v>15597653.578079209</v>
      </c>
      <c r="DL26" s="37">
        <f t="shared" si="59"/>
        <v>40573836.111618936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>
        <v>0</v>
      </c>
      <c r="E27" s="39">
        <v>0</v>
      </c>
      <c r="F27" s="36">
        <v>0</v>
      </c>
      <c r="G27" s="39">
        <v>0</v>
      </c>
      <c r="H27" s="36">
        <v>0</v>
      </c>
      <c r="I27" s="40">
        <v>0</v>
      </c>
      <c r="J27" s="38">
        <v>0</v>
      </c>
      <c r="K27" s="39">
        <v>0</v>
      </c>
      <c r="L27" s="36">
        <v>0</v>
      </c>
      <c r="M27" s="39">
        <v>0</v>
      </c>
      <c r="N27" s="36">
        <v>0</v>
      </c>
      <c r="O27" s="40">
        <v>0</v>
      </c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5">
        <v>202569.20081749972</v>
      </c>
      <c r="U27" s="39">
        <v>1.0527614546401811</v>
      </c>
      <c r="V27" s="36">
        <v>-414.41444230756235</v>
      </c>
      <c r="W27" s="39">
        <v>-8.7237799407957721E-3</v>
      </c>
      <c r="X27" s="36">
        <v>202154.78637519217</v>
      </c>
      <c r="Y27" s="40">
        <v>0.84258896209665757</v>
      </c>
      <c r="Z27" s="38">
        <v>4101365.4345841673</v>
      </c>
      <c r="AA27" s="39">
        <v>4.2308986269467699</v>
      </c>
      <c r="AB27" s="36">
        <v>5.5444972741377541</v>
      </c>
      <c r="AC27" s="39">
        <v>1.4514466761966696E-5</v>
      </c>
      <c r="AD27" s="36">
        <v>4101370.9790814416</v>
      </c>
      <c r="AE27" s="40">
        <v>3.0349456919519735</v>
      </c>
      <c r="AF27" s="116">
        <f t="shared" si="30"/>
        <v>4303934.6354016671</v>
      </c>
      <c r="AG27" s="117">
        <f t="shared" si="31"/>
        <v>-408.86994503342459</v>
      </c>
      <c r="AH27" s="118">
        <f t="shared" si="32"/>
        <v>4303525.7654566336</v>
      </c>
      <c r="AI27" s="32"/>
      <c r="AJ27" s="35">
        <v>62426.406898200978</v>
      </c>
      <c r="AK27" s="39">
        <v>0.98386772101183573</v>
      </c>
      <c r="AL27" s="36">
        <v>0</v>
      </c>
      <c r="AM27" s="39">
        <v>0</v>
      </c>
      <c r="AN27" s="36">
        <v>62426.406898200978</v>
      </c>
      <c r="AO27" s="40">
        <v>0.75267855771351211</v>
      </c>
      <c r="AP27" s="38">
        <v>615869.92150671349</v>
      </c>
      <c r="AQ27" s="39">
        <v>4.1923862269180372</v>
      </c>
      <c r="AR27" s="36">
        <v>0</v>
      </c>
      <c r="AS27" s="39">
        <v>0</v>
      </c>
      <c r="AT27" s="36">
        <v>615869.92150671349</v>
      </c>
      <c r="AU27" s="40">
        <v>2.1268576690335723</v>
      </c>
      <c r="AV27" s="116">
        <f t="shared" si="33"/>
        <v>678296.32840491447</v>
      </c>
      <c r="AW27" s="117">
        <f t="shared" si="34"/>
        <v>0</v>
      </c>
      <c r="AX27" s="118">
        <f t="shared" si="35"/>
        <v>678296.32840491447</v>
      </c>
      <c r="AY27" s="32"/>
      <c r="AZ27" s="35">
        <v>239167.20802808914</v>
      </c>
      <c r="BA27" s="39">
        <v>2.1691793539465896</v>
      </c>
      <c r="BB27" s="36">
        <v>0</v>
      </c>
      <c r="BC27" s="39">
        <v>0</v>
      </c>
      <c r="BD27" s="36">
        <v>239167.20802808914</v>
      </c>
      <c r="BE27" s="40">
        <v>1.7288362586966108</v>
      </c>
      <c r="BF27" s="38">
        <v>1396992.8291601657</v>
      </c>
      <c r="BG27" s="39">
        <v>2.3699133614266472</v>
      </c>
      <c r="BH27" s="36">
        <v>73.725241522831624</v>
      </c>
      <c r="BI27" s="39">
        <v>2.6469122697429613E-4</v>
      </c>
      <c r="BJ27" s="36">
        <v>1397066.5544016885</v>
      </c>
      <c r="BK27" s="40">
        <v>1.6095181173356412</v>
      </c>
      <c r="BL27" s="116">
        <f t="shared" si="36"/>
        <v>1636160.0371882548</v>
      </c>
      <c r="BM27" s="117">
        <f t="shared" si="37"/>
        <v>73.725241522831624</v>
      </c>
      <c r="BN27" s="118">
        <f t="shared" si="38"/>
        <v>1636233.7624297775</v>
      </c>
      <c r="BO27" s="32"/>
      <c r="BP27" s="35">
        <v>52476.985930757801</v>
      </c>
      <c r="BQ27" s="39">
        <v>0.59981924299055644</v>
      </c>
      <c r="BR27" s="36">
        <v>0</v>
      </c>
      <c r="BS27" s="39">
        <v>0</v>
      </c>
      <c r="BT27" s="36">
        <v>52476.985930757801</v>
      </c>
      <c r="BU27" s="40">
        <v>0.4866640631619939</v>
      </c>
      <c r="BV27" s="38">
        <v>479131.81385411072</v>
      </c>
      <c r="BW27" s="39">
        <v>1.7219781626052966</v>
      </c>
      <c r="BX27" s="36">
        <v>0</v>
      </c>
      <c r="BY27" s="39">
        <v>0</v>
      </c>
      <c r="BZ27" s="36">
        <v>479131.81385411072</v>
      </c>
      <c r="CA27" s="40">
        <v>1.0479973530672517</v>
      </c>
      <c r="CB27" s="116">
        <f t="shared" si="39"/>
        <v>531608.79978486849</v>
      </c>
      <c r="CC27" s="117">
        <f t="shared" si="40"/>
        <v>0</v>
      </c>
      <c r="CD27" s="118">
        <f t="shared" si="41"/>
        <v>531608.79978486849</v>
      </c>
      <c r="CE27" s="32"/>
      <c r="CF27" s="35">
        <v>148366.40589792971</v>
      </c>
      <c r="CG27" s="39">
        <v>1.180002273831499</v>
      </c>
      <c r="CH27" s="36">
        <v>0</v>
      </c>
      <c r="CI27" s="39">
        <v>0</v>
      </c>
      <c r="CJ27" s="36">
        <v>148366.40589792971</v>
      </c>
      <c r="CK27" s="40">
        <v>0.99811234601391019</v>
      </c>
      <c r="CL27" s="38">
        <v>1232855.2836114317</v>
      </c>
      <c r="CM27" s="39">
        <v>2.0592823629429842</v>
      </c>
      <c r="CN27" s="36">
        <v>316.33875680301304</v>
      </c>
      <c r="CO27" s="39">
        <v>1.1175165303756029E-3</v>
      </c>
      <c r="CP27" s="36">
        <v>1233171.6223682347</v>
      </c>
      <c r="CQ27" s="40">
        <v>1.3985422508159688</v>
      </c>
      <c r="CR27" s="116">
        <f t="shared" si="42"/>
        <v>1381221.6895093615</v>
      </c>
      <c r="CS27" s="117">
        <f t="shared" si="43"/>
        <v>316.33875680301304</v>
      </c>
      <c r="CT27" s="118">
        <f t="shared" si="44"/>
        <v>1381538.0282661645</v>
      </c>
      <c r="CU27" s="32"/>
      <c r="CV27" s="38">
        <f t="shared" si="45"/>
        <v>705006.20757247729</v>
      </c>
      <c r="CW27" s="39">
        <f t="shared" si="46"/>
        <v>1.0282904385473919</v>
      </c>
      <c r="CX27" s="39">
        <f t="shared" si="47"/>
        <v>-414.41444230756235</v>
      </c>
      <c r="CY27" s="39">
        <f t="shared" si="48"/>
        <v>-2.546841708657131E-3</v>
      </c>
      <c r="CZ27" s="36">
        <f t="shared" si="49"/>
        <v>704591.79313016974</v>
      </c>
      <c r="DA27" s="40">
        <f t="shared" si="50"/>
        <v>0.83056627117864901</v>
      </c>
      <c r="DB27" s="38">
        <f t="shared" si="51"/>
        <v>7826215.282716589</v>
      </c>
      <c r="DC27" s="39">
        <f t="shared" si="52"/>
        <v>2.6993166987142518</v>
      </c>
      <c r="DD27" s="36">
        <f t="shared" si="53"/>
        <v>395.6084955999824</v>
      </c>
      <c r="DE27" s="39">
        <f t="shared" si="54"/>
        <v>2.5709280526026992E-4</v>
      </c>
      <c r="DF27" s="36">
        <f t="shared" si="55"/>
        <v>7826610.8912121886</v>
      </c>
      <c r="DG27" s="40">
        <f t="shared" si="56"/>
        <v>1.7635012775062957</v>
      </c>
      <c r="DH27" s="152"/>
      <c r="DI27" s="161" t="s">
        <v>26</v>
      </c>
      <c r="DJ27" s="38">
        <f t="shared" si="57"/>
        <v>704591.79313016974</v>
      </c>
      <c r="DK27" s="36">
        <f t="shared" si="58"/>
        <v>7826610.8912121886</v>
      </c>
      <c r="DL27" s="37">
        <f t="shared" si="59"/>
        <v>8531202.6843423583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>
        <v>35685.14</v>
      </c>
      <c r="E28" s="39">
        <v>0.33581589249416549</v>
      </c>
      <c r="F28" s="36">
        <v>2956.8199999999997</v>
      </c>
      <c r="G28" s="39">
        <v>0.12125071762486672</v>
      </c>
      <c r="H28" s="36">
        <v>38641.96</v>
      </c>
      <c r="I28" s="40">
        <v>0.29576701109835435</v>
      </c>
      <c r="J28" s="38">
        <v>3850.87</v>
      </c>
      <c r="K28" s="39">
        <v>1.2161320578937561E-2</v>
      </c>
      <c r="L28" s="36">
        <v>10088.99</v>
      </c>
      <c r="M28" s="39">
        <v>3.6879816057668408E-2</v>
      </c>
      <c r="N28" s="36">
        <v>13939.86</v>
      </c>
      <c r="O28" s="40">
        <v>2.3618354729563733E-2</v>
      </c>
      <c r="P28" s="116">
        <f t="shared" si="27"/>
        <v>39536.01</v>
      </c>
      <c r="Q28" s="117">
        <f t="shared" si="28"/>
        <v>13045.81</v>
      </c>
      <c r="R28" s="118">
        <f t="shared" si="29"/>
        <v>52581.82</v>
      </c>
      <c r="S28" s="32"/>
      <c r="T28" s="35">
        <v>55871.360301747045</v>
      </c>
      <c r="U28" s="39">
        <v>0.29036602951790663</v>
      </c>
      <c r="V28" s="36">
        <v>21685.176194772597</v>
      </c>
      <c r="W28" s="39">
        <v>0.45649158375658044</v>
      </c>
      <c r="X28" s="36">
        <v>77556.536496519635</v>
      </c>
      <c r="Y28" s="40">
        <v>0.32325864137161664</v>
      </c>
      <c r="Z28" s="38">
        <v>1371012.6902471539</v>
      </c>
      <c r="AA28" s="39">
        <v>1.4143133064370299</v>
      </c>
      <c r="AB28" s="36">
        <v>87960.67794961686</v>
      </c>
      <c r="AC28" s="39">
        <v>0.23026476041659083</v>
      </c>
      <c r="AD28" s="36">
        <v>1458973.3681967708</v>
      </c>
      <c r="AE28" s="40">
        <v>1.0796158067791126</v>
      </c>
      <c r="AF28" s="116">
        <f t="shared" si="30"/>
        <v>1426884.0505489009</v>
      </c>
      <c r="AG28" s="117">
        <f t="shared" si="31"/>
        <v>109645.85414438945</v>
      </c>
      <c r="AH28" s="118">
        <f t="shared" si="32"/>
        <v>1536529.9046932904</v>
      </c>
      <c r="AI28" s="32"/>
      <c r="AJ28" s="35">
        <v>82717.318491725295</v>
      </c>
      <c r="AK28" s="39">
        <v>1.3036614419499652</v>
      </c>
      <c r="AL28" s="36">
        <v>85586.243159954902</v>
      </c>
      <c r="AM28" s="39">
        <v>4.391515375850731</v>
      </c>
      <c r="AN28" s="36">
        <v>168303.56165168021</v>
      </c>
      <c r="AO28" s="40">
        <v>2.0292451277647454</v>
      </c>
      <c r="AP28" s="38">
        <v>141347.29419402013</v>
      </c>
      <c r="AQ28" s="39">
        <v>0.96218767745857869</v>
      </c>
      <c r="AR28" s="36">
        <v>175155.35212707456</v>
      </c>
      <c r="AS28" s="39">
        <v>1.2277301678541106</v>
      </c>
      <c r="AT28" s="36">
        <v>316502.64632109471</v>
      </c>
      <c r="AU28" s="40">
        <v>1.0930166535014045</v>
      </c>
      <c r="AV28" s="116">
        <f t="shared" si="33"/>
        <v>224064.61268574541</v>
      </c>
      <c r="AW28" s="117">
        <f t="shared" si="34"/>
        <v>260741.59528702946</v>
      </c>
      <c r="AX28" s="118">
        <f t="shared" si="35"/>
        <v>484806.20797277486</v>
      </c>
      <c r="AY28" s="32"/>
      <c r="AZ28" s="35">
        <v>15606.602495831907</v>
      </c>
      <c r="BA28" s="39">
        <v>0.1415474980802299</v>
      </c>
      <c r="BB28" s="36">
        <v>4556.4347552937788</v>
      </c>
      <c r="BC28" s="39">
        <v>0.16224886070910441</v>
      </c>
      <c r="BD28" s="36">
        <v>20163.037251125686</v>
      </c>
      <c r="BE28" s="40">
        <v>0.14574987170106757</v>
      </c>
      <c r="BF28" s="38">
        <v>112950.41621186303</v>
      </c>
      <c r="BG28" s="39">
        <v>0.19161351080099587</v>
      </c>
      <c r="BH28" s="36">
        <v>38083.622377393964</v>
      </c>
      <c r="BI28" s="39">
        <v>0.13672930093523555</v>
      </c>
      <c r="BJ28" s="36">
        <v>151034.03858925699</v>
      </c>
      <c r="BK28" s="40">
        <v>0.17400174721660752</v>
      </c>
      <c r="BL28" s="116">
        <f t="shared" si="36"/>
        <v>128557.01870769494</v>
      </c>
      <c r="BM28" s="117">
        <f t="shared" si="37"/>
        <v>42640.05713268774</v>
      </c>
      <c r="BN28" s="118">
        <f t="shared" si="38"/>
        <v>171197.07584038266</v>
      </c>
      <c r="BO28" s="32"/>
      <c r="BP28" s="35">
        <v>-55782.144556069718</v>
      </c>
      <c r="BQ28" s="39">
        <v>-0.63759766546348895</v>
      </c>
      <c r="BR28" s="36">
        <v>-45703.27960132109</v>
      </c>
      <c r="BS28" s="39">
        <v>-2.2467446466090397</v>
      </c>
      <c r="BT28" s="36">
        <v>-101485.42415739081</v>
      </c>
      <c r="BU28" s="40">
        <v>-0.94116131092822786</v>
      </c>
      <c r="BV28" s="38">
        <v>-111386.32213844366</v>
      </c>
      <c r="BW28" s="39">
        <v>-0.40031742578822138</v>
      </c>
      <c r="BX28" s="36">
        <v>-196499.31884259928</v>
      </c>
      <c r="BY28" s="39">
        <v>-1.0981112356593958</v>
      </c>
      <c r="BZ28" s="36">
        <v>-307885.64098104293</v>
      </c>
      <c r="CA28" s="40">
        <v>-0.67343333810389361</v>
      </c>
      <c r="CB28" s="116">
        <f t="shared" si="39"/>
        <v>-167168.46669451339</v>
      </c>
      <c r="CC28" s="117">
        <f t="shared" si="40"/>
        <v>-242202.59844392037</v>
      </c>
      <c r="CD28" s="118">
        <f t="shared" si="41"/>
        <v>-409371.06513843377</v>
      </c>
      <c r="CE28" s="32"/>
      <c r="CF28" s="35">
        <v>191948.00589849919</v>
      </c>
      <c r="CG28" s="39">
        <v>1.5266197360976284</v>
      </c>
      <c r="CH28" s="36">
        <v>71361.849385653171</v>
      </c>
      <c r="CI28" s="39">
        <v>3.1144699247437337</v>
      </c>
      <c r="CJ28" s="36">
        <v>263309.85528415238</v>
      </c>
      <c r="CK28" s="40">
        <v>1.7713768544548654</v>
      </c>
      <c r="CL28" s="38">
        <v>939899.42146281886</v>
      </c>
      <c r="CM28" s="39">
        <v>1.5699476875249612</v>
      </c>
      <c r="CN28" s="36">
        <v>525896.32734245784</v>
      </c>
      <c r="CO28" s="39">
        <v>1.8578116858282416</v>
      </c>
      <c r="CP28" s="36">
        <v>1465795.7488052766</v>
      </c>
      <c r="CQ28" s="40">
        <v>1.6623617090975118</v>
      </c>
      <c r="CR28" s="116">
        <f t="shared" si="42"/>
        <v>1131847.4273613181</v>
      </c>
      <c r="CS28" s="117">
        <f t="shared" si="43"/>
        <v>597258.17672811099</v>
      </c>
      <c r="CT28" s="118">
        <f t="shared" si="44"/>
        <v>1729105.6040894291</v>
      </c>
      <c r="CU28" s="32"/>
      <c r="CV28" s="38">
        <f t="shared" si="45"/>
        <v>326046.28263173369</v>
      </c>
      <c r="CW28" s="39">
        <f t="shared" si="46"/>
        <v>0.47555648638691628</v>
      </c>
      <c r="CX28" s="39">
        <f t="shared" si="47"/>
        <v>140443.24389435336</v>
      </c>
      <c r="CY28" s="39">
        <f t="shared" si="48"/>
        <v>0.8631135277466605</v>
      </c>
      <c r="CZ28" s="36">
        <f t="shared" si="49"/>
        <v>466489.52652608708</v>
      </c>
      <c r="DA28" s="40">
        <f t="shared" si="50"/>
        <v>0.54989352752663423</v>
      </c>
      <c r="DB28" s="38">
        <f t="shared" si="51"/>
        <v>2457674.3699774123</v>
      </c>
      <c r="DC28" s="39">
        <f t="shared" si="52"/>
        <v>0.84766917689226773</v>
      </c>
      <c r="DD28" s="36">
        <f t="shared" si="53"/>
        <v>640685.65095394384</v>
      </c>
      <c r="DE28" s="39">
        <f t="shared" si="54"/>
        <v>0.41636029844086819</v>
      </c>
      <c r="DF28" s="36">
        <f t="shared" si="55"/>
        <v>3098360.0209313561</v>
      </c>
      <c r="DG28" s="40">
        <f t="shared" si="56"/>
        <v>0.69812616610618539</v>
      </c>
      <c r="DH28" s="152"/>
      <c r="DI28" s="161" t="s">
        <v>27</v>
      </c>
      <c r="DJ28" s="38">
        <f t="shared" si="57"/>
        <v>466489.52652608708</v>
      </c>
      <c r="DK28" s="36">
        <f t="shared" si="58"/>
        <v>3098360.0209313561</v>
      </c>
      <c r="DL28" s="37">
        <f t="shared" si="59"/>
        <v>3564849.5474574431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>
        <v>77736.727099999989</v>
      </c>
      <c r="E29" s="39">
        <v>0.73154339287058634</v>
      </c>
      <c r="F29" s="36">
        <v>426.40000000000003</v>
      </c>
      <c r="G29" s="39">
        <v>1.7485442466989257E-2</v>
      </c>
      <c r="H29" s="36">
        <v>78163.127099999983</v>
      </c>
      <c r="I29" s="40">
        <v>0.59826350631458081</v>
      </c>
      <c r="J29" s="38">
        <v>25218980.149999999</v>
      </c>
      <c r="K29" s="39">
        <v>79.643327943558958</v>
      </c>
      <c r="L29" s="36">
        <v>1023422.43</v>
      </c>
      <c r="M29" s="39">
        <v>3.7410713032416547</v>
      </c>
      <c r="N29" s="36">
        <v>26242402.579999998</v>
      </c>
      <c r="O29" s="40">
        <v>44.46259668966966</v>
      </c>
      <c r="P29" s="116">
        <f t="shared" si="27"/>
        <v>25296716.877099998</v>
      </c>
      <c r="Q29" s="117">
        <f t="shared" si="28"/>
        <v>1023848.8300000001</v>
      </c>
      <c r="R29" s="118">
        <f t="shared" si="29"/>
        <v>26320565.707099997</v>
      </c>
      <c r="S29" s="32"/>
      <c r="T29" s="35">
        <v>1897755.6647275072</v>
      </c>
      <c r="U29" s="39">
        <v>9.8627234845544169</v>
      </c>
      <c r="V29" s="36">
        <v>606598.15596563159</v>
      </c>
      <c r="W29" s="39">
        <v>12.769412175093288</v>
      </c>
      <c r="X29" s="36">
        <v>2504353.820693139</v>
      </c>
      <c r="Y29" s="40">
        <v>10.43824350804281</v>
      </c>
      <c r="Z29" s="38">
        <v>649296.90734987415</v>
      </c>
      <c r="AA29" s="39">
        <v>0.66980361482124129</v>
      </c>
      <c r="AB29" s="36">
        <v>179289.83322099556</v>
      </c>
      <c r="AC29" s="39">
        <v>0.46934757046109027</v>
      </c>
      <c r="AD29" s="36">
        <v>828586.74057086976</v>
      </c>
      <c r="AE29" s="40">
        <v>0.6131402820008478</v>
      </c>
      <c r="AF29" s="116">
        <f t="shared" si="30"/>
        <v>2547052.5720773814</v>
      </c>
      <c r="AG29" s="117">
        <f t="shared" si="31"/>
        <v>785887.98918662709</v>
      </c>
      <c r="AH29" s="118">
        <f t="shared" si="32"/>
        <v>3332940.5612640083</v>
      </c>
      <c r="AI29" s="32"/>
      <c r="AJ29" s="35">
        <v>248137.90495358943</v>
      </c>
      <c r="AK29" s="39">
        <v>3.9107628834293053</v>
      </c>
      <c r="AL29" s="36">
        <v>208553.82887831668</v>
      </c>
      <c r="AM29" s="39">
        <v>10.701104668188039</v>
      </c>
      <c r="AN29" s="36">
        <v>456691.73383190611</v>
      </c>
      <c r="AO29" s="40">
        <v>5.5063568867710737</v>
      </c>
      <c r="AP29" s="38">
        <v>13992.966775401943</v>
      </c>
      <c r="AQ29" s="39">
        <v>9.5253752674585385E-2</v>
      </c>
      <c r="AR29" s="36">
        <v>79466.923546834441</v>
      </c>
      <c r="AS29" s="39">
        <v>0.55701374922430325</v>
      </c>
      <c r="AT29" s="36">
        <v>93459.890322236388</v>
      </c>
      <c r="AU29" s="40">
        <v>0.32275627943086388</v>
      </c>
      <c r="AV29" s="116">
        <f t="shared" si="33"/>
        <v>262130.87172899136</v>
      </c>
      <c r="AW29" s="117">
        <f t="shared" si="34"/>
        <v>288020.75242515112</v>
      </c>
      <c r="AX29" s="118">
        <f t="shared" si="35"/>
        <v>550151.62415414245</v>
      </c>
      <c r="AY29" s="32"/>
      <c r="AZ29" s="35">
        <v>314255.62882977154</v>
      </c>
      <c r="BA29" s="39">
        <v>2.8502102254711406</v>
      </c>
      <c r="BB29" s="36">
        <v>131352.43973759661</v>
      </c>
      <c r="BC29" s="39">
        <v>4.6772937270803192</v>
      </c>
      <c r="BD29" s="36">
        <v>445608.06856736814</v>
      </c>
      <c r="BE29" s="40">
        <v>3.2211079121538826</v>
      </c>
      <c r="BF29" s="38">
        <v>50329.856556268176</v>
      </c>
      <c r="BG29" s="39">
        <v>8.538154029258177E-2</v>
      </c>
      <c r="BH29" s="36">
        <v>169464.6900438141</v>
      </c>
      <c r="BI29" s="39">
        <v>0.60841871535442515</v>
      </c>
      <c r="BJ29" s="36">
        <v>219794.54660008228</v>
      </c>
      <c r="BK29" s="40">
        <v>0.25321864855315279</v>
      </c>
      <c r="BL29" s="116">
        <f t="shared" si="36"/>
        <v>364585.48538603971</v>
      </c>
      <c r="BM29" s="117">
        <f t="shared" si="37"/>
        <v>300817.12978141068</v>
      </c>
      <c r="BN29" s="118">
        <f t="shared" si="38"/>
        <v>665402.61516745039</v>
      </c>
      <c r="BO29" s="32"/>
      <c r="BP29" s="35">
        <v>230604.31559085392</v>
      </c>
      <c r="BQ29" s="39">
        <v>2.6358393790103092</v>
      </c>
      <c r="BR29" s="36">
        <v>451199.23534870986</v>
      </c>
      <c r="BS29" s="39">
        <v>22.180672271591281</v>
      </c>
      <c r="BT29" s="36">
        <v>681803.55093956378</v>
      </c>
      <c r="BU29" s="40">
        <v>6.322948631545616</v>
      </c>
      <c r="BV29" s="38">
        <v>17336.747331703133</v>
      </c>
      <c r="BW29" s="39">
        <v>6.2307489197301419E-2</v>
      </c>
      <c r="BX29" s="36">
        <v>143225.81501815695</v>
      </c>
      <c r="BY29" s="39">
        <v>0.80039909366757545</v>
      </c>
      <c r="BZ29" s="36">
        <v>160562.56234986009</v>
      </c>
      <c r="CA29" s="40">
        <v>0.35119592454277038</v>
      </c>
      <c r="CB29" s="116">
        <f t="shared" si="39"/>
        <v>247941.06292255706</v>
      </c>
      <c r="CC29" s="117">
        <f t="shared" si="40"/>
        <v>594425.05036686687</v>
      </c>
      <c r="CD29" s="118">
        <f t="shared" si="41"/>
        <v>842366.11328942399</v>
      </c>
      <c r="CE29" s="32"/>
      <c r="CF29" s="35">
        <v>182951.80433931167</v>
      </c>
      <c r="CG29" s="39">
        <v>1.4550702621352352</v>
      </c>
      <c r="CH29" s="36">
        <v>75721.787892045773</v>
      </c>
      <c r="CI29" s="39">
        <v>3.3047522320100282</v>
      </c>
      <c r="CJ29" s="36">
        <v>258673.59223135744</v>
      </c>
      <c r="CK29" s="40">
        <v>1.7401871025406328</v>
      </c>
      <c r="CL29" s="38">
        <v>23111.111309509535</v>
      </c>
      <c r="CM29" s="39">
        <v>3.8603317469891422E-2</v>
      </c>
      <c r="CN29" s="36">
        <v>76147.948750187323</v>
      </c>
      <c r="CO29" s="39">
        <v>0.26900463396433894</v>
      </c>
      <c r="CP29" s="36">
        <v>99259.060059696858</v>
      </c>
      <c r="CQ29" s="40">
        <v>0.11256988626057902</v>
      </c>
      <c r="CR29" s="116">
        <f t="shared" si="42"/>
        <v>206062.91564882122</v>
      </c>
      <c r="CS29" s="117">
        <f t="shared" si="43"/>
        <v>151869.7366422331</v>
      </c>
      <c r="CT29" s="118">
        <f t="shared" si="44"/>
        <v>357932.65229105431</v>
      </c>
      <c r="CU29" s="32"/>
      <c r="CV29" s="38">
        <f t="shared" si="45"/>
        <v>2951442.0455410336</v>
      </c>
      <c r="CW29" s="39">
        <f t="shared" si="46"/>
        <v>4.3048410109844282</v>
      </c>
      <c r="CX29" s="39">
        <f t="shared" si="47"/>
        <v>1473851.8478223004</v>
      </c>
      <c r="CY29" s="39">
        <f t="shared" si="48"/>
        <v>9.0577619291303328</v>
      </c>
      <c r="CZ29" s="36">
        <f t="shared" si="49"/>
        <v>4425293.8933633342</v>
      </c>
      <c r="DA29" s="40">
        <f t="shared" si="50"/>
        <v>5.2164954001974877</v>
      </c>
      <c r="DB29" s="38">
        <f t="shared" si="51"/>
        <v>25973047.739322755</v>
      </c>
      <c r="DC29" s="39">
        <f t="shared" si="52"/>
        <v>8.958286853427877</v>
      </c>
      <c r="DD29" s="36">
        <f t="shared" si="53"/>
        <v>1671017.6405799885</v>
      </c>
      <c r="DE29" s="39">
        <f t="shared" si="54"/>
        <v>1.0859387946271541</v>
      </c>
      <c r="DF29" s="36">
        <f t="shared" si="55"/>
        <v>27644065.379902743</v>
      </c>
      <c r="DG29" s="40">
        <f t="shared" si="56"/>
        <v>6.2287937001778779</v>
      </c>
      <c r="DH29" s="152"/>
      <c r="DI29" s="161" t="s">
        <v>28</v>
      </c>
      <c r="DJ29" s="38">
        <f t="shared" si="57"/>
        <v>4425293.8933633342</v>
      </c>
      <c r="DK29" s="36">
        <f t="shared" si="58"/>
        <v>27644065.379902743</v>
      </c>
      <c r="DL29" s="37">
        <f t="shared" si="59"/>
        <v>32069359.273266077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>
        <v>-2194.11</v>
      </c>
      <c r="E30" s="39">
        <v>-2.0647726417225027E-2</v>
      </c>
      <c r="F30" s="36">
        <v>0</v>
      </c>
      <c r="G30" s="39">
        <v>0</v>
      </c>
      <c r="H30" s="36">
        <v>-2194.11</v>
      </c>
      <c r="I30" s="40">
        <v>-1.6793800229621125E-2</v>
      </c>
      <c r="J30" s="38">
        <v>3564.91</v>
      </c>
      <c r="K30" s="39">
        <v>1.1258238617522872E-2</v>
      </c>
      <c r="L30" s="36">
        <v>11301.76</v>
      </c>
      <c r="M30" s="39">
        <v>4.1313038265268824E-2</v>
      </c>
      <c r="N30" s="36">
        <v>14866.67</v>
      </c>
      <c r="O30" s="40">
        <v>2.5188652232329686E-2</v>
      </c>
      <c r="P30" s="116">
        <f t="shared" si="27"/>
        <v>1370.7999999999997</v>
      </c>
      <c r="Q30" s="117">
        <f t="shared" si="28"/>
        <v>11301.76</v>
      </c>
      <c r="R30" s="118">
        <f t="shared" si="29"/>
        <v>12672.56</v>
      </c>
      <c r="S30" s="32"/>
      <c r="T30" s="35">
        <v>759867.29048062745</v>
      </c>
      <c r="U30" s="39">
        <v>3.9490652618044533</v>
      </c>
      <c r="V30" s="36">
        <v>168732.26263710344</v>
      </c>
      <c r="W30" s="39">
        <v>3.5519590484402039</v>
      </c>
      <c r="X30" s="36">
        <v>928599.55311773089</v>
      </c>
      <c r="Y30" s="40">
        <v>3.8704388241034793</v>
      </c>
      <c r="Z30" s="38">
        <v>22003.286746355807</v>
      </c>
      <c r="AA30" s="39">
        <v>2.2698215306169493E-2</v>
      </c>
      <c r="AB30" s="36">
        <v>20523.650271434839</v>
      </c>
      <c r="AC30" s="39">
        <v>5.3727114465088398E-2</v>
      </c>
      <c r="AD30" s="36">
        <v>42526.937017790646</v>
      </c>
      <c r="AE30" s="40">
        <v>3.1469219671262934E-2</v>
      </c>
      <c r="AF30" s="116">
        <f t="shared" si="30"/>
        <v>781870.57722698327</v>
      </c>
      <c r="AG30" s="117">
        <f t="shared" si="31"/>
        <v>189255.91290853827</v>
      </c>
      <c r="AH30" s="118">
        <f t="shared" si="32"/>
        <v>971126.49013552151</v>
      </c>
      <c r="AI30" s="32"/>
      <c r="AJ30" s="35">
        <v>231148.47276003083</v>
      </c>
      <c r="AK30" s="39">
        <v>3.6430019347522591</v>
      </c>
      <c r="AL30" s="36">
        <v>98650.075008764514</v>
      </c>
      <c r="AM30" s="39">
        <v>5.0618335988898613</v>
      </c>
      <c r="AN30" s="36">
        <v>329798.54776879534</v>
      </c>
      <c r="AO30" s="40">
        <v>3.9763988927862086</v>
      </c>
      <c r="AP30" s="38">
        <v>5453.1810442635106</v>
      </c>
      <c r="AQ30" s="39">
        <v>3.7121217166978741E-2</v>
      </c>
      <c r="AR30" s="36">
        <v>8785.777158620238</v>
      </c>
      <c r="AS30" s="39">
        <v>6.1582837947515442E-2</v>
      </c>
      <c r="AT30" s="36">
        <v>14238.958202883749</v>
      </c>
      <c r="AU30" s="40">
        <v>4.9173106844968187E-2</v>
      </c>
      <c r="AV30" s="116">
        <f t="shared" si="33"/>
        <v>236601.65380429433</v>
      </c>
      <c r="AW30" s="117">
        <f t="shared" si="34"/>
        <v>107435.85216738476</v>
      </c>
      <c r="AX30" s="118">
        <f t="shared" si="35"/>
        <v>344037.50597167911</v>
      </c>
      <c r="AY30" s="32"/>
      <c r="AZ30" s="35">
        <v>441453.59630315012</v>
      </c>
      <c r="BA30" s="39">
        <v>4.0038600388469678</v>
      </c>
      <c r="BB30" s="36">
        <v>112082.88474384778</v>
      </c>
      <c r="BC30" s="39">
        <v>3.9911293217906842</v>
      </c>
      <c r="BD30" s="36">
        <v>553536.48104699794</v>
      </c>
      <c r="BE30" s="40">
        <v>4.0012757051250389</v>
      </c>
      <c r="BF30" s="38">
        <v>1761.0001907879534</v>
      </c>
      <c r="BG30" s="39">
        <v>2.9874297093795332E-3</v>
      </c>
      <c r="BH30" s="36">
        <v>13703.311845105165</v>
      </c>
      <c r="BI30" s="39">
        <v>4.9198162677690491E-2</v>
      </c>
      <c r="BJ30" s="36">
        <v>15464.312035893119</v>
      </c>
      <c r="BK30" s="40">
        <v>1.7815966115201351E-2</v>
      </c>
      <c r="BL30" s="116">
        <f t="shared" si="36"/>
        <v>443214.59649393806</v>
      </c>
      <c r="BM30" s="117">
        <f t="shared" si="37"/>
        <v>125786.19658895295</v>
      </c>
      <c r="BN30" s="118">
        <f t="shared" si="38"/>
        <v>569000.79308289103</v>
      </c>
      <c r="BO30" s="32"/>
      <c r="BP30" s="35">
        <v>307547.24665926181</v>
      </c>
      <c r="BQ30" s="39">
        <v>3.5153077754579121</v>
      </c>
      <c r="BR30" s="36">
        <v>86479.11717066697</v>
      </c>
      <c r="BS30" s="39">
        <v>4.2512593240913858</v>
      </c>
      <c r="BT30" s="36">
        <v>394026.3638299288</v>
      </c>
      <c r="BU30" s="40">
        <v>3.6541441512559474</v>
      </c>
      <c r="BV30" s="38">
        <v>-18204.330216592673</v>
      </c>
      <c r="BW30" s="39">
        <v>-6.5425543016380067E-2</v>
      </c>
      <c r="BX30" s="36">
        <v>-9549.6953310225472</v>
      </c>
      <c r="BY30" s="39">
        <v>-5.3367247285574439E-2</v>
      </c>
      <c r="BZ30" s="36">
        <v>-27754.02554761522</v>
      </c>
      <c r="CA30" s="40">
        <v>-6.0705936174211092E-2</v>
      </c>
      <c r="CB30" s="116">
        <f t="shared" si="39"/>
        <v>289342.91644266911</v>
      </c>
      <c r="CC30" s="117">
        <f t="shared" si="40"/>
        <v>76929.421839644419</v>
      </c>
      <c r="CD30" s="118">
        <f t="shared" si="41"/>
        <v>366272.33828231355</v>
      </c>
      <c r="CE30" s="32"/>
      <c r="CF30" s="35">
        <v>515033.42356935667</v>
      </c>
      <c r="CG30" s="39">
        <v>4.0962144174953208</v>
      </c>
      <c r="CH30" s="36">
        <v>116896.61979580222</v>
      </c>
      <c r="CI30" s="39">
        <v>5.1017596908219014</v>
      </c>
      <c r="CJ30" s="36">
        <v>631930.04336515884</v>
      </c>
      <c r="CK30" s="40">
        <v>4.2512128960904612</v>
      </c>
      <c r="CL30" s="38">
        <v>2565.374611616061</v>
      </c>
      <c r="CM30" s="39">
        <v>4.2850371509683951E-3</v>
      </c>
      <c r="CN30" s="36">
        <v>7256.9064897224016</v>
      </c>
      <c r="CO30" s="39">
        <v>2.5636166252953837E-2</v>
      </c>
      <c r="CP30" s="36">
        <v>9822.2811013384635</v>
      </c>
      <c r="CQ30" s="40">
        <v>1.113946742727681E-2</v>
      </c>
      <c r="CR30" s="116">
        <f t="shared" si="42"/>
        <v>517598.79818097275</v>
      </c>
      <c r="CS30" s="117">
        <f t="shared" si="43"/>
        <v>124153.52628552463</v>
      </c>
      <c r="CT30" s="118">
        <f t="shared" si="44"/>
        <v>641752.3244664974</v>
      </c>
      <c r="CU30" s="32"/>
      <c r="CV30" s="38">
        <f t="shared" si="45"/>
        <v>2252855.9197724271</v>
      </c>
      <c r="CW30" s="39">
        <f t="shared" si="46"/>
        <v>3.2859146158492831</v>
      </c>
      <c r="CX30" s="39">
        <f t="shared" si="47"/>
        <v>582840.95935618493</v>
      </c>
      <c r="CY30" s="39">
        <f t="shared" si="48"/>
        <v>3.5819303413668204</v>
      </c>
      <c r="CZ30" s="36">
        <f t="shared" si="49"/>
        <v>2835696.8791286121</v>
      </c>
      <c r="DA30" s="40">
        <f t="shared" si="50"/>
        <v>3.3426931821439281</v>
      </c>
      <c r="DB30" s="38">
        <f t="shared" si="51"/>
        <v>17143.422376430659</v>
      </c>
      <c r="DC30" s="39">
        <f t="shared" si="52"/>
        <v>5.9128869603172936E-3</v>
      </c>
      <c r="DD30" s="36">
        <f t="shared" si="53"/>
        <v>52021.710433860091</v>
      </c>
      <c r="DE30" s="39">
        <f t="shared" si="54"/>
        <v>3.3807179619828015E-2</v>
      </c>
      <c r="DF30" s="36">
        <f t="shared" si="55"/>
        <v>69165.132810290757</v>
      </c>
      <c r="DG30" s="40">
        <f t="shared" si="56"/>
        <v>1.5584370012158502E-2</v>
      </c>
      <c r="DH30" s="152"/>
      <c r="DI30" s="161" t="s">
        <v>29</v>
      </c>
      <c r="DJ30" s="38">
        <f t="shared" si="57"/>
        <v>2835696.8791286121</v>
      </c>
      <c r="DK30" s="36">
        <f t="shared" si="58"/>
        <v>69165.132810290757</v>
      </c>
      <c r="DL30" s="37">
        <f t="shared" si="59"/>
        <v>2904862.011938903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>
        <v>185303.32</v>
      </c>
      <c r="E31" s="39">
        <v>1.7438014755702778</v>
      </c>
      <c r="F31" s="36">
        <v>37859.08</v>
      </c>
      <c r="G31" s="39">
        <v>1.5524924136799805</v>
      </c>
      <c r="H31" s="36">
        <v>223162.40000000002</v>
      </c>
      <c r="I31" s="40">
        <v>1.7080933792575586</v>
      </c>
      <c r="J31" s="38">
        <v>4431592.18</v>
      </c>
      <c r="K31" s="39">
        <v>13.995282410492374</v>
      </c>
      <c r="L31" s="36">
        <v>1637730.28</v>
      </c>
      <c r="M31" s="39">
        <v>5.9866440028658738</v>
      </c>
      <c r="N31" s="36">
        <v>6069322.46</v>
      </c>
      <c r="O31" s="40">
        <v>10.283274783849221</v>
      </c>
      <c r="P31" s="116">
        <f t="shared" si="27"/>
        <v>4616895.5</v>
      </c>
      <c r="Q31" s="117">
        <f t="shared" si="28"/>
        <v>1675589.36</v>
      </c>
      <c r="R31" s="118">
        <f t="shared" si="29"/>
        <v>6292484.8600000003</v>
      </c>
      <c r="S31" s="32"/>
      <c r="T31" s="35">
        <v>138291.8477014571</v>
      </c>
      <c r="U31" s="39">
        <v>0.71870909379866177</v>
      </c>
      <c r="V31" s="36">
        <v>151709.11397821645</v>
      </c>
      <c r="W31" s="39">
        <v>3.1936071484131117</v>
      </c>
      <c r="X31" s="36">
        <v>290000.96167967352</v>
      </c>
      <c r="Y31" s="40">
        <v>1.2087352156737989</v>
      </c>
      <c r="Z31" s="38">
        <v>17256150.105522491</v>
      </c>
      <c r="AA31" s="39">
        <v>17.8011501175205</v>
      </c>
      <c r="AB31" s="36">
        <v>1479945.861364</v>
      </c>
      <c r="AC31" s="39">
        <v>3.8742241094560703</v>
      </c>
      <c r="AD31" s="36">
        <v>18736095.966886491</v>
      </c>
      <c r="AE31" s="40">
        <v>13.864396570981773</v>
      </c>
      <c r="AF31" s="116">
        <f t="shared" si="30"/>
        <v>17394441.953223947</v>
      </c>
      <c r="AG31" s="117">
        <f t="shared" si="31"/>
        <v>1631654.9753422164</v>
      </c>
      <c r="AH31" s="118">
        <f t="shared" si="32"/>
        <v>19026096.928566165</v>
      </c>
      <c r="AI31" s="32"/>
      <c r="AJ31" s="35">
        <v>69280.642300644133</v>
      </c>
      <c r="AK31" s="39">
        <v>1.0918934956760304</v>
      </c>
      <c r="AL31" s="36">
        <v>58234.276833481417</v>
      </c>
      <c r="AM31" s="39">
        <v>2.9880587425461242</v>
      </c>
      <c r="AN31" s="36">
        <v>127514.91913412555</v>
      </c>
      <c r="AO31" s="40">
        <v>1.537454263182888</v>
      </c>
      <c r="AP31" s="38">
        <v>1195444.5717510651</v>
      </c>
      <c r="AQ31" s="39">
        <v>8.1377011323948292</v>
      </c>
      <c r="AR31" s="36">
        <v>389360.2557878478</v>
      </c>
      <c r="AS31" s="39">
        <v>2.7291734245569916</v>
      </c>
      <c r="AT31" s="36">
        <v>1584804.8275389129</v>
      </c>
      <c r="AU31" s="40">
        <v>5.4729971113483291</v>
      </c>
      <c r="AV31" s="116">
        <f t="shared" si="33"/>
        <v>1264725.2140517093</v>
      </c>
      <c r="AW31" s="117">
        <f t="shared" si="34"/>
        <v>447594.53262132918</v>
      </c>
      <c r="AX31" s="118">
        <f t="shared" si="35"/>
        <v>1712319.7466730385</v>
      </c>
      <c r="AY31" s="32"/>
      <c r="AZ31" s="35">
        <v>185523.01449669228</v>
      </c>
      <c r="BA31" s="39">
        <v>1.6826415964219259</v>
      </c>
      <c r="BB31" s="36">
        <v>47484.203123544336</v>
      </c>
      <c r="BC31" s="39">
        <v>1.6908522281645242</v>
      </c>
      <c r="BD31" s="36">
        <v>233007.21762023662</v>
      </c>
      <c r="BE31" s="40">
        <v>1.6843083534786514</v>
      </c>
      <c r="BF31" s="38">
        <v>6181185.2142675826</v>
      </c>
      <c r="BG31" s="39">
        <v>10.48600474030499</v>
      </c>
      <c r="BH31" s="36">
        <v>1710261.3989330542</v>
      </c>
      <c r="BI31" s="39">
        <v>6.140246932798104</v>
      </c>
      <c r="BJ31" s="36">
        <v>7891446.6132006366</v>
      </c>
      <c r="BK31" s="40">
        <v>9.0914969339975045</v>
      </c>
      <c r="BL31" s="116">
        <f t="shared" si="36"/>
        <v>6366708.2287642751</v>
      </c>
      <c r="BM31" s="117">
        <f t="shared" si="37"/>
        <v>1757745.6020565985</v>
      </c>
      <c r="BN31" s="118">
        <f t="shared" si="38"/>
        <v>8124453.8308208734</v>
      </c>
      <c r="BO31" s="32"/>
      <c r="BP31" s="35">
        <v>34427.49532121158</v>
      </c>
      <c r="BQ31" s="39">
        <v>0.3935110566158968</v>
      </c>
      <c r="BR31" s="36">
        <v>54779.823934513348</v>
      </c>
      <c r="BS31" s="39">
        <v>2.6929418903998301</v>
      </c>
      <c r="BT31" s="36">
        <v>89207.319255724928</v>
      </c>
      <c r="BU31" s="40">
        <v>0.82729592187447765</v>
      </c>
      <c r="BV31" s="38">
        <v>2574902.0269977022</v>
      </c>
      <c r="BW31" s="39">
        <v>9.2540819313831406</v>
      </c>
      <c r="BX31" s="36">
        <v>610941.98330277228</v>
      </c>
      <c r="BY31" s="39">
        <v>3.4141708996874551</v>
      </c>
      <c r="BZ31" s="36">
        <v>3185844.0103004742</v>
      </c>
      <c r="CA31" s="40">
        <v>6.9683456483995077</v>
      </c>
      <c r="CB31" s="116">
        <f t="shared" si="39"/>
        <v>2609329.5223189136</v>
      </c>
      <c r="CC31" s="117">
        <f t="shared" si="40"/>
        <v>665721.80723728565</v>
      </c>
      <c r="CD31" s="118">
        <f t="shared" si="41"/>
        <v>3275051.3295561993</v>
      </c>
      <c r="CE31" s="32"/>
      <c r="CF31" s="35">
        <v>103230.70219031851</v>
      </c>
      <c r="CG31" s="39">
        <v>0.82102456129860268</v>
      </c>
      <c r="CH31" s="36">
        <v>44819.694873231732</v>
      </c>
      <c r="CI31" s="39">
        <v>1.9560814765954582</v>
      </c>
      <c r="CJ31" s="36">
        <v>148050.39706355025</v>
      </c>
      <c r="CK31" s="40">
        <v>0.99598644482263521</v>
      </c>
      <c r="CL31" s="38">
        <v>3260359.3909973465</v>
      </c>
      <c r="CM31" s="39">
        <v>5.44589513464134</v>
      </c>
      <c r="CN31" s="36">
        <v>1160396.9148966614</v>
      </c>
      <c r="CO31" s="39">
        <v>4.0992850427157004</v>
      </c>
      <c r="CP31" s="36">
        <v>4420756.3058940079</v>
      </c>
      <c r="CQ31" s="40">
        <v>5.0135880214957762</v>
      </c>
      <c r="CR31" s="116">
        <f t="shared" si="42"/>
        <v>3363590.0931876651</v>
      </c>
      <c r="CS31" s="117">
        <f t="shared" si="43"/>
        <v>1205216.6097698931</v>
      </c>
      <c r="CT31" s="118">
        <f t="shared" si="44"/>
        <v>4568806.7029575584</v>
      </c>
      <c r="CU31" s="32"/>
      <c r="CV31" s="38">
        <f t="shared" si="45"/>
        <v>716057.02201032371</v>
      </c>
      <c r="CW31" s="39">
        <f t="shared" si="46"/>
        <v>1.0444086609155696</v>
      </c>
      <c r="CX31" s="39">
        <f t="shared" si="47"/>
        <v>394886.19274298724</v>
      </c>
      <c r="CY31" s="39">
        <f t="shared" si="48"/>
        <v>2.4268281294701062</v>
      </c>
      <c r="CZ31" s="36">
        <f t="shared" si="49"/>
        <v>1110943.2147533109</v>
      </c>
      <c r="DA31" s="40">
        <f t="shared" si="50"/>
        <v>1.3095695583817453</v>
      </c>
      <c r="DB31" s="38">
        <f t="shared" si="51"/>
        <v>34899633.489536181</v>
      </c>
      <c r="DC31" s="39">
        <f t="shared" si="52"/>
        <v>12.0371290661215</v>
      </c>
      <c r="DD31" s="36">
        <f t="shared" si="53"/>
        <v>6988636.6942843348</v>
      </c>
      <c r="DE31" s="39">
        <f t="shared" si="54"/>
        <v>4.5416825792719377</v>
      </c>
      <c r="DF31" s="36">
        <f t="shared" si="55"/>
        <v>41888270.183820516</v>
      </c>
      <c r="DG31" s="40">
        <f t="shared" si="56"/>
        <v>9.4383148732535673</v>
      </c>
      <c r="DH31" s="152"/>
      <c r="DI31" s="161" t="s">
        <v>59</v>
      </c>
      <c r="DJ31" s="38">
        <f t="shared" si="57"/>
        <v>1110943.2147533109</v>
      </c>
      <c r="DK31" s="36">
        <f t="shared" si="58"/>
        <v>41888270.183820516</v>
      </c>
      <c r="DL31" s="37">
        <f t="shared" si="59"/>
        <v>42999213.398573823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>
        <v>118989538.12</v>
      </c>
      <c r="E32" s="39">
        <v>1119.7539911917488</v>
      </c>
      <c r="F32" s="36">
        <v>22676160.039999999</v>
      </c>
      <c r="G32" s="39">
        <v>929.88436151890426</v>
      </c>
      <c r="H32" s="36">
        <v>141665698.16</v>
      </c>
      <c r="I32" s="40">
        <v>1084.3145668580175</v>
      </c>
      <c r="J32" s="38">
        <v>11007608.41</v>
      </c>
      <c r="K32" s="39">
        <v>34.762808061923458</v>
      </c>
      <c r="L32" s="36">
        <v>17700941.219999999</v>
      </c>
      <c r="M32" s="39">
        <v>64.704936395139711</v>
      </c>
      <c r="N32" s="36">
        <v>28708549.629999999</v>
      </c>
      <c r="O32" s="40">
        <v>48.640998470043861</v>
      </c>
      <c r="P32" s="116">
        <f t="shared" si="27"/>
        <v>129997146.53</v>
      </c>
      <c r="Q32" s="117">
        <f t="shared" si="28"/>
        <v>40377101.259999998</v>
      </c>
      <c r="R32" s="118">
        <f t="shared" si="29"/>
        <v>170374247.78999999</v>
      </c>
      <c r="S32" s="32"/>
      <c r="T32" s="35">
        <v>24009272.189151622</v>
      </c>
      <c r="U32" s="39">
        <v>124.77729197083221</v>
      </c>
      <c r="V32" s="36">
        <v>11216268.552131001</v>
      </c>
      <c r="W32" s="39">
        <v>236.11208639548249</v>
      </c>
      <c r="X32" s="36">
        <v>35225540.741282627</v>
      </c>
      <c r="Y32" s="40">
        <v>146.82141513782716</v>
      </c>
      <c r="Z32" s="38">
        <v>70679686.248815924</v>
      </c>
      <c r="AA32" s="39">
        <v>72.91195877878728</v>
      </c>
      <c r="AB32" s="36">
        <v>17811233.8896771</v>
      </c>
      <c r="AC32" s="39">
        <v>46.626510844761228</v>
      </c>
      <c r="AD32" s="36">
        <v>88490920.138493031</v>
      </c>
      <c r="AE32" s="40">
        <v>65.481795775356659</v>
      </c>
      <c r="AF32" s="116">
        <f t="shared" si="30"/>
        <v>94688958.437967539</v>
      </c>
      <c r="AG32" s="117">
        <f t="shared" si="31"/>
        <v>29027502.441808101</v>
      </c>
      <c r="AH32" s="118">
        <f t="shared" si="32"/>
        <v>123716460.87977564</v>
      </c>
      <c r="AI32" s="32"/>
      <c r="AJ32" s="35">
        <v>5282343.4079986773</v>
      </c>
      <c r="AK32" s="39">
        <v>83.252063167827856</v>
      </c>
      <c r="AL32" s="36">
        <v>5346198.5457510706</v>
      </c>
      <c r="AM32" s="39">
        <v>274.31877190985023</v>
      </c>
      <c r="AN32" s="36">
        <v>10628541.953749748</v>
      </c>
      <c r="AO32" s="40">
        <v>128.1489040590042</v>
      </c>
      <c r="AP32" s="38">
        <v>2522284.4644288155</v>
      </c>
      <c r="AQ32" s="39">
        <v>17.169844280056196</v>
      </c>
      <c r="AR32" s="36">
        <v>3127507.0866620056</v>
      </c>
      <c r="AS32" s="39">
        <v>21.921881083523793</v>
      </c>
      <c r="AT32" s="36">
        <v>5649791.5510908216</v>
      </c>
      <c r="AU32" s="40">
        <v>19.51110464930801</v>
      </c>
      <c r="AV32" s="116">
        <f t="shared" si="33"/>
        <v>7804627.8724274933</v>
      </c>
      <c r="AW32" s="117">
        <f t="shared" si="34"/>
        <v>8473705.6324130762</v>
      </c>
      <c r="AX32" s="118">
        <f t="shared" si="35"/>
        <v>16278333.50484057</v>
      </c>
      <c r="AY32" s="32"/>
      <c r="AZ32" s="35">
        <v>22782804.050219454</v>
      </c>
      <c r="BA32" s="39">
        <v>206.63362915932279</v>
      </c>
      <c r="BB32" s="36">
        <v>8155646.1724876687</v>
      </c>
      <c r="BC32" s="39">
        <v>290.41221281514328</v>
      </c>
      <c r="BD32" s="36">
        <v>30938450.222707123</v>
      </c>
      <c r="BE32" s="40">
        <v>223.64066952947175</v>
      </c>
      <c r="BF32" s="38">
        <v>25555569.06231802</v>
      </c>
      <c r="BG32" s="39">
        <v>43.353468475610327</v>
      </c>
      <c r="BH32" s="36">
        <v>22571230.984183006</v>
      </c>
      <c r="BI32" s="39">
        <v>81.036110565652919</v>
      </c>
      <c r="BJ32" s="36">
        <v>48126800.046501026</v>
      </c>
      <c r="BK32" s="40">
        <v>55.445430541715901</v>
      </c>
      <c r="BL32" s="116">
        <f t="shared" si="36"/>
        <v>48338373.112537473</v>
      </c>
      <c r="BM32" s="117">
        <f t="shared" si="37"/>
        <v>30726877.156670675</v>
      </c>
      <c r="BN32" s="118">
        <f t="shared" si="38"/>
        <v>79065250.269208148</v>
      </c>
      <c r="BO32" s="32"/>
      <c r="BP32" s="35">
        <v>6297130.7100805733</v>
      </c>
      <c r="BQ32" s="39">
        <v>71.977079257504727</v>
      </c>
      <c r="BR32" s="36">
        <v>8764105.5983401313</v>
      </c>
      <c r="BS32" s="39">
        <v>430.83795095566472</v>
      </c>
      <c r="BT32" s="36">
        <v>15061236.308420705</v>
      </c>
      <c r="BU32" s="40">
        <v>139.67575172420203</v>
      </c>
      <c r="BV32" s="38">
        <v>8013868.5530012855</v>
      </c>
      <c r="BW32" s="39">
        <v>28.80148269690843</v>
      </c>
      <c r="BX32" s="36">
        <v>8923775.88387613</v>
      </c>
      <c r="BY32" s="39">
        <v>49.869376750563752</v>
      </c>
      <c r="BZ32" s="36">
        <v>16937644.436877415</v>
      </c>
      <c r="CA32" s="40">
        <v>37.047438771090697</v>
      </c>
      <c r="CB32" s="116">
        <f t="shared" si="39"/>
        <v>14310999.26308186</v>
      </c>
      <c r="CC32" s="117">
        <f t="shared" si="40"/>
        <v>17687881.482216261</v>
      </c>
      <c r="CD32" s="118">
        <f t="shared" si="41"/>
        <v>31998880.745298121</v>
      </c>
      <c r="CE32" s="32"/>
      <c r="CF32" s="35">
        <v>21142099.208401665</v>
      </c>
      <c r="CG32" s="39">
        <v>168.14942027137977</v>
      </c>
      <c r="CH32" s="36">
        <v>7421710.7782286573</v>
      </c>
      <c r="CI32" s="39">
        <v>323.90829565000905</v>
      </c>
      <c r="CJ32" s="36">
        <v>28563809.986630321</v>
      </c>
      <c r="CK32" s="40">
        <v>192.158671124411</v>
      </c>
      <c r="CL32" s="38">
        <v>18595490.703978002</v>
      </c>
      <c r="CM32" s="39">
        <v>31.06071454290926</v>
      </c>
      <c r="CN32" s="36">
        <v>17752266.404553749</v>
      </c>
      <c r="CO32" s="39">
        <v>62.712679784203189</v>
      </c>
      <c r="CP32" s="36">
        <v>36347757.108531751</v>
      </c>
      <c r="CQ32" s="40">
        <v>41.222059538683368</v>
      </c>
      <c r="CR32" s="116">
        <f t="shared" si="42"/>
        <v>39737589.912379667</v>
      </c>
      <c r="CS32" s="117">
        <f t="shared" si="43"/>
        <v>25173977.182782404</v>
      </c>
      <c r="CT32" s="118">
        <f t="shared" si="44"/>
        <v>64911567.095162071</v>
      </c>
      <c r="CU32" s="32"/>
      <c r="CV32" s="38">
        <f t="shared" si="45"/>
        <v>198503187.68585199</v>
      </c>
      <c r="CW32" s="39">
        <f t="shared" si="46"/>
        <v>289.52784773537724</v>
      </c>
      <c r="CX32" s="39">
        <f t="shared" si="47"/>
        <v>63580089.686938532</v>
      </c>
      <c r="CY32" s="39">
        <f t="shared" si="48"/>
        <v>390.74030179353434</v>
      </c>
      <c r="CZ32" s="36">
        <f t="shared" si="49"/>
        <v>262083277.37279052</v>
      </c>
      <c r="DA32" s="40">
        <f t="shared" si="50"/>
        <v>308.94133674018451</v>
      </c>
      <c r="DB32" s="38">
        <f t="shared" si="51"/>
        <v>136374507.44254205</v>
      </c>
      <c r="DC32" s="39">
        <f t="shared" si="52"/>
        <v>47.03652684223195</v>
      </c>
      <c r="DD32" s="36">
        <f t="shared" si="53"/>
        <v>87886955.46895197</v>
      </c>
      <c r="DE32" s="39">
        <f t="shared" si="54"/>
        <v>57.114809663097361</v>
      </c>
      <c r="DF32" s="36">
        <f t="shared" si="55"/>
        <v>224261462.91149402</v>
      </c>
      <c r="DG32" s="40">
        <f t="shared" si="56"/>
        <v>50.530859632220391</v>
      </c>
      <c r="DH32" s="152"/>
      <c r="DI32" s="161" t="s">
        <v>30</v>
      </c>
      <c r="DJ32" s="38">
        <f t="shared" si="57"/>
        <v>262083277.37279052</v>
      </c>
      <c r="DK32" s="36">
        <f t="shared" si="58"/>
        <v>224261462.91149402</v>
      </c>
      <c r="DL32" s="37">
        <f t="shared" si="59"/>
        <v>486344740.28428453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>
        <v>22870.479999999996</v>
      </c>
      <c r="E33" s="39">
        <v>0.21522321764661595</v>
      </c>
      <c r="F33" s="36">
        <v>7335</v>
      </c>
      <c r="G33" s="39">
        <v>0.3007873369966374</v>
      </c>
      <c r="H33" s="36">
        <v>30205.479999999996</v>
      </c>
      <c r="I33" s="40">
        <v>0.23119387676999614</v>
      </c>
      <c r="J33" s="38">
        <v>1220755.6099999999</v>
      </c>
      <c r="K33" s="39">
        <v>3.855232797198159</v>
      </c>
      <c r="L33" s="36">
        <v>2823760.92</v>
      </c>
      <c r="M33" s="39">
        <v>10.322121770408387</v>
      </c>
      <c r="N33" s="36">
        <v>4044516.53</v>
      </c>
      <c r="O33" s="40">
        <v>6.8526388439427794</v>
      </c>
      <c r="P33" s="116">
        <f t="shared" si="27"/>
        <v>1243626.0899999999</v>
      </c>
      <c r="Q33" s="117">
        <f t="shared" si="28"/>
        <v>2831095.92</v>
      </c>
      <c r="R33" s="118">
        <f t="shared" si="29"/>
        <v>4074722.01</v>
      </c>
      <c r="S33" s="32"/>
      <c r="T33" s="35">
        <v>2304910.8758924049</v>
      </c>
      <c r="U33" s="39">
        <v>11.97872784573299</v>
      </c>
      <c r="V33" s="36">
        <v>1731671.2859096006</v>
      </c>
      <c r="W33" s="39">
        <v>36.453167857645681</v>
      </c>
      <c r="X33" s="36">
        <v>4036582.1618020055</v>
      </c>
      <c r="Y33" s="40">
        <v>16.824630448364275</v>
      </c>
      <c r="Z33" s="38">
        <v>8217351.8227468627</v>
      </c>
      <c r="AA33" s="39">
        <v>8.4768799802213177</v>
      </c>
      <c r="AB33" s="36">
        <v>1763420.6838914705</v>
      </c>
      <c r="AC33" s="39">
        <v>4.6163086819602999</v>
      </c>
      <c r="AD33" s="36">
        <v>9980772.5066383332</v>
      </c>
      <c r="AE33" s="40">
        <v>7.3856041494102582</v>
      </c>
      <c r="AF33" s="116">
        <f t="shared" si="30"/>
        <v>10522262.698639268</v>
      </c>
      <c r="AG33" s="117">
        <f t="shared" si="31"/>
        <v>3495091.9698010711</v>
      </c>
      <c r="AH33" s="118">
        <f t="shared" si="32"/>
        <v>14017354.668440338</v>
      </c>
      <c r="AI33" s="32"/>
      <c r="AJ33" s="35">
        <v>914931.89980033366</v>
      </c>
      <c r="AK33" s="39">
        <v>14.419730493307071</v>
      </c>
      <c r="AL33" s="36">
        <v>-487987.6466637589</v>
      </c>
      <c r="AM33" s="39">
        <v>-25.039132159872693</v>
      </c>
      <c r="AN33" s="36">
        <v>426944.25313657476</v>
      </c>
      <c r="AO33" s="40">
        <v>5.1476899062753922</v>
      </c>
      <c r="AP33" s="38">
        <v>86140.816874517928</v>
      </c>
      <c r="AQ33" s="39">
        <v>0.58638287344296147</v>
      </c>
      <c r="AR33" s="36">
        <v>-644624.71892399108</v>
      </c>
      <c r="AS33" s="39">
        <v>-4.5184186766573049</v>
      </c>
      <c r="AT33" s="36">
        <v>-558483.90204947314</v>
      </c>
      <c r="AU33" s="40">
        <v>-1.9286796263726418</v>
      </c>
      <c r="AV33" s="116">
        <f t="shared" si="33"/>
        <v>1001072.7166748516</v>
      </c>
      <c r="AW33" s="117">
        <f t="shared" si="34"/>
        <v>-1132612.36558775</v>
      </c>
      <c r="AX33" s="118">
        <f t="shared" si="35"/>
        <v>-131539.64891289838</v>
      </c>
      <c r="AY33" s="32"/>
      <c r="AZ33" s="35">
        <v>2028846.9475141538</v>
      </c>
      <c r="BA33" s="39">
        <v>18.401071564745582</v>
      </c>
      <c r="BB33" s="36">
        <v>1204718.2723060162</v>
      </c>
      <c r="BC33" s="39">
        <v>42.898489203646911</v>
      </c>
      <c r="BD33" s="36">
        <v>3233565.2198201697</v>
      </c>
      <c r="BE33" s="40">
        <v>23.374043803817912</v>
      </c>
      <c r="BF33" s="38">
        <v>2709430.1948612095</v>
      </c>
      <c r="BG33" s="39">
        <v>4.5963835222508518</v>
      </c>
      <c r="BH33" s="36">
        <v>2576629.8203214481</v>
      </c>
      <c r="BI33" s="39">
        <v>9.2507165051230853</v>
      </c>
      <c r="BJ33" s="36">
        <v>5286060.0151826572</v>
      </c>
      <c r="BK33" s="40">
        <v>6.0899098449920759</v>
      </c>
      <c r="BL33" s="116">
        <f t="shared" si="36"/>
        <v>4738277.142375363</v>
      </c>
      <c r="BM33" s="117">
        <f t="shared" si="37"/>
        <v>3781348.0926274643</v>
      </c>
      <c r="BN33" s="118">
        <f t="shared" si="38"/>
        <v>8519625.2350028269</v>
      </c>
      <c r="BO33" s="32"/>
      <c r="BP33" s="35">
        <v>1091681.2723367212</v>
      </c>
      <c r="BQ33" s="39">
        <v>12.478068676123824</v>
      </c>
      <c r="BR33" s="36">
        <v>622684.67222192953</v>
      </c>
      <c r="BS33" s="39">
        <v>30.610789117192486</v>
      </c>
      <c r="BT33" s="36">
        <v>1714365.9445586507</v>
      </c>
      <c r="BU33" s="40">
        <v>15.898784610578232</v>
      </c>
      <c r="BV33" s="38">
        <v>1505214.5353034432</v>
      </c>
      <c r="BW33" s="39">
        <v>5.4096732566746688</v>
      </c>
      <c r="BX33" s="36">
        <v>1487217.7608767217</v>
      </c>
      <c r="BY33" s="39">
        <v>8.3111256706142278</v>
      </c>
      <c r="BZ33" s="36">
        <v>2992432.2961801649</v>
      </c>
      <c r="CA33" s="40">
        <v>6.5452992995882768</v>
      </c>
      <c r="CB33" s="116">
        <f t="shared" si="39"/>
        <v>2596895.8076401642</v>
      </c>
      <c r="CC33" s="117">
        <f t="shared" si="40"/>
        <v>2109902.4330986515</v>
      </c>
      <c r="CD33" s="118">
        <f t="shared" si="41"/>
        <v>4706798.2407388156</v>
      </c>
      <c r="CE33" s="32"/>
      <c r="CF33" s="35">
        <v>2891512.5214232015</v>
      </c>
      <c r="CG33" s="39">
        <v>22.997061426688099</v>
      </c>
      <c r="CH33" s="36">
        <v>1892187.9233331862</v>
      </c>
      <c r="CI33" s="39">
        <v>82.581413317033395</v>
      </c>
      <c r="CJ33" s="36">
        <v>4783700.4447563877</v>
      </c>
      <c r="CK33" s="40">
        <v>32.181614460812447</v>
      </c>
      <c r="CL33" s="38">
        <v>2014238.235424852</v>
      </c>
      <c r="CM33" s="39">
        <v>3.3644543103431404</v>
      </c>
      <c r="CN33" s="36">
        <v>2075019.4125962227</v>
      </c>
      <c r="CO33" s="39">
        <v>7.3303332094414611</v>
      </c>
      <c r="CP33" s="36">
        <v>4089257.6480210749</v>
      </c>
      <c r="CQ33" s="40">
        <v>4.6376347715874306</v>
      </c>
      <c r="CR33" s="116">
        <f t="shared" si="42"/>
        <v>4905750.756848054</v>
      </c>
      <c r="CS33" s="117">
        <f t="shared" si="43"/>
        <v>3967207.3359294087</v>
      </c>
      <c r="CT33" s="118">
        <f t="shared" si="44"/>
        <v>8872958.0927774627</v>
      </c>
      <c r="CU33" s="32"/>
      <c r="CV33" s="38">
        <f t="shared" si="45"/>
        <v>9254753.9969668146</v>
      </c>
      <c r="CW33" s="39">
        <f t="shared" si="46"/>
        <v>13.498569152968619</v>
      </c>
      <c r="CX33" s="39">
        <f t="shared" si="47"/>
        <v>4970609.5071069729</v>
      </c>
      <c r="CY33" s="39">
        <f t="shared" si="48"/>
        <v>30.547573437974968</v>
      </c>
      <c r="CZ33" s="36">
        <f t="shared" si="49"/>
        <v>14225363.504073787</v>
      </c>
      <c r="DA33" s="40">
        <f t="shared" si="50"/>
        <v>16.768726568969026</v>
      </c>
      <c r="DB33" s="38">
        <f t="shared" si="51"/>
        <v>15753131.215210885</v>
      </c>
      <c r="DC33" s="39">
        <f t="shared" si="52"/>
        <v>5.4333657598408474</v>
      </c>
      <c r="DD33" s="36">
        <f t="shared" si="53"/>
        <v>10081423.878761873</v>
      </c>
      <c r="DE33" s="39">
        <f t="shared" si="54"/>
        <v>6.5515821192816581</v>
      </c>
      <c r="DF33" s="36">
        <f t="shared" si="55"/>
        <v>25834555.093972757</v>
      </c>
      <c r="DG33" s="40">
        <f t="shared" si="56"/>
        <v>5.8210726897362726</v>
      </c>
      <c r="DH33" s="152"/>
      <c r="DI33" s="161" t="s">
        <v>31</v>
      </c>
      <c r="DJ33" s="38">
        <f t="shared" si="57"/>
        <v>14225363.504073787</v>
      </c>
      <c r="DK33" s="36">
        <f t="shared" si="58"/>
        <v>25834555.093972757</v>
      </c>
      <c r="DL33" s="37">
        <f t="shared" si="59"/>
        <v>40059918.598046541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>
        <v>172435.94</v>
      </c>
      <c r="E34" s="39">
        <v>1.6227126778589174</v>
      </c>
      <c r="F34" s="36">
        <v>6613.5499999999993</v>
      </c>
      <c r="G34" s="39">
        <v>0.27120273927663413</v>
      </c>
      <c r="H34" s="36">
        <v>179049.49</v>
      </c>
      <c r="I34" s="40">
        <v>1.3704515116724072</v>
      </c>
      <c r="J34" s="38">
        <v>1190893.3799999999</v>
      </c>
      <c r="K34" s="39">
        <v>3.7609257569106482</v>
      </c>
      <c r="L34" s="36">
        <v>3187611.15</v>
      </c>
      <c r="M34" s="39">
        <v>11.652158727025485</v>
      </c>
      <c r="N34" s="36">
        <v>4378504.5299999993</v>
      </c>
      <c r="O34" s="40">
        <v>7.4185159086634815</v>
      </c>
      <c r="P34" s="116">
        <f t="shared" si="27"/>
        <v>1363329.3199999998</v>
      </c>
      <c r="Q34" s="117">
        <f t="shared" si="28"/>
        <v>3194224.6999999997</v>
      </c>
      <c r="R34" s="118">
        <f t="shared" si="29"/>
        <v>4557554.0199999996</v>
      </c>
      <c r="S34" s="32"/>
      <c r="T34" s="35">
        <v>1092587.9860887839</v>
      </c>
      <c r="U34" s="39">
        <v>5.678230021717332</v>
      </c>
      <c r="V34" s="36">
        <v>715721.27966464241</v>
      </c>
      <c r="W34" s="39">
        <v>15.066547652084928</v>
      </c>
      <c r="X34" s="36">
        <v>1808309.2657534264</v>
      </c>
      <c r="Y34" s="40">
        <v>7.5371029036784041</v>
      </c>
      <c r="Z34" s="38">
        <v>10372266.407212002</v>
      </c>
      <c r="AA34" s="39">
        <v>10.69985311002864</v>
      </c>
      <c r="AB34" s="36">
        <v>2386462.5495119626</v>
      </c>
      <c r="AC34" s="39">
        <v>6.2473168694913657</v>
      </c>
      <c r="AD34" s="36">
        <v>12758728.956723966</v>
      </c>
      <c r="AE34" s="40">
        <v>9.4412453005323194</v>
      </c>
      <c r="AF34" s="116">
        <f t="shared" si="30"/>
        <v>11464854.393300787</v>
      </c>
      <c r="AG34" s="117">
        <f t="shared" si="31"/>
        <v>3102183.8291766047</v>
      </c>
      <c r="AH34" s="118">
        <f t="shared" si="32"/>
        <v>14567038.222477391</v>
      </c>
      <c r="AI34" s="32"/>
      <c r="AJ34" s="35">
        <v>607577.20771365543</v>
      </c>
      <c r="AK34" s="39">
        <v>9.5756849127447659</v>
      </c>
      <c r="AL34" s="36">
        <v>465766.82352241012</v>
      </c>
      <c r="AM34" s="39">
        <v>23.898959593740578</v>
      </c>
      <c r="AN34" s="36">
        <v>1073344.0312360656</v>
      </c>
      <c r="AO34" s="40">
        <v>12.941366923112957</v>
      </c>
      <c r="AP34" s="38">
        <v>1114609.6512761533</v>
      </c>
      <c r="AQ34" s="39">
        <v>7.5874368713574576</v>
      </c>
      <c r="AR34" s="36">
        <v>1743956.7629310982</v>
      </c>
      <c r="AS34" s="39">
        <v>12.224053123597061</v>
      </c>
      <c r="AT34" s="36">
        <v>2858566.4142072517</v>
      </c>
      <c r="AU34" s="40">
        <v>9.8718311906262155</v>
      </c>
      <c r="AV34" s="116">
        <f t="shared" si="33"/>
        <v>1722186.8589898087</v>
      </c>
      <c r="AW34" s="117">
        <f t="shared" si="34"/>
        <v>2209723.5864535086</v>
      </c>
      <c r="AX34" s="118">
        <f t="shared" si="35"/>
        <v>3931910.4454433173</v>
      </c>
      <c r="AY34" s="32"/>
      <c r="AZ34" s="35">
        <v>1352568.9448748801</v>
      </c>
      <c r="BA34" s="39">
        <v>12.267420162664322</v>
      </c>
      <c r="BB34" s="36">
        <v>672121.26095058257</v>
      </c>
      <c r="BC34" s="39">
        <v>23.933385355930014</v>
      </c>
      <c r="BD34" s="36">
        <v>2024690.2058254627</v>
      </c>
      <c r="BE34" s="40">
        <v>14.635609410332968</v>
      </c>
      <c r="BF34" s="38">
        <v>3592809.5196369067</v>
      </c>
      <c r="BG34" s="39">
        <v>6.0949828144552001</v>
      </c>
      <c r="BH34" s="36">
        <v>3873466.0121603897</v>
      </c>
      <c r="BI34" s="39">
        <v>13.906668194290765</v>
      </c>
      <c r="BJ34" s="36">
        <v>7466275.5317972964</v>
      </c>
      <c r="BK34" s="40">
        <v>8.6016701921505998</v>
      </c>
      <c r="BL34" s="116">
        <f t="shared" si="36"/>
        <v>4945378.4645117866</v>
      </c>
      <c r="BM34" s="117">
        <f t="shared" si="37"/>
        <v>4545587.2731109727</v>
      </c>
      <c r="BN34" s="118">
        <f t="shared" si="38"/>
        <v>9490965.7376227602</v>
      </c>
      <c r="BO34" s="32"/>
      <c r="BP34" s="35">
        <v>438427.72117617523</v>
      </c>
      <c r="BQ34" s="39">
        <v>5.0112897903275329</v>
      </c>
      <c r="BR34" s="36">
        <v>435527.59812263062</v>
      </c>
      <c r="BS34" s="39">
        <v>21.410264385145542</v>
      </c>
      <c r="BT34" s="36">
        <v>873955.3192988059</v>
      </c>
      <c r="BU34" s="40">
        <v>8.1049366530539366</v>
      </c>
      <c r="BV34" s="38">
        <v>1506537.9056598719</v>
      </c>
      <c r="BW34" s="39">
        <v>5.4144293901413212</v>
      </c>
      <c r="BX34" s="36">
        <v>1686841.7898317932</v>
      </c>
      <c r="BY34" s="39">
        <v>9.426698947887278</v>
      </c>
      <c r="BZ34" s="36">
        <v>3193379.695491665</v>
      </c>
      <c r="CA34" s="40">
        <v>6.9848283320902231</v>
      </c>
      <c r="CB34" s="116">
        <f t="shared" si="39"/>
        <v>1944965.626836047</v>
      </c>
      <c r="CC34" s="117">
        <f t="shared" si="40"/>
        <v>2122369.3879544237</v>
      </c>
      <c r="CD34" s="118">
        <f t="shared" si="41"/>
        <v>4067335.0147904707</v>
      </c>
      <c r="CE34" s="32"/>
      <c r="CF34" s="35">
        <v>1974803.7280076691</v>
      </c>
      <c r="CG34" s="39">
        <v>15.706203000045088</v>
      </c>
      <c r="CH34" s="36">
        <v>593409.81016516045</v>
      </c>
      <c r="CI34" s="39">
        <v>25.898390004153121</v>
      </c>
      <c r="CJ34" s="36">
        <v>2568213.5381728294</v>
      </c>
      <c r="CK34" s="40">
        <v>17.277264513732732</v>
      </c>
      <c r="CL34" s="38">
        <v>2273727.3759565731</v>
      </c>
      <c r="CM34" s="39">
        <v>3.7978883212733523</v>
      </c>
      <c r="CN34" s="36">
        <v>2788596.6948927543</v>
      </c>
      <c r="CO34" s="39">
        <v>9.8511574572380773</v>
      </c>
      <c r="CP34" s="36">
        <v>5062324.0708493274</v>
      </c>
      <c r="CQ34" s="40">
        <v>5.7411912275511083</v>
      </c>
      <c r="CR34" s="116">
        <f t="shared" si="42"/>
        <v>4248531.1039642422</v>
      </c>
      <c r="CS34" s="117">
        <f t="shared" si="43"/>
        <v>3382006.5050579146</v>
      </c>
      <c r="CT34" s="118">
        <f t="shared" si="44"/>
        <v>7630537.6090221573</v>
      </c>
      <c r="CU34" s="32"/>
      <c r="CV34" s="38">
        <f t="shared" si="45"/>
        <v>5638401.527861164</v>
      </c>
      <c r="CW34" s="39">
        <f t="shared" si="46"/>
        <v>8.2239196159057837</v>
      </c>
      <c r="CX34" s="39">
        <f t="shared" si="47"/>
        <v>2889160.322425426</v>
      </c>
      <c r="CY34" s="39">
        <f t="shared" si="48"/>
        <v>17.755737399444595</v>
      </c>
      <c r="CZ34" s="36">
        <f t="shared" si="49"/>
        <v>8527561.8502865899</v>
      </c>
      <c r="DA34" s="40">
        <f t="shared" si="50"/>
        <v>10.052210822343966</v>
      </c>
      <c r="DB34" s="38">
        <f t="shared" si="51"/>
        <v>20050844.239741508</v>
      </c>
      <c r="DC34" s="39">
        <f t="shared" si="52"/>
        <v>6.9156772110753471</v>
      </c>
      <c r="DD34" s="36">
        <f t="shared" si="53"/>
        <v>15666934.959327998</v>
      </c>
      <c r="DE34" s="39">
        <f t="shared" si="54"/>
        <v>10.181420023387403</v>
      </c>
      <c r="DF34" s="36">
        <f t="shared" si="55"/>
        <v>35717779.199069507</v>
      </c>
      <c r="DG34" s="40">
        <f t="shared" si="56"/>
        <v>8.0479725033949165</v>
      </c>
      <c r="DH34" s="152"/>
      <c r="DI34" s="161" t="s">
        <v>32</v>
      </c>
      <c r="DJ34" s="38">
        <f t="shared" si="57"/>
        <v>8527561.8502865899</v>
      </c>
      <c r="DK34" s="36">
        <f t="shared" si="58"/>
        <v>35717779.199069507</v>
      </c>
      <c r="DL34" s="37">
        <f t="shared" si="59"/>
        <v>44245341.049356095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>
        <v>508831.10000000003</v>
      </c>
      <c r="E35" s="39">
        <v>4.7883676503801853</v>
      </c>
      <c r="F35" s="36">
        <v>17735.68</v>
      </c>
      <c r="G35" s="39">
        <v>0.72728942836053478</v>
      </c>
      <c r="H35" s="36">
        <v>526566.78</v>
      </c>
      <c r="I35" s="40">
        <v>4.0303618828932262</v>
      </c>
      <c r="J35" s="38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508831.10000000003</v>
      </c>
      <c r="Q35" s="117">
        <f t="shared" si="28"/>
        <v>17735.68</v>
      </c>
      <c r="R35" s="118">
        <f t="shared" si="29"/>
        <v>526566.78</v>
      </c>
      <c r="S35" s="32"/>
      <c r="T35" s="35">
        <v>428584.17287036451</v>
      </c>
      <c r="U35" s="39">
        <v>2.2273716608738545</v>
      </c>
      <c r="V35" s="36">
        <v>20608.239312359612</v>
      </c>
      <c r="W35" s="39">
        <v>0.43382113742757689</v>
      </c>
      <c r="X35" s="36">
        <v>449192.4121827241</v>
      </c>
      <c r="Y35" s="40">
        <v>1.8722513334919582</v>
      </c>
      <c r="Z35" s="38">
        <v>-1453.4750123244519</v>
      </c>
      <c r="AA35" s="39">
        <v>-1.499380031364714E-3</v>
      </c>
      <c r="AB35" s="36">
        <v>137.47134542370804</v>
      </c>
      <c r="AC35" s="39">
        <v>3.5987451615900621E-4</v>
      </c>
      <c r="AD35" s="36">
        <v>-1316.0036669007438</v>
      </c>
      <c r="AE35" s="40">
        <v>-9.7382062725472431E-4</v>
      </c>
      <c r="AF35" s="116">
        <f t="shared" si="30"/>
        <v>427130.69785804005</v>
      </c>
      <c r="AG35" s="117">
        <f t="shared" si="31"/>
        <v>20745.710657783318</v>
      </c>
      <c r="AH35" s="118">
        <f t="shared" si="32"/>
        <v>447876.40851582336</v>
      </c>
      <c r="AI35" s="32"/>
      <c r="AJ35" s="35">
        <v>717153.74188286206</v>
      </c>
      <c r="AK35" s="39">
        <v>11.302659446538408</v>
      </c>
      <c r="AL35" s="36">
        <v>1928.1801905314569</v>
      </c>
      <c r="AM35" s="39">
        <v>9.8936845940348753E-2</v>
      </c>
      <c r="AN35" s="36">
        <v>719081.92207339348</v>
      </c>
      <c r="AO35" s="40">
        <v>8.6700095500716614</v>
      </c>
      <c r="AP35" s="38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717153.74188286206</v>
      </c>
      <c r="AW35" s="117">
        <f t="shared" si="34"/>
        <v>1928.1801905314569</v>
      </c>
      <c r="AX35" s="118">
        <f t="shared" si="35"/>
        <v>719081.92207339348</v>
      </c>
      <c r="AY35" s="32"/>
      <c r="AZ35" s="35">
        <v>764118.14958905778</v>
      </c>
      <c r="BA35" s="39">
        <v>6.9303368456339083</v>
      </c>
      <c r="BB35" s="36">
        <v>19082.364751481633</v>
      </c>
      <c r="BC35" s="39">
        <v>0.67949879825807902</v>
      </c>
      <c r="BD35" s="36">
        <v>783200.51434053946</v>
      </c>
      <c r="BE35" s="40">
        <v>5.661417625708685</v>
      </c>
      <c r="BF35" s="38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764118.14958905778</v>
      </c>
      <c r="BM35" s="117">
        <f t="shared" si="37"/>
        <v>19082.364751481633</v>
      </c>
      <c r="BN35" s="118">
        <f t="shared" si="38"/>
        <v>783200.51434053946</v>
      </c>
      <c r="BO35" s="32"/>
      <c r="BP35" s="35">
        <v>1215962.6293730303</v>
      </c>
      <c r="BQ35" s="39">
        <v>13.898621860975565</v>
      </c>
      <c r="BR35" s="36">
        <v>28775.901281002185</v>
      </c>
      <c r="BS35" s="39">
        <v>1.4146053131944836</v>
      </c>
      <c r="BT35" s="36">
        <v>1244738.5306540325</v>
      </c>
      <c r="BU35" s="40">
        <v>11.54352713209712</v>
      </c>
      <c r="BV35" s="38">
        <v>3113.4711289791144</v>
      </c>
      <c r="BW35" s="39">
        <v>1.11896750309228E-2</v>
      </c>
      <c r="BX35" s="36">
        <v>1321.2709620323831</v>
      </c>
      <c r="BY35" s="39">
        <v>7.3837532735697015E-3</v>
      </c>
      <c r="BZ35" s="36">
        <v>4434.7420910114979</v>
      </c>
      <c r="CA35" s="40">
        <v>9.7000404450936981E-3</v>
      </c>
      <c r="CB35" s="116">
        <f t="shared" si="39"/>
        <v>1219076.1005020093</v>
      </c>
      <c r="CC35" s="117">
        <f t="shared" si="40"/>
        <v>30097.172243034569</v>
      </c>
      <c r="CD35" s="118">
        <f t="shared" si="41"/>
        <v>1249173.2727450437</v>
      </c>
      <c r="CE35" s="32"/>
      <c r="CF35" s="35">
        <v>515894.3116286695</v>
      </c>
      <c r="CG35" s="39">
        <v>4.1030613169760723</v>
      </c>
      <c r="CH35" s="36">
        <v>18578.668321094283</v>
      </c>
      <c r="CI35" s="39">
        <v>0.8108352603803205</v>
      </c>
      <c r="CJ35" s="36">
        <v>534472.97994976374</v>
      </c>
      <c r="CK35" s="40">
        <v>3.5955853797908048</v>
      </c>
      <c r="CL35" s="38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515894.3116286695</v>
      </c>
      <c r="CS35" s="117">
        <f t="shared" si="43"/>
        <v>18578.668321094283</v>
      </c>
      <c r="CT35" s="118">
        <f t="shared" si="44"/>
        <v>534472.97994976374</v>
      </c>
      <c r="CU35" s="32"/>
      <c r="CV35" s="38">
        <f t="shared" si="45"/>
        <v>4150544.105343984</v>
      </c>
      <c r="CW35" s="39">
        <f t="shared" si="46"/>
        <v>6.0537975019967387</v>
      </c>
      <c r="CX35" s="39">
        <f t="shared" si="47"/>
        <v>106709.03385646918</v>
      </c>
      <c r="CY35" s="39">
        <f t="shared" si="48"/>
        <v>0.65579523870566181</v>
      </c>
      <c r="CZ35" s="36">
        <f t="shared" si="49"/>
        <v>4257253.1392004527</v>
      </c>
      <c r="DA35" s="40">
        <f t="shared" si="50"/>
        <v>5.0184105176429048</v>
      </c>
      <c r="DB35" s="38">
        <f t="shared" si="51"/>
        <v>1659.9961166546625</v>
      </c>
      <c r="DC35" s="39">
        <f t="shared" si="52"/>
        <v>5.7254433664535918E-4</v>
      </c>
      <c r="DD35" s="36">
        <f t="shared" si="53"/>
        <v>1458.7423074560911</v>
      </c>
      <c r="DE35" s="39">
        <f t="shared" si="54"/>
        <v>9.4798811488350232E-4</v>
      </c>
      <c r="DF35" s="36">
        <f t="shared" si="55"/>
        <v>3118.7384241107538</v>
      </c>
      <c r="DG35" s="40">
        <f t="shared" si="56"/>
        <v>7.0271785215522057E-4</v>
      </c>
      <c r="DH35" s="152"/>
      <c r="DI35" s="161" t="s">
        <v>33</v>
      </c>
      <c r="DJ35" s="38">
        <f t="shared" si="57"/>
        <v>4257253.1392004527</v>
      </c>
      <c r="DK35" s="36">
        <f t="shared" si="58"/>
        <v>3118.7384241107538</v>
      </c>
      <c r="DL35" s="37">
        <f t="shared" si="59"/>
        <v>4260371.8776245639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>
        <v>204048.84000000003</v>
      </c>
      <c r="E36" s="39">
        <v>1.9202066551230899</v>
      </c>
      <c r="F36" s="36">
        <v>0</v>
      </c>
      <c r="G36" s="39">
        <v>0</v>
      </c>
      <c r="H36" s="36">
        <v>204048.84000000003</v>
      </c>
      <c r="I36" s="40">
        <v>1.5617974741676237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204048.84000000003</v>
      </c>
      <c r="Q36" s="117">
        <f t="shared" si="28"/>
        <v>0</v>
      </c>
      <c r="R36" s="118">
        <f t="shared" si="29"/>
        <v>204048.84000000003</v>
      </c>
      <c r="S36" s="32"/>
      <c r="T36" s="35">
        <v>52123.32924694207</v>
      </c>
      <c r="U36" s="39">
        <v>0.27088733972020179</v>
      </c>
      <c r="V36" s="36">
        <v>-192.49840315735602</v>
      </c>
      <c r="W36" s="39">
        <v>-4.052256718536461E-3</v>
      </c>
      <c r="X36" s="36">
        <v>51930.830843784715</v>
      </c>
      <c r="Y36" s="40">
        <v>0.21644970987860468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52123.32924694207</v>
      </c>
      <c r="AG36" s="117">
        <f t="shared" si="31"/>
        <v>-192.49840315735602</v>
      </c>
      <c r="AH36" s="118">
        <f t="shared" si="32"/>
        <v>51930.830843784715</v>
      </c>
      <c r="AI36" s="32"/>
      <c r="AJ36" s="35">
        <v>414801.82607408357</v>
      </c>
      <c r="AK36" s="39">
        <v>6.5374598278027358</v>
      </c>
      <c r="AL36" s="36">
        <v>122.94472724595244</v>
      </c>
      <c r="AM36" s="39">
        <v>6.3084164013521701E-3</v>
      </c>
      <c r="AN36" s="36">
        <v>414924.77080132952</v>
      </c>
      <c r="AO36" s="40">
        <v>5.0027703589545274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414801.82607408357</v>
      </c>
      <c r="AW36" s="117">
        <f t="shared" si="34"/>
        <v>122.94472724595244</v>
      </c>
      <c r="AX36" s="118">
        <f t="shared" si="35"/>
        <v>414924.77080132952</v>
      </c>
      <c r="AY36" s="32"/>
      <c r="AZ36" s="35">
        <v>247343.22869689236</v>
      </c>
      <c r="BA36" s="39">
        <v>2.2433335633736848</v>
      </c>
      <c r="BB36" s="36">
        <v>1143.7750251558975</v>
      </c>
      <c r="BC36" s="39">
        <v>4.0728377493711408E-2</v>
      </c>
      <c r="BD36" s="36">
        <v>248487.00372204825</v>
      </c>
      <c r="BE36" s="40">
        <v>1.7962050290736464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247343.22869689236</v>
      </c>
      <c r="BM36" s="117">
        <f t="shared" si="37"/>
        <v>1143.7750251558975</v>
      </c>
      <c r="BN36" s="118">
        <f t="shared" si="38"/>
        <v>248487.00372204825</v>
      </c>
      <c r="BO36" s="32"/>
      <c r="BP36" s="35">
        <v>200926.52204572468</v>
      </c>
      <c r="BQ36" s="39">
        <v>2.296618073858411</v>
      </c>
      <c r="BR36" s="36">
        <v>-108.40650911105908</v>
      </c>
      <c r="BS36" s="39">
        <v>-5.3291962005239937E-3</v>
      </c>
      <c r="BT36" s="36">
        <v>200818.11553661362</v>
      </c>
      <c r="BU36" s="40">
        <v>1.8623584859187019</v>
      </c>
      <c r="BV36" s="38">
        <v>0</v>
      </c>
      <c r="BW36" s="39">
        <v>0</v>
      </c>
      <c r="BX36" s="36">
        <v>-96.228484419411757</v>
      </c>
      <c r="BY36" s="39">
        <v>-5.3776054061579245E-4</v>
      </c>
      <c r="BZ36" s="36">
        <v>-96.228484419411757</v>
      </c>
      <c r="CA36" s="40">
        <v>-2.1047902486375793E-4</v>
      </c>
      <c r="CB36" s="116">
        <f t="shared" si="39"/>
        <v>200926.52204572468</v>
      </c>
      <c r="CC36" s="117">
        <f t="shared" si="40"/>
        <v>-204.63499353047084</v>
      </c>
      <c r="CD36" s="118">
        <f t="shared" si="41"/>
        <v>200721.88705219422</v>
      </c>
      <c r="CE36" s="32"/>
      <c r="CF36" s="35">
        <v>215461.12312242528</v>
      </c>
      <c r="CG36" s="39">
        <v>1.7136265697617612</v>
      </c>
      <c r="CH36" s="36">
        <v>1666.8628457455147</v>
      </c>
      <c r="CI36" s="39">
        <v>7.274747286455352E-2</v>
      </c>
      <c r="CJ36" s="36">
        <v>217127.9859681708</v>
      </c>
      <c r="CK36" s="40">
        <v>1.4606953787709864</v>
      </c>
      <c r="CL36" s="38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215461.12312242528</v>
      </c>
      <c r="CS36" s="117">
        <f t="shared" si="43"/>
        <v>1666.8628457455147</v>
      </c>
      <c r="CT36" s="118">
        <f t="shared" si="44"/>
        <v>217127.9859681708</v>
      </c>
      <c r="CU36" s="32"/>
      <c r="CV36" s="38">
        <f t="shared" si="45"/>
        <v>1334704.869186068</v>
      </c>
      <c r="CW36" s="39">
        <f t="shared" si="46"/>
        <v>1.9467406677062293</v>
      </c>
      <c r="CX36" s="39">
        <f t="shared" si="47"/>
        <v>2632.6776858789494</v>
      </c>
      <c r="CY36" s="39">
        <f t="shared" si="48"/>
        <v>1.6179487612719933E-2</v>
      </c>
      <c r="CZ36" s="36">
        <f t="shared" si="49"/>
        <v>1337337.5468719469</v>
      </c>
      <c r="DA36" s="40">
        <f t="shared" si="50"/>
        <v>1.5764410974446728</v>
      </c>
      <c r="DB36" s="38">
        <f t="shared" si="51"/>
        <v>0</v>
      </c>
      <c r="DC36" s="39">
        <f t="shared" si="52"/>
        <v>0</v>
      </c>
      <c r="DD36" s="36">
        <f t="shared" si="53"/>
        <v>-96.228484419411757</v>
      </c>
      <c r="DE36" s="39">
        <f t="shared" si="54"/>
        <v>-6.25356919289876E-5</v>
      </c>
      <c r="DF36" s="36">
        <f t="shared" si="55"/>
        <v>-96.228484419411757</v>
      </c>
      <c r="DG36" s="40">
        <f t="shared" si="56"/>
        <v>-2.1682316594615355E-5</v>
      </c>
      <c r="DH36" s="152"/>
      <c r="DI36" s="161" t="s">
        <v>34</v>
      </c>
      <c r="DJ36" s="38">
        <f t="shared" si="57"/>
        <v>1337337.5468719469</v>
      </c>
      <c r="DK36" s="36">
        <f t="shared" si="58"/>
        <v>-96.228484419411757</v>
      </c>
      <c r="DL36" s="37">
        <f t="shared" si="59"/>
        <v>1337241.3183875275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>
        <v>69010.010000000009</v>
      </c>
      <c r="E37" s="39">
        <v>0.64942040578182647</v>
      </c>
      <c r="F37" s="36">
        <v>3254.1400000000003</v>
      </c>
      <c r="G37" s="39">
        <v>0.13344295907487905</v>
      </c>
      <c r="H37" s="36">
        <v>72264.150000000009</v>
      </c>
      <c r="I37" s="40">
        <v>0.55311251435132036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69010.010000000009</v>
      </c>
      <c r="Q37" s="117">
        <f t="shared" si="28"/>
        <v>3254.1400000000003</v>
      </c>
      <c r="R37" s="118">
        <f t="shared" si="29"/>
        <v>72264.150000000009</v>
      </c>
      <c r="S37" s="32"/>
      <c r="T37" s="35">
        <v>330352.66942556342</v>
      </c>
      <c r="U37" s="39">
        <v>1.7168580189149785</v>
      </c>
      <c r="V37" s="36">
        <v>13930.718053219953</v>
      </c>
      <c r="W37" s="39">
        <v>0.29325357976633448</v>
      </c>
      <c r="X37" s="36">
        <v>344283.38747878338</v>
      </c>
      <c r="Y37" s="40">
        <v>1.4349864642060652</v>
      </c>
      <c r="Z37" s="38">
        <v>3986.4914945822488</v>
      </c>
      <c r="AA37" s="39">
        <v>4.1123966298002119E-3</v>
      </c>
      <c r="AB37" s="36">
        <v>-416.4885280738763</v>
      </c>
      <c r="AC37" s="39">
        <v>-1.0902898132290647E-3</v>
      </c>
      <c r="AD37" s="36">
        <v>3570.0029665083725</v>
      </c>
      <c r="AE37" s="40">
        <v>2.641742280501274E-3</v>
      </c>
      <c r="AF37" s="116">
        <f t="shared" si="30"/>
        <v>334339.16092014569</v>
      </c>
      <c r="AG37" s="117">
        <f t="shared" si="31"/>
        <v>13514.229525146076</v>
      </c>
      <c r="AH37" s="118">
        <f t="shared" si="32"/>
        <v>347853.39044529176</v>
      </c>
      <c r="AI37" s="32"/>
      <c r="AJ37" s="35">
        <v>1250169.9076051572</v>
      </c>
      <c r="AK37" s="39">
        <v>19.70322943428144</v>
      </c>
      <c r="AL37" s="36">
        <v>36772.935874344126</v>
      </c>
      <c r="AM37" s="39">
        <v>1.8868559635868503</v>
      </c>
      <c r="AN37" s="36">
        <v>1286942.8434795013</v>
      </c>
      <c r="AO37" s="40">
        <v>15.516739332274337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1250169.9076051572</v>
      </c>
      <c r="AW37" s="117">
        <f t="shared" si="34"/>
        <v>36772.935874344126</v>
      </c>
      <c r="AX37" s="118">
        <f t="shared" si="35"/>
        <v>1286942.8434795013</v>
      </c>
      <c r="AY37" s="32"/>
      <c r="AZ37" s="35">
        <v>1093589.3033110145</v>
      </c>
      <c r="BA37" s="39">
        <v>9.9185476052406152</v>
      </c>
      <c r="BB37" s="36">
        <v>35444.336685028808</v>
      </c>
      <c r="BC37" s="39">
        <v>1.2621278597382333</v>
      </c>
      <c r="BD37" s="36">
        <v>1129033.6399960434</v>
      </c>
      <c r="BE37" s="40">
        <v>8.161295648373887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1093589.3033110145</v>
      </c>
      <c r="BM37" s="117">
        <f t="shared" si="37"/>
        <v>35444.336685028808</v>
      </c>
      <c r="BN37" s="118">
        <f t="shared" si="38"/>
        <v>1129033.6399960434</v>
      </c>
      <c r="BO37" s="32"/>
      <c r="BP37" s="35">
        <v>1439759.5024842764</v>
      </c>
      <c r="BQ37" s="39">
        <v>16.45665122627419</v>
      </c>
      <c r="BR37" s="36">
        <v>57895.885321405629</v>
      </c>
      <c r="BS37" s="39">
        <v>2.8461255196836905</v>
      </c>
      <c r="BT37" s="36">
        <v>1497655.3878056821</v>
      </c>
      <c r="BU37" s="40">
        <v>13.889041897483837</v>
      </c>
      <c r="BV37" s="38">
        <v>965.51784465552794</v>
      </c>
      <c r="BW37" s="39">
        <v>3.4700276542454596E-3</v>
      </c>
      <c r="BX37" s="36">
        <v>8019.1300672566558</v>
      </c>
      <c r="BY37" s="39">
        <v>4.4813879655849383E-2</v>
      </c>
      <c r="BZ37" s="36">
        <v>8984.6479119121832</v>
      </c>
      <c r="CA37" s="40">
        <v>1.9651976674611282E-2</v>
      </c>
      <c r="CB37" s="116">
        <f t="shared" si="39"/>
        <v>1440725.020328932</v>
      </c>
      <c r="CC37" s="117">
        <f t="shared" si="40"/>
        <v>65915.015388662287</v>
      </c>
      <c r="CD37" s="118">
        <f t="shared" si="41"/>
        <v>1506640.0357175942</v>
      </c>
      <c r="CE37" s="32"/>
      <c r="CF37" s="35">
        <v>502270.3795670417</v>
      </c>
      <c r="CG37" s="39">
        <v>3.9947061221868525</v>
      </c>
      <c r="CH37" s="36">
        <v>28629.075773610261</v>
      </c>
      <c r="CI37" s="39">
        <v>1.2494686760184288</v>
      </c>
      <c r="CJ37" s="36">
        <v>530899.45534065191</v>
      </c>
      <c r="CK37" s="40">
        <v>3.5715450385184493</v>
      </c>
      <c r="CL37" s="38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502270.3795670417</v>
      </c>
      <c r="CS37" s="117">
        <f t="shared" si="43"/>
        <v>28629.075773610261</v>
      </c>
      <c r="CT37" s="118">
        <f t="shared" si="44"/>
        <v>530899.45534065191</v>
      </c>
      <c r="CU37" s="32"/>
      <c r="CV37" s="38">
        <f t="shared" si="45"/>
        <v>4685151.7723930534</v>
      </c>
      <c r="CW37" s="39">
        <f t="shared" si="46"/>
        <v>6.8335522708143897</v>
      </c>
      <c r="CX37" s="39">
        <f t="shared" si="47"/>
        <v>175927.09170760878</v>
      </c>
      <c r="CY37" s="39">
        <f t="shared" si="48"/>
        <v>1.0811844595685072</v>
      </c>
      <c r="CZ37" s="36">
        <f t="shared" si="49"/>
        <v>4861078.8641006621</v>
      </c>
      <c r="DA37" s="40">
        <f t="shared" si="50"/>
        <v>5.7301946821221792</v>
      </c>
      <c r="DB37" s="38">
        <f t="shared" si="51"/>
        <v>4952.0093392377767</v>
      </c>
      <c r="DC37" s="39">
        <f t="shared" si="52"/>
        <v>1.7079828523390134E-3</v>
      </c>
      <c r="DD37" s="36">
        <f t="shared" si="53"/>
        <v>7602.6415391827795</v>
      </c>
      <c r="DE37" s="39">
        <f t="shared" si="54"/>
        <v>4.9407039091322394E-3</v>
      </c>
      <c r="DF37" s="36">
        <f t="shared" si="55"/>
        <v>12554.650878420556</v>
      </c>
      <c r="DG37" s="40">
        <f t="shared" si="56"/>
        <v>2.8288288724816258E-3</v>
      </c>
      <c r="DH37" s="152"/>
      <c r="DI37" s="161" t="s">
        <v>35</v>
      </c>
      <c r="DJ37" s="38">
        <f t="shared" si="57"/>
        <v>4861078.8641006621</v>
      </c>
      <c r="DK37" s="36">
        <f t="shared" si="58"/>
        <v>12554.650878420556</v>
      </c>
      <c r="DL37" s="37">
        <f t="shared" si="59"/>
        <v>4873633.5149790822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>
        <v>322193</v>
      </c>
      <c r="E38" s="39">
        <v>3.0320051946096513</v>
      </c>
      <c r="F38" s="36">
        <v>12706.259999999998</v>
      </c>
      <c r="G38" s="39">
        <v>0.52104732223406869</v>
      </c>
      <c r="H38" s="36">
        <v>334899.26</v>
      </c>
      <c r="I38" s="40">
        <v>2.5633314963643321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322193</v>
      </c>
      <c r="Q38" s="117">
        <f t="shared" si="28"/>
        <v>12706.259999999998</v>
      </c>
      <c r="R38" s="118">
        <f t="shared" si="29"/>
        <v>334899.26</v>
      </c>
      <c r="S38" s="32"/>
      <c r="T38" s="35">
        <v>16081.32275249419</v>
      </c>
      <c r="U38" s="39">
        <v>8.3575374070348207E-2</v>
      </c>
      <c r="V38" s="36">
        <v>721.71631666638393</v>
      </c>
      <c r="W38" s="39">
        <v>1.5192748329959245E-2</v>
      </c>
      <c r="X38" s="36">
        <v>16803.039069160575</v>
      </c>
      <c r="Y38" s="40">
        <v>7.0035716211421989E-2</v>
      </c>
      <c r="Z38" s="38">
        <v>797.26004868656059</v>
      </c>
      <c r="AA38" s="39">
        <v>8.224398676753078E-4</v>
      </c>
      <c r="AB38" s="36">
        <v>14.472698429592413</v>
      </c>
      <c r="AC38" s="39">
        <v>3.7886843464082042E-5</v>
      </c>
      <c r="AD38" s="36">
        <v>811.73274711615295</v>
      </c>
      <c r="AE38" s="40">
        <v>6.0066860970188517E-4</v>
      </c>
      <c r="AF38" s="116">
        <f t="shared" si="30"/>
        <v>16878.58280118075</v>
      </c>
      <c r="AG38" s="117">
        <f t="shared" si="31"/>
        <v>736.1890150959764</v>
      </c>
      <c r="AH38" s="118">
        <f t="shared" si="32"/>
        <v>17614.771816276727</v>
      </c>
      <c r="AI38" s="32"/>
      <c r="AJ38" s="35">
        <v>268591.35243503615</v>
      </c>
      <c r="AK38" s="39">
        <v>4.2331182416869373</v>
      </c>
      <c r="AL38" s="36">
        <v>4665.5257620898155</v>
      </c>
      <c r="AM38" s="39">
        <v>0.23939277346656143</v>
      </c>
      <c r="AN38" s="36">
        <v>273256.87819712597</v>
      </c>
      <c r="AO38" s="40">
        <v>3.2946729306734586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268591.35243503615</v>
      </c>
      <c r="AW38" s="117">
        <f t="shared" si="34"/>
        <v>4665.5257620898155</v>
      </c>
      <c r="AX38" s="118">
        <f t="shared" si="35"/>
        <v>273256.87819712597</v>
      </c>
      <c r="AY38" s="32"/>
      <c r="AZ38" s="35">
        <v>730650.95876848244</v>
      </c>
      <c r="BA38" s="39">
        <v>6.6267988315343462</v>
      </c>
      <c r="BB38" s="36">
        <v>19128.188636501269</v>
      </c>
      <c r="BC38" s="39">
        <v>0.68113052866507384</v>
      </c>
      <c r="BD38" s="36">
        <v>749779.14740498376</v>
      </c>
      <c r="BE38" s="40">
        <v>5.4198290256251536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730650.95876848244</v>
      </c>
      <c r="BM38" s="117">
        <f t="shared" si="37"/>
        <v>19128.188636501269</v>
      </c>
      <c r="BN38" s="118">
        <f t="shared" si="38"/>
        <v>749779.14740498376</v>
      </c>
      <c r="BO38" s="32"/>
      <c r="BP38" s="35">
        <v>-130552.50065987988</v>
      </c>
      <c r="BQ38" s="39">
        <v>-1.4922332280984807</v>
      </c>
      <c r="BR38" s="36">
        <v>3402.7895804472928</v>
      </c>
      <c r="BS38" s="39">
        <v>0.16727900798580733</v>
      </c>
      <c r="BT38" s="36">
        <v>-127149.71107943259</v>
      </c>
      <c r="BU38" s="40">
        <v>-1.1791682377764312</v>
      </c>
      <c r="BV38" s="38">
        <v>-289.26123216101178</v>
      </c>
      <c r="BW38" s="39">
        <v>-1.0395918423008923E-3</v>
      </c>
      <c r="BX38" s="36">
        <v>-195.68787700587291</v>
      </c>
      <c r="BY38" s="39">
        <v>-1.0935765970497471E-3</v>
      </c>
      <c r="BZ38" s="36">
        <v>-484.94910916688468</v>
      </c>
      <c r="CA38" s="40">
        <v>-1.0607214300613417E-3</v>
      </c>
      <c r="CB38" s="116">
        <f t="shared" si="39"/>
        <v>-130841.76189204089</v>
      </c>
      <c r="CC38" s="117">
        <f t="shared" si="40"/>
        <v>3207.1017034414199</v>
      </c>
      <c r="CD38" s="118">
        <f t="shared" si="41"/>
        <v>-127634.66018859946</v>
      </c>
      <c r="CE38" s="32"/>
      <c r="CF38" s="35">
        <v>4.6294540221239942</v>
      </c>
      <c r="CG38" s="39">
        <v>3.6819428492881748E-5</v>
      </c>
      <c r="CH38" s="36">
        <v>0</v>
      </c>
      <c r="CI38" s="39">
        <v>0</v>
      </c>
      <c r="CJ38" s="36">
        <v>4.6294540221239942</v>
      </c>
      <c r="CK38" s="40">
        <v>3.1143945199862724E-5</v>
      </c>
      <c r="CL38" s="38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4.6294540221239942</v>
      </c>
      <c r="CS38" s="117">
        <f t="shared" si="43"/>
        <v>0</v>
      </c>
      <c r="CT38" s="118">
        <f t="shared" si="44"/>
        <v>4.6294540221239942</v>
      </c>
      <c r="CU38" s="32"/>
      <c r="CV38" s="38">
        <f t="shared" si="45"/>
        <v>1206968.7627501551</v>
      </c>
      <c r="CW38" s="39">
        <f t="shared" si="46"/>
        <v>1.7604305111508802</v>
      </c>
      <c r="CX38" s="39">
        <f t="shared" si="47"/>
        <v>40624.480295704758</v>
      </c>
      <c r="CY38" s="39">
        <f t="shared" si="48"/>
        <v>0.24966340514946045</v>
      </c>
      <c r="CZ38" s="36">
        <f t="shared" si="49"/>
        <v>1247593.2430458597</v>
      </c>
      <c r="DA38" s="40">
        <f t="shared" si="50"/>
        <v>1.4706513444059421</v>
      </c>
      <c r="DB38" s="38">
        <f t="shared" si="51"/>
        <v>507.99881652554882</v>
      </c>
      <c r="DC38" s="39">
        <f t="shared" si="52"/>
        <v>1.7521236496046289E-4</v>
      </c>
      <c r="DD38" s="36">
        <f t="shared" si="53"/>
        <v>-181.21517857628049</v>
      </c>
      <c r="DE38" s="39">
        <f t="shared" si="54"/>
        <v>-1.1776571821406253E-4</v>
      </c>
      <c r="DF38" s="36">
        <f t="shared" si="55"/>
        <v>326.78363794926832</v>
      </c>
      <c r="DG38" s="40">
        <f t="shared" si="56"/>
        <v>7.3631278084713175E-5</v>
      </c>
      <c r="DH38" s="152"/>
      <c r="DI38" s="161" t="s">
        <v>36</v>
      </c>
      <c r="DJ38" s="38">
        <f t="shared" si="57"/>
        <v>1247593.2430458597</v>
      </c>
      <c r="DK38" s="36">
        <f t="shared" si="58"/>
        <v>326.78363794926832</v>
      </c>
      <c r="DL38" s="37">
        <f t="shared" si="59"/>
        <v>1247920.026683809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>
        <v>849739.99</v>
      </c>
      <c r="E39" s="39">
        <v>7.9964991906948732</v>
      </c>
      <c r="F39" s="36">
        <v>24438.2</v>
      </c>
      <c r="G39" s="39">
        <v>1.002140572459608</v>
      </c>
      <c r="H39" s="36">
        <v>874178.19</v>
      </c>
      <c r="I39" s="40">
        <v>6.6909926521239953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849739.99</v>
      </c>
      <c r="Q39" s="117">
        <f t="shared" si="28"/>
        <v>24438.2</v>
      </c>
      <c r="R39" s="118">
        <f t="shared" si="29"/>
        <v>874178.19</v>
      </c>
      <c r="S39" s="32"/>
      <c r="T39" s="35">
        <v>128597.65539015739</v>
      </c>
      <c r="U39" s="39">
        <v>0.66832793043316019</v>
      </c>
      <c r="V39" s="36">
        <v>6751.1697011442739</v>
      </c>
      <c r="W39" s="39">
        <v>0.14211792062024828</v>
      </c>
      <c r="X39" s="36">
        <v>135348.82509130167</v>
      </c>
      <c r="Y39" s="40">
        <v>0.56413913367859281</v>
      </c>
      <c r="Z39" s="38">
        <v>20322.603524140544</v>
      </c>
      <c r="AA39" s="39">
        <v>2.0964451160882112E-2</v>
      </c>
      <c r="AB39" s="36">
        <v>648.92322583185342</v>
      </c>
      <c r="AC39" s="39">
        <v>1.6987607941189571E-3</v>
      </c>
      <c r="AD39" s="36">
        <v>20971.5267499724</v>
      </c>
      <c r="AE39" s="40">
        <v>1.551857783363431E-2</v>
      </c>
      <c r="AF39" s="116">
        <f t="shared" si="30"/>
        <v>148920.25891429794</v>
      </c>
      <c r="AG39" s="117">
        <f t="shared" si="31"/>
        <v>7400.0929269761273</v>
      </c>
      <c r="AH39" s="118">
        <f t="shared" si="32"/>
        <v>156320.35184127407</v>
      </c>
      <c r="AI39" s="32"/>
      <c r="AJ39" s="35">
        <v>407060.89434866852</v>
      </c>
      <c r="AK39" s="39">
        <v>6.415459327796194</v>
      </c>
      <c r="AL39" s="36">
        <v>16017.508550146398</v>
      </c>
      <c r="AM39" s="39">
        <v>0.82187431628849084</v>
      </c>
      <c r="AN39" s="36">
        <v>423078.40289881494</v>
      </c>
      <c r="AO39" s="40">
        <v>5.1010791412823275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407060.89434866852</v>
      </c>
      <c r="AW39" s="117">
        <f t="shared" si="34"/>
        <v>16017.508550146398</v>
      </c>
      <c r="AX39" s="118">
        <f t="shared" si="35"/>
        <v>423078.40289881494</v>
      </c>
      <c r="AY39" s="32"/>
      <c r="AZ39" s="35">
        <v>1451000.8537139811</v>
      </c>
      <c r="BA39" s="39">
        <v>13.160169909520313</v>
      </c>
      <c r="BB39" s="36">
        <v>45567.052372911283</v>
      </c>
      <c r="BC39" s="39">
        <v>1.6225849222985893</v>
      </c>
      <c r="BD39" s="36">
        <v>1496567.9060868924</v>
      </c>
      <c r="BE39" s="40">
        <v>10.818041825118494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1451000.8537139811</v>
      </c>
      <c r="BM39" s="117">
        <f t="shared" si="37"/>
        <v>45567.052372911283</v>
      </c>
      <c r="BN39" s="118">
        <f t="shared" si="38"/>
        <v>1496567.9060868924</v>
      </c>
      <c r="BO39" s="32"/>
      <c r="BP39" s="35">
        <v>1652934.6949950941</v>
      </c>
      <c r="BQ39" s="39">
        <v>18.893273305997326</v>
      </c>
      <c r="BR39" s="36">
        <v>21300.028062229911</v>
      </c>
      <c r="BS39" s="39">
        <v>1.0470960604773332</v>
      </c>
      <c r="BT39" s="36">
        <v>1674234.7230573241</v>
      </c>
      <c r="BU39" s="40">
        <v>15.526613401254975</v>
      </c>
      <c r="BV39" s="38">
        <v>284.52390961160006</v>
      </c>
      <c r="BW39" s="39">
        <v>1.0225661183906271E-3</v>
      </c>
      <c r="BX39" s="36">
        <v>2320.0126258856326</v>
      </c>
      <c r="BY39" s="39">
        <v>1.2965092939570884E-2</v>
      </c>
      <c r="BZ39" s="36">
        <v>2604.5365354972328</v>
      </c>
      <c r="CA39" s="40">
        <v>5.6968611063659431E-3</v>
      </c>
      <c r="CB39" s="116">
        <f t="shared" si="39"/>
        <v>1653219.2189047057</v>
      </c>
      <c r="CC39" s="117">
        <f t="shared" si="40"/>
        <v>23620.040688115543</v>
      </c>
      <c r="CD39" s="118">
        <f t="shared" si="41"/>
        <v>1676839.2595928214</v>
      </c>
      <c r="CE39" s="32"/>
      <c r="CF39" s="35">
        <v>0</v>
      </c>
      <c r="CG39" s="39">
        <v>0</v>
      </c>
      <c r="CH39" s="36">
        <v>0</v>
      </c>
      <c r="CI39" s="39">
        <v>0</v>
      </c>
      <c r="CJ39" s="36">
        <v>0</v>
      </c>
      <c r="CK39" s="40">
        <v>0</v>
      </c>
      <c r="CL39" s="38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4489334.0884479014</v>
      </c>
      <c r="CW39" s="39">
        <f t="shared" si="46"/>
        <v>6.5479413784044889</v>
      </c>
      <c r="CX39" s="39">
        <f t="shared" si="47"/>
        <v>114073.95868643187</v>
      </c>
      <c r="CY39" s="39">
        <f t="shared" si="48"/>
        <v>0.70105741063583937</v>
      </c>
      <c r="CZ39" s="36">
        <f t="shared" si="49"/>
        <v>4603408.0471343333</v>
      </c>
      <c r="DA39" s="40">
        <f t="shared" si="50"/>
        <v>5.4264547127868541</v>
      </c>
      <c r="DB39" s="38">
        <f t="shared" si="51"/>
        <v>20607.127433752143</v>
      </c>
      <c r="DC39" s="39">
        <f t="shared" si="52"/>
        <v>7.1075431974510486E-3</v>
      </c>
      <c r="DD39" s="36">
        <f t="shared" si="53"/>
        <v>2968.935851717486</v>
      </c>
      <c r="DE39" s="39">
        <f t="shared" si="54"/>
        <v>1.929412677546835E-3</v>
      </c>
      <c r="DF39" s="36">
        <f t="shared" si="55"/>
        <v>23576.063285469631</v>
      </c>
      <c r="DG39" s="40">
        <f t="shared" si="56"/>
        <v>5.3121866284648782E-3</v>
      </c>
      <c r="DH39" s="152"/>
      <c r="DI39" s="161" t="s">
        <v>37</v>
      </c>
      <c r="DJ39" s="38">
        <f t="shared" si="57"/>
        <v>4603408.0471343333</v>
      </c>
      <c r="DK39" s="36">
        <f t="shared" si="58"/>
        <v>23576.063285469631</v>
      </c>
      <c r="DL39" s="37">
        <f t="shared" si="59"/>
        <v>4626984.1104198033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>
        <v>134191.09999999998</v>
      </c>
      <c r="E40" s="39">
        <v>1.2628086652111719</v>
      </c>
      <c r="F40" s="36">
        <v>0</v>
      </c>
      <c r="G40" s="39">
        <v>0</v>
      </c>
      <c r="H40" s="36">
        <v>134191.09999999998</v>
      </c>
      <c r="I40" s="40">
        <v>1.0271037122081896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134191.09999999998</v>
      </c>
      <c r="Q40" s="117">
        <f t="shared" si="28"/>
        <v>0</v>
      </c>
      <c r="R40" s="118">
        <f t="shared" si="29"/>
        <v>134191.09999999998</v>
      </c>
      <c r="S40" s="32"/>
      <c r="T40" s="35">
        <v>54281473.053988799</v>
      </c>
      <c r="U40" s="39">
        <v>282.10331235799748</v>
      </c>
      <c r="V40" s="36">
        <v>3624813.7838763315</v>
      </c>
      <c r="W40" s="39">
        <v>76.305443412688021</v>
      </c>
      <c r="X40" s="36">
        <v>57906286.837865129</v>
      </c>
      <c r="Y40" s="40">
        <v>241.35564138972882</v>
      </c>
      <c r="Z40" s="38">
        <v>61687.38627661769</v>
      </c>
      <c r="AA40" s="39">
        <v>6.3635655505576413E-2</v>
      </c>
      <c r="AB40" s="36">
        <v>51456.440035901745</v>
      </c>
      <c r="AC40" s="39">
        <v>0.13470342786062164</v>
      </c>
      <c r="AD40" s="36">
        <v>113143.82631251944</v>
      </c>
      <c r="AE40" s="40">
        <v>8.3724532598865045E-2</v>
      </c>
      <c r="AF40" s="116">
        <f t="shared" si="30"/>
        <v>54343160.440265417</v>
      </c>
      <c r="AG40" s="117">
        <f t="shared" si="31"/>
        <v>3676270.2239122335</v>
      </c>
      <c r="AH40" s="118">
        <f t="shared" si="32"/>
        <v>58019430.664177649</v>
      </c>
      <c r="AI40" s="32"/>
      <c r="AJ40" s="35">
        <v>41828449.016753793</v>
      </c>
      <c r="AK40" s="39">
        <v>659.23481507886197</v>
      </c>
      <c r="AL40" s="36">
        <v>3056925.744066203</v>
      </c>
      <c r="AM40" s="39">
        <v>156.8539044623225</v>
      </c>
      <c r="AN40" s="36">
        <v>44885374.760819994</v>
      </c>
      <c r="AO40" s="40">
        <v>541.18538637818153</v>
      </c>
      <c r="AP40" s="38">
        <v>-188.84517207619524</v>
      </c>
      <c r="AQ40" s="39">
        <v>-1.2855180465629825E-3</v>
      </c>
      <c r="AR40" s="36">
        <v>234.02152027751993</v>
      </c>
      <c r="AS40" s="39">
        <v>1.6403454241201122E-3</v>
      </c>
      <c r="AT40" s="36">
        <v>45.176348201324686</v>
      </c>
      <c r="AU40" s="40">
        <v>1.5601291648705896E-4</v>
      </c>
      <c r="AV40" s="116">
        <f t="shared" si="33"/>
        <v>41828260.171581715</v>
      </c>
      <c r="AW40" s="117">
        <f t="shared" si="34"/>
        <v>3057159.7655864805</v>
      </c>
      <c r="AX40" s="118">
        <f t="shared" si="35"/>
        <v>44885419.937168196</v>
      </c>
      <c r="AY40" s="32"/>
      <c r="AZ40" s="35">
        <v>43499423.260346159</v>
      </c>
      <c r="BA40" s="39">
        <v>394.52754256279565</v>
      </c>
      <c r="BB40" s="36">
        <v>2708603.6021230323</v>
      </c>
      <c r="BC40" s="39">
        <v>96.449937760318775</v>
      </c>
      <c r="BD40" s="36">
        <v>46208026.862469189</v>
      </c>
      <c r="BE40" s="40">
        <v>334.01783188137335</v>
      </c>
      <c r="BF40" s="38">
        <v>243456.91411824111</v>
      </c>
      <c r="BG40" s="39">
        <v>0.41300984633355575</v>
      </c>
      <c r="BH40" s="36">
        <v>381776.35095613764</v>
      </c>
      <c r="BI40" s="39">
        <v>1.3706682904939007</v>
      </c>
      <c r="BJ40" s="36">
        <v>625233.26507437881</v>
      </c>
      <c r="BK40" s="40">
        <v>0.72031233195551025</v>
      </c>
      <c r="BL40" s="116">
        <f t="shared" si="36"/>
        <v>43742880.174464397</v>
      </c>
      <c r="BM40" s="117">
        <f t="shared" si="37"/>
        <v>3090379.9530791701</v>
      </c>
      <c r="BN40" s="118">
        <f t="shared" si="38"/>
        <v>46833260.127543569</v>
      </c>
      <c r="BO40" s="32"/>
      <c r="BP40" s="35">
        <v>48965016.46300222</v>
      </c>
      <c r="BQ40" s="39">
        <v>559.6769438437525</v>
      </c>
      <c r="BR40" s="36">
        <v>2028986.3825034164</v>
      </c>
      <c r="BS40" s="39">
        <v>99.743701823980743</v>
      </c>
      <c r="BT40" s="36">
        <v>50994002.84550564</v>
      </c>
      <c r="BU40" s="40">
        <v>472.91109010020995</v>
      </c>
      <c r="BV40" s="38">
        <v>-234153.74870701015</v>
      </c>
      <c r="BW40" s="39">
        <v>-0.84153802838149883</v>
      </c>
      <c r="BX40" s="36">
        <v>-1274424.1744493488</v>
      </c>
      <c r="BY40" s="39">
        <v>-7.1219560108489786</v>
      </c>
      <c r="BZ40" s="36">
        <v>-1508577.923156359</v>
      </c>
      <c r="CA40" s="40">
        <v>-3.299688362678721</v>
      </c>
      <c r="CB40" s="116">
        <f t="shared" si="39"/>
        <v>48730862.714295208</v>
      </c>
      <c r="CC40" s="117">
        <f t="shared" si="40"/>
        <v>754562.20805406757</v>
      </c>
      <c r="CD40" s="118">
        <f t="shared" si="41"/>
        <v>49485424.922349274</v>
      </c>
      <c r="CE40" s="32"/>
      <c r="CF40" s="35">
        <v>30408742.769706775</v>
      </c>
      <c r="CG40" s="39">
        <v>241.8498001312833</v>
      </c>
      <c r="CH40" s="36">
        <v>2501734.5578851425</v>
      </c>
      <c r="CI40" s="39">
        <v>109.18406834046796</v>
      </c>
      <c r="CJ40" s="36">
        <v>32910477.327591918</v>
      </c>
      <c r="CK40" s="40">
        <v>221.40021209706163</v>
      </c>
      <c r="CL40" s="38">
        <v>-13504.979820561963</v>
      </c>
      <c r="CM40" s="39">
        <v>-2.255785178201777E-2</v>
      </c>
      <c r="CN40" s="36">
        <v>0</v>
      </c>
      <c r="CO40" s="39">
        <v>0</v>
      </c>
      <c r="CP40" s="36">
        <v>-13504.979820561963</v>
      </c>
      <c r="CQ40" s="40">
        <v>-1.5316022954859301E-2</v>
      </c>
      <c r="CR40" s="116">
        <f t="shared" si="42"/>
        <v>30395237.789886214</v>
      </c>
      <c r="CS40" s="117">
        <f t="shared" si="43"/>
        <v>2501734.5578851425</v>
      </c>
      <c r="CT40" s="118">
        <f t="shared" si="44"/>
        <v>32896972.347771358</v>
      </c>
      <c r="CU40" s="32"/>
      <c r="CV40" s="38">
        <f t="shared" si="45"/>
        <v>219117295.66379774</v>
      </c>
      <c r="CW40" s="39">
        <f t="shared" si="46"/>
        <v>319.59466119776221</v>
      </c>
      <c r="CX40" s="39">
        <f t="shared" si="47"/>
        <v>13921064.070454126</v>
      </c>
      <c r="CY40" s="39">
        <f t="shared" si="48"/>
        <v>85.553839306612872</v>
      </c>
      <c r="CZ40" s="36">
        <f t="shared" si="49"/>
        <v>233038359.73425186</v>
      </c>
      <c r="DA40" s="40">
        <f t="shared" si="50"/>
        <v>274.70345719781625</v>
      </c>
      <c r="DB40" s="38">
        <f t="shared" si="51"/>
        <v>57296.726695210513</v>
      </c>
      <c r="DC40" s="39">
        <f t="shared" si="52"/>
        <v>1.9762044048494794E-2</v>
      </c>
      <c r="DD40" s="36">
        <f t="shared" si="53"/>
        <v>-840957.36193703185</v>
      </c>
      <c r="DE40" s="39">
        <f t="shared" si="54"/>
        <v>-0.54651022333777532</v>
      </c>
      <c r="DF40" s="36">
        <f t="shared" si="55"/>
        <v>-783660.63524182129</v>
      </c>
      <c r="DG40" s="40">
        <f t="shared" si="56"/>
        <v>-0.17657534667170663</v>
      </c>
      <c r="DH40" s="152"/>
      <c r="DI40" s="161" t="s">
        <v>38</v>
      </c>
      <c r="DJ40" s="38">
        <f t="shared" si="57"/>
        <v>233038359.73425186</v>
      </c>
      <c r="DK40" s="36">
        <f t="shared" si="58"/>
        <v>-783660.63524182129</v>
      </c>
      <c r="DL40" s="37">
        <f t="shared" si="59"/>
        <v>232254699.09901005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>
        <v>20457.629999999997</v>
      </c>
      <c r="E41" s="39">
        <v>0.19251703304976284</v>
      </c>
      <c r="F41" s="36">
        <v>944.15000000000009</v>
      </c>
      <c r="G41" s="39">
        <v>3.8716886738292468E-2</v>
      </c>
      <c r="H41" s="36">
        <v>21401.78</v>
      </c>
      <c r="I41" s="40">
        <v>0.16381002678913126</v>
      </c>
      <c r="J41" s="38">
        <v>29257.9</v>
      </c>
      <c r="K41" s="39">
        <v>9.2398523286035969E-2</v>
      </c>
      <c r="L41" s="36">
        <v>208984.30000000002</v>
      </c>
      <c r="M41" s="39">
        <v>0.76393202321942955</v>
      </c>
      <c r="N41" s="36">
        <v>238242.2</v>
      </c>
      <c r="O41" s="40">
        <v>0.40365461282621701</v>
      </c>
      <c r="P41" s="116">
        <f t="shared" si="27"/>
        <v>49715.53</v>
      </c>
      <c r="Q41" s="117">
        <f t="shared" si="28"/>
        <v>209928.45</v>
      </c>
      <c r="R41" s="118">
        <f t="shared" si="29"/>
        <v>259643.98</v>
      </c>
      <c r="S41" s="32"/>
      <c r="T41" s="35">
        <v>3161621.7740300503</v>
      </c>
      <c r="U41" s="39">
        <v>16.431093791245317</v>
      </c>
      <c r="V41" s="36">
        <v>219122.18960174645</v>
      </c>
      <c r="W41" s="39">
        <v>4.6127102896965821</v>
      </c>
      <c r="X41" s="36">
        <v>3380743.9636317967</v>
      </c>
      <c r="Y41" s="40">
        <v>14.09107149283221</v>
      </c>
      <c r="Z41" s="38">
        <v>906229.20536255639</v>
      </c>
      <c r="AA41" s="39">
        <v>0.9348505910584004</v>
      </c>
      <c r="AB41" s="36">
        <v>88726.145724134403</v>
      </c>
      <c r="AC41" s="39">
        <v>0.23226861324963588</v>
      </c>
      <c r="AD41" s="36">
        <v>994955.35108669079</v>
      </c>
      <c r="AE41" s="40">
        <v>0.73625026164821705</v>
      </c>
      <c r="AF41" s="116">
        <f t="shared" si="30"/>
        <v>4067850.9793926068</v>
      </c>
      <c r="AG41" s="117">
        <f t="shared" si="31"/>
        <v>307848.33532588085</v>
      </c>
      <c r="AH41" s="118">
        <f t="shared" si="32"/>
        <v>4375699.3147184877</v>
      </c>
      <c r="AI41" s="32"/>
      <c r="AJ41" s="35">
        <v>1741902.763969155</v>
      </c>
      <c r="AK41" s="39">
        <v>27.453156248528842</v>
      </c>
      <c r="AL41" s="36">
        <v>139201.50854405848</v>
      </c>
      <c r="AM41" s="39">
        <v>7.1425680406413097</v>
      </c>
      <c r="AN41" s="36">
        <v>1881104.2725132136</v>
      </c>
      <c r="AO41" s="40">
        <v>22.680575754629469</v>
      </c>
      <c r="AP41" s="38">
        <v>92612.467839589575</v>
      </c>
      <c r="AQ41" s="39">
        <v>0.63043707941069271</v>
      </c>
      <c r="AR41" s="36">
        <v>64265.478985553171</v>
      </c>
      <c r="AS41" s="39">
        <v>0.45046106981027834</v>
      </c>
      <c r="AT41" s="36">
        <v>156877.94682514275</v>
      </c>
      <c r="AU41" s="40">
        <v>0.5417654810792033</v>
      </c>
      <c r="AV41" s="116">
        <f t="shared" si="33"/>
        <v>1834515.2318087446</v>
      </c>
      <c r="AW41" s="117">
        <f t="shared" si="34"/>
        <v>203466.98752961165</v>
      </c>
      <c r="AX41" s="118">
        <f t="shared" si="35"/>
        <v>2037982.2193383563</v>
      </c>
      <c r="AY41" s="32"/>
      <c r="AZ41" s="35">
        <v>1671401.6569422893</v>
      </c>
      <c r="BA41" s="39">
        <v>15.159143246617351</v>
      </c>
      <c r="BB41" s="36">
        <v>129025.62953849664</v>
      </c>
      <c r="BC41" s="39">
        <v>4.5944389680054352</v>
      </c>
      <c r="BD41" s="36">
        <v>1800427.286480786</v>
      </c>
      <c r="BE41" s="40">
        <v>13.014509805412651</v>
      </c>
      <c r="BF41" s="38">
        <v>589409.57890383201</v>
      </c>
      <c r="BG41" s="39">
        <v>0.99989749928551408</v>
      </c>
      <c r="BH41" s="36">
        <v>128566.94018846109</v>
      </c>
      <c r="BI41" s="39">
        <v>0.46158602459479159</v>
      </c>
      <c r="BJ41" s="36">
        <v>717976.51909229311</v>
      </c>
      <c r="BK41" s="40">
        <v>0.82715902951060438</v>
      </c>
      <c r="BL41" s="116">
        <f t="shared" si="36"/>
        <v>2260811.2358461213</v>
      </c>
      <c r="BM41" s="117">
        <f t="shared" si="37"/>
        <v>257592.56972695771</v>
      </c>
      <c r="BN41" s="118">
        <f t="shared" si="38"/>
        <v>2518403.8055730788</v>
      </c>
      <c r="BO41" s="32"/>
      <c r="BP41" s="35">
        <v>1135263.4140809416</v>
      </c>
      <c r="BQ41" s="39">
        <v>12.976218613763505</v>
      </c>
      <c r="BR41" s="36">
        <v>91946.900269564416</v>
      </c>
      <c r="BS41" s="39">
        <v>4.5200521221887922</v>
      </c>
      <c r="BT41" s="36">
        <v>1227210.3143505061</v>
      </c>
      <c r="BU41" s="40">
        <v>11.38097296068354</v>
      </c>
      <c r="BV41" s="38">
        <v>125789.21547811286</v>
      </c>
      <c r="BW41" s="39">
        <v>0.45208077585621614</v>
      </c>
      <c r="BX41" s="36">
        <v>122026.5099936121</v>
      </c>
      <c r="BY41" s="39">
        <v>0.68192949706673134</v>
      </c>
      <c r="BZ41" s="36">
        <v>247815.72547172496</v>
      </c>
      <c r="CA41" s="40">
        <v>0.54204337268634561</v>
      </c>
      <c r="CB41" s="116">
        <f t="shared" si="39"/>
        <v>1261052.6295590545</v>
      </c>
      <c r="CC41" s="117">
        <f t="shared" si="40"/>
        <v>213973.41026317651</v>
      </c>
      <c r="CD41" s="118">
        <f t="shared" si="41"/>
        <v>1475026.039822231</v>
      </c>
      <c r="CE41" s="32"/>
      <c r="CF41" s="35">
        <v>2115730.0000641444</v>
      </c>
      <c r="CG41" s="39">
        <v>16.827031670543722</v>
      </c>
      <c r="CH41" s="36">
        <v>162610.56988031077</v>
      </c>
      <c r="CI41" s="39">
        <v>7.0968694575267648</v>
      </c>
      <c r="CJ41" s="36">
        <v>2278340.5699444553</v>
      </c>
      <c r="CK41" s="40">
        <v>15.32718837207919</v>
      </c>
      <c r="CL41" s="38">
        <v>616773.05570418935</v>
      </c>
      <c r="CM41" s="39">
        <v>1.0302181386849603</v>
      </c>
      <c r="CN41" s="36">
        <v>223983.01335510105</v>
      </c>
      <c r="CO41" s="39">
        <v>0.79125530642308184</v>
      </c>
      <c r="CP41" s="36">
        <v>840756.06905929046</v>
      </c>
      <c r="CQ41" s="40">
        <v>0.95350303549091353</v>
      </c>
      <c r="CR41" s="116">
        <f t="shared" si="42"/>
        <v>2732503.0557683338</v>
      </c>
      <c r="CS41" s="117">
        <f t="shared" si="43"/>
        <v>386593.58323541179</v>
      </c>
      <c r="CT41" s="118">
        <f t="shared" si="44"/>
        <v>3119096.6390037457</v>
      </c>
      <c r="CU41" s="32"/>
      <c r="CV41" s="38">
        <f t="shared" si="45"/>
        <v>9846377.2390865795</v>
      </c>
      <c r="CW41" s="39">
        <f t="shared" si="46"/>
        <v>14.361484282735928</v>
      </c>
      <c r="CX41" s="39">
        <f t="shared" si="47"/>
        <v>742850.94783417683</v>
      </c>
      <c r="CY41" s="39">
        <f t="shared" si="48"/>
        <v>4.5652940248048868</v>
      </c>
      <c r="CZ41" s="36">
        <f t="shared" si="49"/>
        <v>10589228.186920756</v>
      </c>
      <c r="DA41" s="40">
        <f t="shared" si="50"/>
        <v>12.48248397955123</v>
      </c>
      <c r="DB41" s="38">
        <f t="shared" si="51"/>
        <v>2360071.4232882801</v>
      </c>
      <c r="DC41" s="39">
        <f t="shared" si="52"/>
        <v>0.81400523406366709</v>
      </c>
      <c r="DD41" s="36">
        <f t="shared" si="53"/>
        <v>836552.38824686175</v>
      </c>
      <c r="DE41" s="39">
        <f t="shared" si="54"/>
        <v>0.54364757742470915</v>
      </c>
      <c r="DF41" s="36">
        <f t="shared" si="55"/>
        <v>3196623.8115351419</v>
      </c>
      <c r="DG41" s="40">
        <f t="shared" si="56"/>
        <v>0.72026708031171427</v>
      </c>
      <c r="DH41" s="152"/>
      <c r="DI41" s="161" t="s">
        <v>39</v>
      </c>
      <c r="DJ41" s="38">
        <f t="shared" si="57"/>
        <v>10589228.186920756</v>
      </c>
      <c r="DK41" s="36">
        <f t="shared" si="58"/>
        <v>3196623.8115351419</v>
      </c>
      <c r="DL41" s="37">
        <f t="shared" si="59"/>
        <v>13785851.998455899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>
        <v>34413.550000000003</v>
      </c>
      <c r="E42" s="39">
        <v>0.32384956335165249</v>
      </c>
      <c r="F42" s="36">
        <v>2088.23</v>
      </c>
      <c r="G42" s="39">
        <v>8.5632330025424419E-2</v>
      </c>
      <c r="H42" s="36">
        <v>36501.780000000006</v>
      </c>
      <c r="I42" s="40">
        <v>0.2793859931113663</v>
      </c>
      <c r="J42" s="38">
        <v>3049527.12</v>
      </c>
      <c r="K42" s="39">
        <v>9.6306229294897516</v>
      </c>
      <c r="L42" s="36">
        <v>3309404.62</v>
      </c>
      <c r="M42" s="39">
        <v>12.09736887894606</v>
      </c>
      <c r="N42" s="36">
        <v>6358931.7400000002</v>
      </c>
      <c r="O42" s="40">
        <v>10.77396082431258</v>
      </c>
      <c r="P42" s="116">
        <f t="shared" si="27"/>
        <v>3083940.67</v>
      </c>
      <c r="Q42" s="117">
        <f t="shared" si="28"/>
        <v>3311492.85</v>
      </c>
      <c r="R42" s="118">
        <f t="shared" si="29"/>
        <v>6395433.5199999996</v>
      </c>
      <c r="S42" s="32"/>
      <c r="T42" s="35">
        <v>1913140.1447309358</v>
      </c>
      <c r="U42" s="39">
        <v>9.9426773348037631</v>
      </c>
      <c r="V42" s="36">
        <v>1221225.1020500194</v>
      </c>
      <c r="W42" s="39">
        <v>25.707837277913846</v>
      </c>
      <c r="X42" s="36">
        <v>3134365.2467809552</v>
      </c>
      <c r="Y42" s="40">
        <v>13.064155479432626</v>
      </c>
      <c r="Z42" s="38">
        <v>19349921.547547225</v>
      </c>
      <c r="AA42" s="39">
        <v>19.961049024480726</v>
      </c>
      <c r="AB42" s="36">
        <v>3144548.1486836737</v>
      </c>
      <c r="AC42" s="39">
        <v>8.2318445350071823</v>
      </c>
      <c r="AD42" s="36">
        <v>22494469.6962309</v>
      </c>
      <c r="AE42" s="40">
        <v>16.645530054589226</v>
      </c>
      <c r="AF42" s="116">
        <f t="shared" si="30"/>
        <v>21263061.692278162</v>
      </c>
      <c r="AG42" s="117">
        <f t="shared" si="31"/>
        <v>4365773.2507336931</v>
      </c>
      <c r="AH42" s="118">
        <f t="shared" si="32"/>
        <v>25628834.943011854</v>
      </c>
      <c r="AI42" s="32"/>
      <c r="AJ42" s="35">
        <v>1685759.9502843344</v>
      </c>
      <c r="AK42" s="39">
        <v>26.568320729461533</v>
      </c>
      <c r="AL42" s="36">
        <v>1164948.1860177512</v>
      </c>
      <c r="AM42" s="39">
        <v>59.774651650559356</v>
      </c>
      <c r="AN42" s="36">
        <v>2850708.1363020856</v>
      </c>
      <c r="AO42" s="40">
        <v>34.37114187899644</v>
      </c>
      <c r="AP42" s="38">
        <v>2732242.4008606109</v>
      </c>
      <c r="AQ42" s="39">
        <v>18.599082387309981</v>
      </c>
      <c r="AR42" s="36">
        <v>3653038.3298077174</v>
      </c>
      <c r="AS42" s="39">
        <v>25.605528505794776</v>
      </c>
      <c r="AT42" s="36">
        <v>6385280.7306683287</v>
      </c>
      <c r="AU42" s="40">
        <v>22.051057888538544</v>
      </c>
      <c r="AV42" s="116">
        <f t="shared" si="33"/>
        <v>4418002.3511449452</v>
      </c>
      <c r="AW42" s="117">
        <f t="shared" si="34"/>
        <v>4817986.515825469</v>
      </c>
      <c r="AX42" s="118">
        <f t="shared" si="35"/>
        <v>9235988.8669704143</v>
      </c>
      <c r="AY42" s="32"/>
      <c r="AZ42" s="35">
        <v>1872506.7456610762</v>
      </c>
      <c r="BA42" s="39">
        <v>16.983109876570886</v>
      </c>
      <c r="BB42" s="36">
        <v>769339.62114500254</v>
      </c>
      <c r="BC42" s="39">
        <v>27.395207817718994</v>
      </c>
      <c r="BD42" s="36">
        <v>2641846.3668060787</v>
      </c>
      <c r="BE42" s="40">
        <v>19.096764253332939</v>
      </c>
      <c r="BF42" s="38">
        <v>6145209.4307522457</v>
      </c>
      <c r="BG42" s="39">
        <v>10.42497401182799</v>
      </c>
      <c r="BH42" s="36">
        <v>4331952.1934474567</v>
      </c>
      <c r="BI42" s="39">
        <v>15.552743098474711</v>
      </c>
      <c r="BJ42" s="36">
        <v>10477161.624199703</v>
      </c>
      <c r="BK42" s="40">
        <v>12.070420982646031</v>
      </c>
      <c r="BL42" s="116">
        <f t="shared" si="36"/>
        <v>8017716.1764133219</v>
      </c>
      <c r="BM42" s="117">
        <f t="shared" si="37"/>
        <v>5101291.8145924592</v>
      </c>
      <c r="BN42" s="118">
        <f t="shared" si="38"/>
        <v>13119007.991005782</v>
      </c>
      <c r="BO42" s="32"/>
      <c r="BP42" s="35">
        <v>1011170.882940752</v>
      </c>
      <c r="BQ42" s="39">
        <v>11.557823735149414</v>
      </c>
      <c r="BR42" s="36">
        <v>1006915.5940616922</v>
      </c>
      <c r="BS42" s="39">
        <v>49.49934097245562</v>
      </c>
      <c r="BT42" s="36">
        <v>2018086.4770024442</v>
      </c>
      <c r="BU42" s="40">
        <v>18.715445395552667</v>
      </c>
      <c r="BV42" s="38">
        <v>3269162.2519564461</v>
      </c>
      <c r="BW42" s="39">
        <v>11.749221915780863</v>
      </c>
      <c r="BX42" s="36">
        <v>3437785.3332434935</v>
      </c>
      <c r="BY42" s="39">
        <v>19.211622322435041</v>
      </c>
      <c r="BZ42" s="36">
        <v>6706947.5851999391</v>
      </c>
      <c r="CA42" s="40">
        <v>14.669999180205821</v>
      </c>
      <c r="CB42" s="116">
        <f t="shared" si="39"/>
        <v>4280333.1348971985</v>
      </c>
      <c r="CC42" s="117">
        <f t="shared" si="40"/>
        <v>4444700.9273051862</v>
      </c>
      <c r="CD42" s="118">
        <f t="shared" si="41"/>
        <v>8725034.0622023847</v>
      </c>
      <c r="CE42" s="32"/>
      <c r="CF42" s="35">
        <v>2189565.963900174</v>
      </c>
      <c r="CG42" s="39">
        <v>17.414271111236214</v>
      </c>
      <c r="CH42" s="36">
        <v>913410.16713876603</v>
      </c>
      <c r="CI42" s="39">
        <v>39.864276486656749</v>
      </c>
      <c r="CJ42" s="36">
        <v>3102976.13103894</v>
      </c>
      <c r="CK42" s="40">
        <v>20.874798220205857</v>
      </c>
      <c r="CL42" s="38">
        <v>6338422.7306482587</v>
      </c>
      <c r="CM42" s="39">
        <v>10.587294641643242</v>
      </c>
      <c r="CN42" s="36">
        <v>4479026.3430903191</v>
      </c>
      <c r="CO42" s="39">
        <v>15.822866691949848</v>
      </c>
      <c r="CP42" s="36">
        <v>10817449.073738579</v>
      </c>
      <c r="CQ42" s="40">
        <v>12.268089292080656</v>
      </c>
      <c r="CR42" s="116">
        <f t="shared" si="42"/>
        <v>8527988.6945484318</v>
      </c>
      <c r="CS42" s="117">
        <f t="shared" si="43"/>
        <v>5392436.5102290846</v>
      </c>
      <c r="CT42" s="118">
        <f t="shared" si="44"/>
        <v>13920425.204777516</v>
      </c>
      <c r="CU42" s="32"/>
      <c r="CV42" s="38">
        <f t="shared" si="45"/>
        <v>8706557.2375172712</v>
      </c>
      <c r="CW42" s="39">
        <f t="shared" si="46"/>
        <v>12.698993943374909</v>
      </c>
      <c r="CX42" s="39">
        <f t="shared" si="47"/>
        <v>5077926.9004132319</v>
      </c>
      <c r="CY42" s="39">
        <f t="shared" si="48"/>
        <v>31.207107434461253</v>
      </c>
      <c r="CZ42" s="36">
        <f t="shared" si="49"/>
        <v>13784484.137930503</v>
      </c>
      <c r="DA42" s="40">
        <f t="shared" si="50"/>
        <v>16.249022060986508</v>
      </c>
      <c r="DB42" s="38">
        <f t="shared" si="51"/>
        <v>40884485.481764786</v>
      </c>
      <c r="DC42" s="39">
        <f t="shared" si="52"/>
        <v>14.101346614242448</v>
      </c>
      <c r="DD42" s="36">
        <f t="shared" si="53"/>
        <v>22355754.96827266</v>
      </c>
      <c r="DE42" s="39">
        <f t="shared" si="54"/>
        <v>14.528261709313734</v>
      </c>
      <c r="DF42" s="36">
        <f t="shared" si="55"/>
        <v>63240240.45003745</v>
      </c>
      <c r="DG42" s="40">
        <f t="shared" si="56"/>
        <v>14.249366216565985</v>
      </c>
      <c r="DH42" s="152"/>
      <c r="DI42" s="161" t="s">
        <v>55</v>
      </c>
      <c r="DJ42" s="38">
        <f t="shared" si="57"/>
        <v>13784484.137930503</v>
      </c>
      <c r="DK42" s="36">
        <f t="shared" si="58"/>
        <v>63240240.45003745</v>
      </c>
      <c r="DL42" s="37">
        <f t="shared" si="59"/>
        <v>77024724.587967947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>
        <v>0</v>
      </c>
      <c r="E43" s="39">
        <v>0</v>
      </c>
      <c r="F43" s="36">
        <v>0</v>
      </c>
      <c r="G43" s="39">
        <v>0</v>
      </c>
      <c r="H43" s="36">
        <v>0</v>
      </c>
      <c r="I43" s="40">
        <v>0</v>
      </c>
      <c r="J43" s="38">
        <v>1034.6200000000001</v>
      </c>
      <c r="K43" s="39">
        <v>3.2674033393441954E-3</v>
      </c>
      <c r="L43" s="36">
        <v>2804.8</v>
      </c>
      <c r="M43" s="39">
        <v>1.0252811042388619E-2</v>
      </c>
      <c r="N43" s="36">
        <v>3839.42</v>
      </c>
      <c r="O43" s="40">
        <v>6.5051430585229405E-3</v>
      </c>
      <c r="P43" s="116">
        <f t="shared" si="27"/>
        <v>1034.6200000000001</v>
      </c>
      <c r="Q43" s="117">
        <f t="shared" si="28"/>
        <v>2804.8</v>
      </c>
      <c r="R43" s="118">
        <f t="shared" si="29"/>
        <v>3839.42</v>
      </c>
      <c r="S43" s="32"/>
      <c r="T43" s="35">
        <v>36253.899314988739</v>
      </c>
      <c r="U43" s="39">
        <v>0.18841318238507376</v>
      </c>
      <c r="V43" s="36">
        <v>30099.672918936682</v>
      </c>
      <c r="W43" s="39">
        <v>0.6336239668014626</v>
      </c>
      <c r="X43" s="36">
        <v>66353.572233925428</v>
      </c>
      <c r="Y43" s="40">
        <v>0.27656425337475848</v>
      </c>
      <c r="Z43" s="38">
        <v>2221353.8808972319</v>
      </c>
      <c r="AA43" s="39">
        <v>2.2915107747778301</v>
      </c>
      <c r="AB43" s="36">
        <v>294890.24525091972</v>
      </c>
      <c r="AC43" s="39">
        <v>0.771968034520913</v>
      </c>
      <c r="AD43" s="36">
        <v>2516244.1261481517</v>
      </c>
      <c r="AE43" s="40">
        <v>1.8619784236789831</v>
      </c>
      <c r="AF43" s="116">
        <f t="shared" si="30"/>
        <v>2257607.7802122207</v>
      </c>
      <c r="AG43" s="117">
        <f t="shared" si="31"/>
        <v>324989.91816985642</v>
      </c>
      <c r="AH43" s="118">
        <f t="shared" si="32"/>
        <v>2582597.6983820773</v>
      </c>
      <c r="AI43" s="32"/>
      <c r="AJ43" s="35">
        <v>7955.8757772569879</v>
      </c>
      <c r="AK43" s="39">
        <v>0.12538811311673739</v>
      </c>
      <c r="AL43" s="36">
        <v>3274.1321598622781</v>
      </c>
      <c r="AM43" s="39">
        <v>0.16799898198277377</v>
      </c>
      <c r="AN43" s="36">
        <v>11230.007937119266</v>
      </c>
      <c r="AO43" s="40">
        <v>0.13540081188728181</v>
      </c>
      <c r="AP43" s="38">
        <v>235097.78813575621</v>
      </c>
      <c r="AQ43" s="39">
        <v>1.6003715955926823</v>
      </c>
      <c r="AR43" s="36">
        <v>119887.91843536764</v>
      </c>
      <c r="AS43" s="39">
        <v>0.84033980370493067</v>
      </c>
      <c r="AT43" s="36">
        <v>354985.70657112385</v>
      </c>
      <c r="AU43" s="40">
        <v>1.2259148337216952</v>
      </c>
      <c r="AV43" s="116">
        <f t="shared" si="33"/>
        <v>243053.66391301321</v>
      </c>
      <c r="AW43" s="117">
        <f t="shared" si="34"/>
        <v>123162.05059522991</v>
      </c>
      <c r="AX43" s="118">
        <f t="shared" si="35"/>
        <v>366215.71450824314</v>
      </c>
      <c r="AY43" s="32"/>
      <c r="AZ43" s="35">
        <v>61939.253118486151</v>
      </c>
      <c r="BA43" s="39">
        <v>0.56177161648227458</v>
      </c>
      <c r="BB43" s="36">
        <v>21713.46272435928</v>
      </c>
      <c r="BC43" s="39">
        <v>0.77318885889539157</v>
      </c>
      <c r="BD43" s="36">
        <v>83652.715842845428</v>
      </c>
      <c r="BE43" s="40">
        <v>0.60468928612726203</v>
      </c>
      <c r="BF43" s="38">
        <v>945151.86366519157</v>
      </c>
      <c r="BG43" s="39">
        <v>1.6033926470646369</v>
      </c>
      <c r="BH43" s="36">
        <v>408535.94354556897</v>
      </c>
      <c r="BI43" s="39">
        <v>1.4667416196485479</v>
      </c>
      <c r="BJ43" s="36">
        <v>1353687.8072107607</v>
      </c>
      <c r="BK43" s="40">
        <v>1.5595427748645576</v>
      </c>
      <c r="BL43" s="116">
        <f t="shared" si="36"/>
        <v>1007091.1167836777</v>
      </c>
      <c r="BM43" s="117">
        <f t="shared" si="37"/>
        <v>430249.40626992827</v>
      </c>
      <c r="BN43" s="118">
        <f t="shared" si="38"/>
        <v>1437340.523053606</v>
      </c>
      <c r="BO43" s="32"/>
      <c r="BP43" s="35">
        <v>13981.577350864114</v>
      </c>
      <c r="BQ43" s="39">
        <v>0.15981137242666554</v>
      </c>
      <c r="BR43" s="36">
        <v>14407.532459705457</v>
      </c>
      <c r="BS43" s="39">
        <v>0.70826528658467491</v>
      </c>
      <c r="BT43" s="36">
        <v>28389.109810569571</v>
      </c>
      <c r="BU43" s="40">
        <v>0.26327654465890354</v>
      </c>
      <c r="BV43" s="38">
        <v>280434.0001975965</v>
      </c>
      <c r="BW43" s="39">
        <v>1.007867168134545</v>
      </c>
      <c r="BX43" s="36">
        <v>126755.30228911573</v>
      </c>
      <c r="BY43" s="39">
        <v>0.70835574618239172</v>
      </c>
      <c r="BZ43" s="36">
        <v>407189.30248671223</v>
      </c>
      <c r="CA43" s="40">
        <v>0.89063864862313147</v>
      </c>
      <c r="CB43" s="116">
        <f t="shared" si="39"/>
        <v>294415.57754846063</v>
      </c>
      <c r="CC43" s="117">
        <f t="shared" si="40"/>
        <v>141162.83474882119</v>
      </c>
      <c r="CD43" s="118">
        <f t="shared" si="41"/>
        <v>435578.41229728179</v>
      </c>
      <c r="CE43" s="32"/>
      <c r="CF43" s="35">
        <v>17267.542847698456</v>
      </c>
      <c r="CG43" s="39">
        <v>0.13733391801500355</v>
      </c>
      <c r="CH43" s="36">
        <v>13155.218329874453</v>
      </c>
      <c r="CI43" s="39">
        <v>0.57413775279860568</v>
      </c>
      <c r="CJ43" s="36">
        <v>30422.761177572909</v>
      </c>
      <c r="CK43" s="40">
        <v>0.2046644814733759</v>
      </c>
      <c r="CL43" s="38">
        <v>414805.61146098637</v>
      </c>
      <c r="CM43" s="39">
        <v>0.69286467851210887</v>
      </c>
      <c r="CN43" s="36">
        <v>190611.16300405728</v>
      </c>
      <c r="CO43" s="39">
        <v>0.67336398386302221</v>
      </c>
      <c r="CP43" s="36">
        <v>605416.77446504368</v>
      </c>
      <c r="CQ43" s="40">
        <v>0.68660429990762029</v>
      </c>
      <c r="CR43" s="116">
        <f t="shared" si="42"/>
        <v>432073.15430868481</v>
      </c>
      <c r="CS43" s="117">
        <f t="shared" si="43"/>
        <v>203766.38133393173</v>
      </c>
      <c r="CT43" s="118">
        <f t="shared" si="44"/>
        <v>635839.53564261657</v>
      </c>
      <c r="CU43" s="32"/>
      <c r="CV43" s="38">
        <f t="shared" si="45"/>
        <v>137398.14840929446</v>
      </c>
      <c r="CW43" s="39">
        <f t="shared" si="46"/>
        <v>0.20040277768599415</v>
      </c>
      <c r="CX43" s="39">
        <f t="shared" si="47"/>
        <v>82650.018592738154</v>
      </c>
      <c r="CY43" s="39">
        <f t="shared" si="48"/>
        <v>0.50793720749975824</v>
      </c>
      <c r="CZ43" s="36">
        <f t="shared" si="49"/>
        <v>220048.16700203263</v>
      </c>
      <c r="DA43" s="40">
        <f t="shared" si="50"/>
        <v>0.25939073847942201</v>
      </c>
      <c r="DB43" s="38">
        <f t="shared" si="51"/>
        <v>4097877.7643567626</v>
      </c>
      <c r="DC43" s="39">
        <f t="shared" si="52"/>
        <v>1.4133868644076506</v>
      </c>
      <c r="DD43" s="36">
        <f t="shared" si="53"/>
        <v>1143485.3725250294</v>
      </c>
      <c r="DE43" s="39">
        <f t="shared" si="54"/>
        <v>0.74311311679666991</v>
      </c>
      <c r="DF43" s="36">
        <f t="shared" si="55"/>
        <v>5241363.136881792</v>
      </c>
      <c r="DG43" s="40">
        <f t="shared" si="56"/>
        <v>1.1809901777720628</v>
      </c>
      <c r="DH43" s="152"/>
      <c r="DI43" s="161" t="s">
        <v>56</v>
      </c>
      <c r="DJ43" s="38">
        <f t="shared" si="57"/>
        <v>220048.16700203263</v>
      </c>
      <c r="DK43" s="36">
        <f t="shared" si="58"/>
        <v>5241363.136881792</v>
      </c>
      <c r="DL43" s="37">
        <f t="shared" si="59"/>
        <v>5461411.3038838245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>
        <v>547037.12</v>
      </c>
      <c r="E44" s="39">
        <v>5.1479063464578783</v>
      </c>
      <c r="F44" s="36">
        <v>44517.79</v>
      </c>
      <c r="G44" s="39">
        <v>1.8255470351841221</v>
      </c>
      <c r="H44" s="36">
        <v>591554.91</v>
      </c>
      <c r="I44" s="40">
        <v>4.5277834672789901</v>
      </c>
      <c r="J44" s="38">
        <v>3092371.58</v>
      </c>
      <c r="K44" s="39">
        <v>9.7659287728683815</v>
      </c>
      <c r="L44" s="36">
        <v>16423953.25</v>
      </c>
      <c r="M44" s="39">
        <v>60.036968497316899</v>
      </c>
      <c r="N44" s="36">
        <v>19516324.829999998</v>
      </c>
      <c r="O44" s="40">
        <v>33.066579065523797</v>
      </c>
      <c r="P44" s="116">
        <f t="shared" si="27"/>
        <v>3639408.7</v>
      </c>
      <c r="Q44" s="117">
        <f t="shared" si="28"/>
        <v>16468471.039999999</v>
      </c>
      <c r="R44" s="118">
        <f t="shared" si="29"/>
        <v>20107879.739999998</v>
      </c>
      <c r="S44" s="32"/>
      <c r="T44" s="35">
        <v>13547921.802373979</v>
      </c>
      <c r="U44" s="39">
        <v>70.409172798526015</v>
      </c>
      <c r="V44" s="36">
        <v>7220383.8602441698</v>
      </c>
      <c r="W44" s="39">
        <v>151.99528166563172</v>
      </c>
      <c r="X44" s="36">
        <v>20768305.662618149</v>
      </c>
      <c r="Y44" s="40">
        <v>86.563100614861341</v>
      </c>
      <c r="Z44" s="38">
        <v>38542048.797672741</v>
      </c>
      <c r="AA44" s="39">
        <v>39.759320143176225</v>
      </c>
      <c r="AB44" s="36">
        <v>12500140.133959621</v>
      </c>
      <c r="AC44" s="39">
        <v>32.723051256707159</v>
      </c>
      <c r="AD44" s="36">
        <v>51042188.931632362</v>
      </c>
      <c r="AE44" s="40">
        <v>37.770363177571078</v>
      </c>
      <c r="AF44" s="116">
        <f t="shared" si="30"/>
        <v>52089970.600046724</v>
      </c>
      <c r="AG44" s="117">
        <f t="shared" si="31"/>
        <v>19720523.994203791</v>
      </c>
      <c r="AH44" s="118">
        <f t="shared" si="32"/>
        <v>71810494.594250515</v>
      </c>
      <c r="AI44" s="32"/>
      <c r="AJ44" s="35">
        <v>3509121.8795426898</v>
      </c>
      <c r="AK44" s="39">
        <v>55.305309370255159</v>
      </c>
      <c r="AL44" s="36">
        <v>3388856.6607052069</v>
      </c>
      <c r="AM44" s="39">
        <v>173.88561038048167</v>
      </c>
      <c r="AN44" s="36">
        <v>6897978.5402478967</v>
      </c>
      <c r="AO44" s="40">
        <v>83.169299608723236</v>
      </c>
      <c r="AP44" s="38">
        <v>2618149.7810766627</v>
      </c>
      <c r="AQ44" s="39">
        <v>17.822424344642432</v>
      </c>
      <c r="AR44" s="36">
        <v>6565183.8472791798</v>
      </c>
      <c r="AS44" s="39">
        <v>46.017858826063531</v>
      </c>
      <c r="AT44" s="36">
        <v>9183333.6283558421</v>
      </c>
      <c r="AU44" s="40">
        <v>31.71391047476186</v>
      </c>
      <c r="AV44" s="116">
        <f t="shared" si="33"/>
        <v>6127271.660619352</v>
      </c>
      <c r="AW44" s="117">
        <f t="shared" si="34"/>
        <v>9954040.5079843868</v>
      </c>
      <c r="AX44" s="118">
        <f t="shared" si="35"/>
        <v>16081312.168603739</v>
      </c>
      <c r="AY44" s="32"/>
      <c r="AZ44" s="35">
        <v>13532452.706458241</v>
      </c>
      <c r="BA44" s="39">
        <v>122.735542473115</v>
      </c>
      <c r="BB44" s="36">
        <v>5305316.9104379797</v>
      </c>
      <c r="BC44" s="39">
        <v>188.91560411772176</v>
      </c>
      <c r="BD44" s="36">
        <v>18837769.61689622</v>
      </c>
      <c r="BE44" s="40">
        <v>136.17008541922957</v>
      </c>
      <c r="BF44" s="38">
        <v>15674167.108386938</v>
      </c>
      <c r="BG44" s="39">
        <v>26.590271105207961</v>
      </c>
      <c r="BH44" s="36">
        <v>18277129.336609837</v>
      </c>
      <c r="BI44" s="39">
        <v>65.619259967794974</v>
      </c>
      <c r="BJ44" s="36">
        <v>33951296.444996774</v>
      </c>
      <c r="BK44" s="40">
        <v>39.114261638492927</v>
      </c>
      <c r="BL44" s="116">
        <f t="shared" si="36"/>
        <v>29206619.814845178</v>
      </c>
      <c r="BM44" s="117">
        <f t="shared" si="37"/>
        <v>23582446.247047815</v>
      </c>
      <c r="BN44" s="118">
        <f t="shared" si="38"/>
        <v>52789066.061892994</v>
      </c>
      <c r="BO44" s="32"/>
      <c r="BP44" s="35">
        <v>2381729.9827766246</v>
      </c>
      <c r="BQ44" s="39">
        <v>27.223504740954468</v>
      </c>
      <c r="BR44" s="36">
        <v>2935086.3362645088</v>
      </c>
      <c r="BS44" s="39">
        <v>144.28700896000927</v>
      </c>
      <c r="BT44" s="36">
        <v>5316816.3190411329</v>
      </c>
      <c r="BU44" s="40">
        <v>49.307394222768551</v>
      </c>
      <c r="BV44" s="38">
        <v>3412606.6430649478</v>
      </c>
      <c r="BW44" s="39">
        <v>12.264754597800312</v>
      </c>
      <c r="BX44" s="36">
        <v>7189628.9787215572</v>
      </c>
      <c r="BY44" s="39">
        <v>40.17831923417824</v>
      </c>
      <c r="BZ44" s="36">
        <v>10602235.621786505</v>
      </c>
      <c r="CA44" s="40">
        <v>23.190100400243455</v>
      </c>
      <c r="CB44" s="116">
        <f t="shared" si="39"/>
        <v>5794336.6258415729</v>
      </c>
      <c r="CC44" s="117">
        <f t="shared" si="40"/>
        <v>10124715.314986065</v>
      </c>
      <c r="CD44" s="118">
        <f t="shared" si="41"/>
        <v>15919051.940827638</v>
      </c>
      <c r="CE44" s="32"/>
      <c r="CF44" s="35">
        <v>14223948.36266502</v>
      </c>
      <c r="CG44" s="39">
        <v>113.12730337589689</v>
      </c>
      <c r="CH44" s="36">
        <v>3365750.6108676828</v>
      </c>
      <c r="CI44" s="39">
        <v>146.89262038439676</v>
      </c>
      <c r="CJ44" s="36">
        <v>17589698.973532703</v>
      </c>
      <c r="CK44" s="40">
        <v>118.33201459520005</v>
      </c>
      <c r="CL44" s="38">
        <v>9451358.0625760145</v>
      </c>
      <c r="CM44" s="39">
        <v>15.786942087077971</v>
      </c>
      <c r="CN44" s="36">
        <v>11524523.36891102</v>
      </c>
      <c r="CO44" s="39">
        <v>40.712195684191073</v>
      </c>
      <c r="CP44" s="36">
        <v>20975881.431487035</v>
      </c>
      <c r="CQ44" s="40">
        <v>23.788786489996696</v>
      </c>
      <c r="CR44" s="116">
        <f t="shared" si="42"/>
        <v>23675306.425241034</v>
      </c>
      <c r="CS44" s="117">
        <f t="shared" si="43"/>
        <v>14890273.979778703</v>
      </c>
      <c r="CT44" s="118">
        <f t="shared" si="44"/>
        <v>38565580.405019738</v>
      </c>
      <c r="CU44" s="32"/>
      <c r="CV44" s="38">
        <f t="shared" si="45"/>
        <v>47742211.853816554</v>
      </c>
      <c r="CW44" s="39">
        <f t="shared" si="46"/>
        <v>69.634649223051809</v>
      </c>
      <c r="CX44" s="39">
        <f t="shared" si="47"/>
        <v>22259912.168519549</v>
      </c>
      <c r="CY44" s="39">
        <f t="shared" si="48"/>
        <v>136.80139240841183</v>
      </c>
      <c r="CZ44" s="36">
        <f t="shared" si="49"/>
        <v>70002124.022336096</v>
      </c>
      <c r="DA44" s="40">
        <f t="shared" si="50"/>
        <v>82.51785458005709</v>
      </c>
      <c r="DB44" s="38">
        <f t="shared" si="51"/>
        <v>72790701.972777292</v>
      </c>
      <c r="DC44" s="39">
        <f t="shared" si="52"/>
        <v>25.106025102602011</v>
      </c>
      <c r="DD44" s="36">
        <f t="shared" si="53"/>
        <v>72480558.91548121</v>
      </c>
      <c r="DE44" s="39">
        <f t="shared" si="54"/>
        <v>47.102704885426029</v>
      </c>
      <c r="DF44" s="36">
        <f t="shared" si="55"/>
        <v>145271260.88825852</v>
      </c>
      <c r="DG44" s="40">
        <f t="shared" si="56"/>
        <v>32.732693335891149</v>
      </c>
      <c r="DH44" s="152"/>
      <c r="DI44" s="161" t="s">
        <v>60</v>
      </c>
      <c r="DJ44" s="38">
        <f t="shared" si="57"/>
        <v>70002124.022336096</v>
      </c>
      <c r="DK44" s="36">
        <f t="shared" si="58"/>
        <v>145271260.88825852</v>
      </c>
      <c r="DL44" s="37">
        <f t="shared" si="59"/>
        <v>215273384.91059461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>
        <v>3595.31</v>
      </c>
      <c r="E45" s="39">
        <v>3.3833753670104647E-2</v>
      </c>
      <c r="F45" s="36">
        <v>2460.73</v>
      </c>
      <c r="G45" s="39">
        <v>0.10090748790289511</v>
      </c>
      <c r="H45" s="36">
        <v>6056.04</v>
      </c>
      <c r="I45" s="40">
        <v>4.6353157290470723E-2</v>
      </c>
      <c r="J45" s="38">
        <v>258721.74</v>
      </c>
      <c r="K45" s="39">
        <v>0.81706160448951359</v>
      </c>
      <c r="L45" s="36">
        <v>325302.28999999998</v>
      </c>
      <c r="M45" s="39">
        <v>1.1891268222426927</v>
      </c>
      <c r="N45" s="36">
        <v>584024.03</v>
      </c>
      <c r="O45" s="40">
        <v>0.98951400596056005</v>
      </c>
      <c r="P45" s="116">
        <f t="shared" si="27"/>
        <v>262317.05</v>
      </c>
      <c r="Q45" s="117">
        <f t="shared" si="28"/>
        <v>327763.01999999996</v>
      </c>
      <c r="R45" s="118">
        <f t="shared" si="29"/>
        <v>590080.06999999995</v>
      </c>
      <c r="S45" s="32"/>
      <c r="T45" s="35">
        <v>251725.98296857212</v>
      </c>
      <c r="U45" s="39">
        <v>1.3082315126447877</v>
      </c>
      <c r="V45" s="36">
        <v>89098.710560207663</v>
      </c>
      <c r="W45" s="39">
        <v>1.875604381951155</v>
      </c>
      <c r="X45" s="36">
        <v>340824.69352877978</v>
      </c>
      <c r="Y45" s="40">
        <v>1.4205704941575759</v>
      </c>
      <c r="Z45" s="38">
        <v>1563675.256286544</v>
      </c>
      <c r="AA45" s="39">
        <v>1.613060723393974</v>
      </c>
      <c r="AB45" s="36">
        <v>160029.30228414282</v>
      </c>
      <c r="AC45" s="39">
        <v>0.41892706842481586</v>
      </c>
      <c r="AD45" s="36">
        <v>1723704.5585706867</v>
      </c>
      <c r="AE45" s="40">
        <v>1.2755124447200619</v>
      </c>
      <c r="AF45" s="116">
        <f t="shared" si="30"/>
        <v>1815401.2392551161</v>
      </c>
      <c r="AG45" s="117">
        <f t="shared" si="31"/>
        <v>249128.01284435048</v>
      </c>
      <c r="AH45" s="118">
        <f t="shared" si="32"/>
        <v>2064529.2520994665</v>
      </c>
      <c r="AI45" s="32"/>
      <c r="AJ45" s="35">
        <v>99050.056599021889</v>
      </c>
      <c r="AK45" s="39">
        <v>1.561072602033442</v>
      </c>
      <c r="AL45" s="36">
        <v>44688.843339292056</v>
      </c>
      <c r="AM45" s="39">
        <v>2.2930290594331191</v>
      </c>
      <c r="AN45" s="36">
        <v>143738.89993831393</v>
      </c>
      <c r="AO45" s="40">
        <v>1.7330676755002343</v>
      </c>
      <c r="AP45" s="38">
        <v>169095.10370635771</v>
      </c>
      <c r="AQ45" s="39">
        <v>1.1510742107415672</v>
      </c>
      <c r="AR45" s="36">
        <v>52944.181088801764</v>
      </c>
      <c r="AS45" s="39">
        <v>0.37110580719163477</v>
      </c>
      <c r="AT45" s="36">
        <v>222039.28479515947</v>
      </c>
      <c r="AU45" s="40">
        <v>0.76679496627790178</v>
      </c>
      <c r="AV45" s="116">
        <f t="shared" si="33"/>
        <v>268145.1603053796</v>
      </c>
      <c r="AW45" s="117">
        <f t="shared" si="34"/>
        <v>97633.02442809382</v>
      </c>
      <c r="AX45" s="118">
        <f t="shared" si="35"/>
        <v>365778.1847334734</v>
      </c>
      <c r="AY45" s="32"/>
      <c r="AZ45" s="35">
        <v>374156.1484960565</v>
      </c>
      <c r="BA45" s="39">
        <v>3.3934911025699637</v>
      </c>
      <c r="BB45" s="36">
        <v>207853.01215615793</v>
      </c>
      <c r="BC45" s="39">
        <v>7.4013820516382838</v>
      </c>
      <c r="BD45" s="36">
        <v>582009.16065221443</v>
      </c>
      <c r="BE45" s="40">
        <v>4.2070923858046436</v>
      </c>
      <c r="BF45" s="38">
        <v>797874.25419238803</v>
      </c>
      <c r="BG45" s="39">
        <v>1.3535451408763601</v>
      </c>
      <c r="BH45" s="36">
        <v>659653.76227819372</v>
      </c>
      <c r="BI45" s="39">
        <v>2.3683145705470938</v>
      </c>
      <c r="BJ45" s="36">
        <v>1457528.0164705818</v>
      </c>
      <c r="BK45" s="40">
        <v>1.6791739388810658</v>
      </c>
      <c r="BL45" s="116">
        <f t="shared" si="36"/>
        <v>1172030.4026884446</v>
      </c>
      <c r="BM45" s="117">
        <f t="shared" si="37"/>
        <v>867506.7744343516</v>
      </c>
      <c r="BN45" s="118">
        <f t="shared" si="38"/>
        <v>2039537.1771227962</v>
      </c>
      <c r="BO45" s="32"/>
      <c r="BP45" s="35">
        <v>11133.450950905622</v>
      </c>
      <c r="BQ45" s="39">
        <v>0.1272568918126557</v>
      </c>
      <c r="BR45" s="36">
        <v>33388.252043779154</v>
      </c>
      <c r="BS45" s="39">
        <v>1.6413455925562459</v>
      </c>
      <c r="BT45" s="36">
        <v>44521.702994684776</v>
      </c>
      <c r="BU45" s="40">
        <v>0.41288790684118315</v>
      </c>
      <c r="BV45" s="38">
        <v>61964.297513642043</v>
      </c>
      <c r="BW45" s="39">
        <v>0.22269689487193675</v>
      </c>
      <c r="BX45" s="36">
        <v>10904.754800722352</v>
      </c>
      <c r="BY45" s="39">
        <v>6.0939823299723112E-2</v>
      </c>
      <c r="BZ45" s="36">
        <v>72869.052314364395</v>
      </c>
      <c r="CA45" s="40">
        <v>0.15938531263804911</v>
      </c>
      <c r="CB45" s="116">
        <f t="shared" si="39"/>
        <v>73097.748464547665</v>
      </c>
      <c r="CC45" s="117">
        <f t="shared" si="40"/>
        <v>44293.006844501506</v>
      </c>
      <c r="CD45" s="118">
        <f t="shared" si="41"/>
        <v>117390.75530904917</v>
      </c>
      <c r="CE45" s="32"/>
      <c r="CF45" s="35">
        <v>627357.66609888501</v>
      </c>
      <c r="CG45" s="39">
        <v>4.9895626171034486</v>
      </c>
      <c r="CH45" s="36">
        <v>135488.36896341841</v>
      </c>
      <c r="CI45" s="39">
        <v>5.9131658431204297</v>
      </c>
      <c r="CJ45" s="36">
        <v>762846.03506230342</v>
      </c>
      <c r="CK45" s="40">
        <v>5.1319302445545718</v>
      </c>
      <c r="CL45" s="38">
        <v>346196.84963632526</v>
      </c>
      <c r="CM45" s="39">
        <v>0.57826500485453924</v>
      </c>
      <c r="CN45" s="36">
        <v>70107.034083455757</v>
      </c>
      <c r="CO45" s="39">
        <v>0.24766415053168531</v>
      </c>
      <c r="CP45" s="36">
        <v>416303.88371978101</v>
      </c>
      <c r="CQ45" s="40">
        <v>0.47213101566736904</v>
      </c>
      <c r="CR45" s="116">
        <f t="shared" si="42"/>
        <v>973554.51573521027</v>
      </c>
      <c r="CS45" s="117">
        <f t="shared" si="43"/>
        <v>205595.40304687415</v>
      </c>
      <c r="CT45" s="118">
        <f t="shared" si="44"/>
        <v>1179149.9187820845</v>
      </c>
      <c r="CU45" s="32"/>
      <c r="CV45" s="38">
        <f t="shared" si="45"/>
        <v>1367018.6151134411</v>
      </c>
      <c r="CW45" s="39">
        <f t="shared" si="46"/>
        <v>1.9938720484144647</v>
      </c>
      <c r="CX45" s="39">
        <f t="shared" si="47"/>
        <v>512977.91706285521</v>
      </c>
      <c r="CY45" s="39">
        <f t="shared" si="48"/>
        <v>3.1525772787284376</v>
      </c>
      <c r="CZ45" s="36">
        <f t="shared" si="49"/>
        <v>1879996.5321762962</v>
      </c>
      <c r="DA45" s="40">
        <f t="shared" si="50"/>
        <v>2.2161224765642213</v>
      </c>
      <c r="DB45" s="38">
        <f t="shared" si="51"/>
        <v>3197527.5013352567</v>
      </c>
      <c r="DC45" s="39">
        <f t="shared" si="52"/>
        <v>1.1028497258455592</v>
      </c>
      <c r="DD45" s="36">
        <f t="shared" si="53"/>
        <v>1278941.3245353163</v>
      </c>
      <c r="DE45" s="39">
        <f t="shared" si="54"/>
        <v>0.83114143539662755</v>
      </c>
      <c r="DF45" s="36">
        <f t="shared" si="55"/>
        <v>4476468.8258705735</v>
      </c>
      <c r="DG45" s="40">
        <f t="shared" si="56"/>
        <v>1.0086432816027218</v>
      </c>
      <c r="DH45" s="152"/>
      <c r="DI45" s="161" t="s">
        <v>61</v>
      </c>
      <c r="DJ45" s="38">
        <f t="shared" si="57"/>
        <v>1879996.5321762962</v>
      </c>
      <c r="DK45" s="36">
        <f t="shared" si="58"/>
        <v>4476468.8258705735</v>
      </c>
      <c r="DL45" s="37">
        <f t="shared" si="59"/>
        <v>6356465.3580468697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>
        <v>0</v>
      </c>
      <c r="E46" s="39">
        <v>0</v>
      </c>
      <c r="F46" s="36">
        <v>0</v>
      </c>
      <c r="G46" s="39">
        <v>0</v>
      </c>
      <c r="H46" s="36">
        <v>0</v>
      </c>
      <c r="I46" s="40">
        <v>0</v>
      </c>
      <c r="J46" s="38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5">
        <v>53709612.638966754</v>
      </c>
      <c r="U46" s="39">
        <v>279.13132747608972</v>
      </c>
      <c r="V46" s="36">
        <v>2283951.7998452857</v>
      </c>
      <c r="W46" s="39">
        <v>48.079147015941516</v>
      </c>
      <c r="X46" s="36">
        <v>55993564.43881204</v>
      </c>
      <c r="Y46" s="40">
        <v>233.38334051130181</v>
      </c>
      <c r="Z46" s="38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53709612.638966754</v>
      </c>
      <c r="AG46" s="117">
        <f t="shared" si="31"/>
        <v>2283951.7998452857</v>
      </c>
      <c r="AH46" s="118">
        <f t="shared" si="32"/>
        <v>55993564.43881204</v>
      </c>
      <c r="AI46" s="32"/>
      <c r="AJ46" s="35">
        <v>5630484.8100169636</v>
      </c>
      <c r="AK46" s="39">
        <v>88.73892529577563</v>
      </c>
      <c r="AL46" s="36">
        <v>355724.07203854481</v>
      </c>
      <c r="AM46" s="39">
        <v>18.252556418417814</v>
      </c>
      <c r="AN46" s="36">
        <v>5986208.882055508</v>
      </c>
      <c r="AO46" s="40">
        <v>72.176043623090564</v>
      </c>
      <c r="AP46" s="38">
        <v>0</v>
      </c>
      <c r="AQ46" s="39">
        <v>0</v>
      </c>
      <c r="AR46" s="36">
        <v>0</v>
      </c>
      <c r="AS46" s="39">
        <v>0</v>
      </c>
      <c r="AT46" s="36">
        <v>0</v>
      </c>
      <c r="AU46" s="40">
        <v>0</v>
      </c>
      <c r="AV46" s="116">
        <f t="shared" si="33"/>
        <v>5630484.8100169636</v>
      </c>
      <c r="AW46" s="117">
        <f t="shared" si="34"/>
        <v>355724.07203854481</v>
      </c>
      <c r="AX46" s="118">
        <f t="shared" si="35"/>
        <v>5986208.882055508</v>
      </c>
      <c r="AY46" s="32"/>
      <c r="AZ46" s="35">
        <v>17008489.458098207</v>
      </c>
      <c r="BA46" s="39">
        <v>154.26221879879017</v>
      </c>
      <c r="BB46" s="36">
        <v>0</v>
      </c>
      <c r="BC46" s="39">
        <v>0</v>
      </c>
      <c r="BD46" s="36">
        <v>17008489.458098207</v>
      </c>
      <c r="BE46" s="40">
        <v>122.94701068453236</v>
      </c>
      <c r="BF46" s="38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17008489.458098207</v>
      </c>
      <c r="BM46" s="117">
        <f t="shared" si="37"/>
        <v>0</v>
      </c>
      <c r="BN46" s="118">
        <f t="shared" si="38"/>
        <v>17008489.458098207</v>
      </c>
      <c r="BO46" s="32"/>
      <c r="BP46" s="35">
        <v>14980103.398395225</v>
      </c>
      <c r="BQ46" s="39">
        <v>171.22466393557087</v>
      </c>
      <c r="BR46" s="36">
        <v>0</v>
      </c>
      <c r="BS46" s="39">
        <v>0</v>
      </c>
      <c r="BT46" s="36">
        <v>14980103.398395225</v>
      </c>
      <c r="BU46" s="40">
        <v>138.9233367188651</v>
      </c>
      <c r="BV46" s="38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14980103.398395225</v>
      </c>
      <c r="CC46" s="117">
        <f t="shared" si="40"/>
        <v>0</v>
      </c>
      <c r="CD46" s="118">
        <f t="shared" si="41"/>
        <v>14980103.398395225</v>
      </c>
      <c r="CE46" s="32"/>
      <c r="CF46" s="35">
        <v>14217097.031242268</v>
      </c>
      <c r="CG46" s="39">
        <v>113.07281269380015</v>
      </c>
      <c r="CH46" s="36">
        <v>874572.23168802459</v>
      </c>
      <c r="CI46" s="39">
        <v>38.169259009646254</v>
      </c>
      <c r="CJ46" s="36">
        <v>15091669.262930293</v>
      </c>
      <c r="CK46" s="40">
        <v>101.52690106716108</v>
      </c>
      <c r="CL46" s="38">
        <v>0</v>
      </c>
      <c r="CM46" s="39">
        <v>0</v>
      </c>
      <c r="CN46" s="36">
        <v>0</v>
      </c>
      <c r="CO46" s="39">
        <v>0</v>
      </c>
      <c r="CP46" s="36">
        <v>0</v>
      </c>
      <c r="CQ46" s="40">
        <v>0</v>
      </c>
      <c r="CR46" s="116">
        <f t="shared" si="42"/>
        <v>14217097.031242268</v>
      </c>
      <c r="CS46" s="117">
        <f t="shared" si="43"/>
        <v>874572.23168802459</v>
      </c>
      <c r="CT46" s="118">
        <f t="shared" si="44"/>
        <v>15091669.262930293</v>
      </c>
      <c r="CU46" s="32"/>
      <c r="CV46" s="38">
        <f t="shared" si="45"/>
        <v>105545787.33671941</v>
      </c>
      <c r="CW46" s="39">
        <f t="shared" si="46"/>
        <v>153.94435223628508</v>
      </c>
      <c r="CX46" s="39">
        <f t="shared" si="47"/>
        <v>3514248.103571855</v>
      </c>
      <c r="CY46" s="39">
        <f t="shared" si="48"/>
        <v>21.597301471707659</v>
      </c>
      <c r="CZ46" s="36">
        <f t="shared" si="49"/>
        <v>109060035.44029127</v>
      </c>
      <c r="DA46" s="40">
        <f t="shared" si="50"/>
        <v>128.55895832655483</v>
      </c>
      <c r="DB46" s="38">
        <f t="shared" si="51"/>
        <v>0</v>
      </c>
      <c r="DC46" s="39">
        <f t="shared" si="52"/>
        <v>0</v>
      </c>
      <c r="DD46" s="36">
        <f t="shared" si="53"/>
        <v>0</v>
      </c>
      <c r="DE46" s="39">
        <f t="shared" si="54"/>
        <v>0</v>
      </c>
      <c r="DF46" s="36">
        <f t="shared" si="55"/>
        <v>0</v>
      </c>
      <c r="DG46" s="40">
        <f t="shared" si="56"/>
        <v>0</v>
      </c>
      <c r="DH46" s="152"/>
      <c r="DI46" s="161" t="s">
        <v>47</v>
      </c>
      <c r="DJ46" s="38">
        <f t="shared" si="57"/>
        <v>109060035.44029127</v>
      </c>
      <c r="DK46" s="36">
        <f t="shared" si="58"/>
        <v>0</v>
      </c>
      <c r="DL46" s="37">
        <f t="shared" si="59"/>
        <v>109060035.44029127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>
        <v>0</v>
      </c>
      <c r="E47" s="39">
        <v>0</v>
      </c>
      <c r="F47" s="36">
        <v>0</v>
      </c>
      <c r="G47" s="39">
        <v>0</v>
      </c>
      <c r="H47" s="36">
        <v>0</v>
      </c>
      <c r="I47" s="40">
        <v>0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5">
        <v>2912882.6557258181</v>
      </c>
      <c r="U47" s="39">
        <v>15.138385151654054</v>
      </c>
      <c r="V47" s="36">
        <v>0</v>
      </c>
      <c r="W47" s="39">
        <v>0</v>
      </c>
      <c r="X47" s="36">
        <v>2912882.6557258181</v>
      </c>
      <c r="Y47" s="40">
        <v>12.14100748048657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2912882.6557258181</v>
      </c>
      <c r="AG47" s="117">
        <f t="shared" si="31"/>
        <v>0</v>
      </c>
      <c r="AH47" s="118">
        <f t="shared" si="32"/>
        <v>2912882.6557258181</v>
      </c>
      <c r="AI47" s="32"/>
      <c r="AJ47" s="35">
        <v>964585.36936148023</v>
      </c>
      <c r="AK47" s="39">
        <v>15.202291085287316</v>
      </c>
      <c r="AL47" s="36">
        <v>81486.176200867572</v>
      </c>
      <c r="AM47" s="39">
        <v>4.1811368567329046</v>
      </c>
      <c r="AN47" s="36">
        <v>1046071.5455623479</v>
      </c>
      <c r="AO47" s="40">
        <v>12.612541091191693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964585.36936148023</v>
      </c>
      <c r="AW47" s="117">
        <f t="shared" si="34"/>
        <v>81486.176200867572</v>
      </c>
      <c r="AX47" s="118">
        <f t="shared" si="35"/>
        <v>1046071.5455623479</v>
      </c>
      <c r="AY47" s="32"/>
      <c r="AZ47" s="35">
        <v>1903920.1818849728</v>
      </c>
      <c r="BA47" s="39">
        <v>17.268020913728588</v>
      </c>
      <c r="BB47" s="36">
        <v>0</v>
      </c>
      <c r="BC47" s="39">
        <v>0</v>
      </c>
      <c r="BD47" s="36">
        <v>1903920.1818849728</v>
      </c>
      <c r="BE47" s="40">
        <v>13.76261516470271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1903920.1818849728</v>
      </c>
      <c r="BM47" s="117">
        <f t="shared" si="37"/>
        <v>0</v>
      </c>
      <c r="BN47" s="118">
        <f t="shared" si="38"/>
        <v>1903920.1818849728</v>
      </c>
      <c r="BO47" s="32"/>
      <c r="BP47" s="35">
        <v>2166797.0671171648</v>
      </c>
      <c r="BQ47" s="39">
        <v>24.766791641335551</v>
      </c>
      <c r="BR47" s="36">
        <v>0</v>
      </c>
      <c r="BS47" s="39">
        <v>0</v>
      </c>
      <c r="BT47" s="36">
        <v>2166797.0671171648</v>
      </c>
      <c r="BU47" s="40">
        <v>20.094566142234672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2166797.0671171648</v>
      </c>
      <c r="CC47" s="117">
        <f t="shared" si="40"/>
        <v>0</v>
      </c>
      <c r="CD47" s="118">
        <f t="shared" si="41"/>
        <v>2166797.0671171648</v>
      </c>
      <c r="CE47" s="32"/>
      <c r="CF47" s="35">
        <v>1931412.7372590327</v>
      </c>
      <c r="CG47" s="39">
        <v>15.361101510005509</v>
      </c>
      <c r="CH47" s="36">
        <v>92483.786529847304</v>
      </c>
      <c r="CI47" s="39">
        <v>4.0363019477958932</v>
      </c>
      <c r="CJ47" s="36">
        <v>2023896.5237888801</v>
      </c>
      <c r="CK47" s="40">
        <v>13.615454895079484</v>
      </c>
      <c r="CL47" s="38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1931412.7372590327</v>
      </c>
      <c r="CS47" s="117">
        <f t="shared" si="43"/>
        <v>92483.786529847304</v>
      </c>
      <c r="CT47" s="118">
        <f t="shared" si="44"/>
        <v>2023896.5237888801</v>
      </c>
      <c r="CU47" s="32"/>
      <c r="CV47" s="38">
        <f t="shared" si="45"/>
        <v>9879598.0113484692</v>
      </c>
      <c r="CW47" s="39">
        <f t="shared" si="46"/>
        <v>14.409938611380332</v>
      </c>
      <c r="CX47" s="39">
        <f t="shared" si="47"/>
        <v>173969.96273071488</v>
      </c>
      <c r="CY47" s="39">
        <f t="shared" si="48"/>
        <v>1.0691566506923977</v>
      </c>
      <c r="CZ47" s="36">
        <f t="shared" si="49"/>
        <v>10053567.974079184</v>
      </c>
      <c r="DA47" s="40">
        <f t="shared" si="50"/>
        <v>11.85105268850241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10053567.974079184</v>
      </c>
      <c r="DK47" s="36">
        <f t="shared" si="58"/>
        <v>0</v>
      </c>
      <c r="DL47" s="37">
        <f t="shared" si="59"/>
        <v>10053567.974079184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>
        <v>19324417.59</v>
      </c>
      <c r="E48" s="39">
        <v>181.85290964014152</v>
      </c>
      <c r="F48" s="36">
        <v>10236962.439999999</v>
      </c>
      <c r="G48" s="39">
        <v>419.78850323956368</v>
      </c>
      <c r="H48" s="36">
        <v>29561380.030000001</v>
      </c>
      <c r="I48" s="40">
        <v>226.26391144278608</v>
      </c>
      <c r="J48" s="38">
        <v>15072644.109999999</v>
      </c>
      <c r="K48" s="39">
        <v>47.600479110939872</v>
      </c>
      <c r="L48" s="36">
        <v>36938966.890000001</v>
      </c>
      <c r="M48" s="39">
        <v>135.02861081867496</v>
      </c>
      <c r="N48" s="36">
        <v>52011611</v>
      </c>
      <c r="O48" s="40">
        <v>88.123458819104286</v>
      </c>
      <c r="P48" s="116">
        <f t="shared" si="27"/>
        <v>34397061.700000003</v>
      </c>
      <c r="Q48" s="117">
        <f t="shared" si="28"/>
        <v>47175929.329999998</v>
      </c>
      <c r="R48" s="118">
        <f t="shared" si="29"/>
        <v>81572991.030000001</v>
      </c>
      <c r="S48" s="32"/>
      <c r="T48" s="35">
        <v>37080191.940000013</v>
      </c>
      <c r="U48" s="39">
        <v>192.70746316593656</v>
      </c>
      <c r="V48" s="36">
        <v>18639762.899999999</v>
      </c>
      <c r="W48" s="39">
        <v>392.38301827214548</v>
      </c>
      <c r="X48" s="36">
        <v>55719954.840000011</v>
      </c>
      <c r="Y48" s="40">
        <v>232.24292512952184</v>
      </c>
      <c r="Z48" s="38">
        <v>39645220.069999993</v>
      </c>
      <c r="AA48" s="39">
        <v>40.897332811352356</v>
      </c>
      <c r="AB48" s="36">
        <v>39989026.519999996</v>
      </c>
      <c r="AC48" s="39">
        <v>104.68386358043759</v>
      </c>
      <c r="AD48" s="36">
        <v>79634246.589999989</v>
      </c>
      <c r="AE48" s="40">
        <v>58.92800598942415</v>
      </c>
      <c r="AF48" s="116">
        <f t="shared" si="30"/>
        <v>76725412.010000005</v>
      </c>
      <c r="AG48" s="117">
        <f t="shared" si="31"/>
        <v>58628789.419999994</v>
      </c>
      <c r="AH48" s="118">
        <f t="shared" si="32"/>
        <v>135354201.43000001</v>
      </c>
      <c r="AI48" s="32"/>
      <c r="AJ48" s="35">
        <v>9903396.2000000142</v>
      </c>
      <c r="AK48" s="39">
        <v>156.08189440504356</v>
      </c>
      <c r="AL48" s="36">
        <v>6521217.729999993</v>
      </c>
      <c r="AM48" s="39">
        <v>334.61017650982569</v>
      </c>
      <c r="AN48" s="36">
        <v>16424613.930000007</v>
      </c>
      <c r="AO48" s="40">
        <v>198.03245674531894</v>
      </c>
      <c r="AP48" s="38">
        <v>5003237.6403527129</v>
      </c>
      <c r="AQ48" s="39">
        <v>34.058335763656814</v>
      </c>
      <c r="AR48" s="36">
        <v>14366840.083286807</v>
      </c>
      <c r="AS48" s="39">
        <v>100.70262068949019</v>
      </c>
      <c r="AT48" s="36">
        <v>19370077.723639518</v>
      </c>
      <c r="AU48" s="40">
        <v>66.893018992566581</v>
      </c>
      <c r="AV48" s="116">
        <f t="shared" si="33"/>
        <v>14906633.840352727</v>
      </c>
      <c r="AW48" s="117">
        <f t="shared" si="34"/>
        <v>20888057.8132868</v>
      </c>
      <c r="AX48" s="118">
        <f t="shared" si="35"/>
        <v>35794691.653639525</v>
      </c>
      <c r="AY48" s="32"/>
      <c r="AZ48" s="35">
        <v>29437009.885543384</v>
      </c>
      <c r="BA48" s="39">
        <v>266.98540578415322</v>
      </c>
      <c r="BB48" s="36">
        <v>9601796.7944566272</v>
      </c>
      <c r="BC48" s="39">
        <v>341.90780167562679</v>
      </c>
      <c r="BD48" s="36">
        <v>39038806.680000007</v>
      </c>
      <c r="BE48" s="40">
        <v>282.19464131849071</v>
      </c>
      <c r="BF48" s="38">
        <v>25239612.160415974</v>
      </c>
      <c r="BG48" s="39">
        <v>42.817466809873231</v>
      </c>
      <c r="BH48" s="36">
        <v>35683326.749584056</v>
      </c>
      <c r="BI48" s="39">
        <v>128.11166630016572</v>
      </c>
      <c r="BJ48" s="36">
        <v>60922938.910000026</v>
      </c>
      <c r="BK48" s="40">
        <v>70.187475054809752</v>
      </c>
      <c r="BL48" s="116">
        <f t="shared" si="36"/>
        <v>54676622.045959353</v>
      </c>
      <c r="BM48" s="117">
        <f t="shared" si="37"/>
        <v>45285123.54404068</v>
      </c>
      <c r="BN48" s="118">
        <f t="shared" si="38"/>
        <v>99961745.590000033</v>
      </c>
      <c r="BO48" s="32"/>
      <c r="BP48" s="35">
        <v>10169135.160000004</v>
      </c>
      <c r="BQ48" s="39">
        <v>116.23462829188007</v>
      </c>
      <c r="BR48" s="36">
        <v>6467450.3199999984</v>
      </c>
      <c r="BS48" s="39">
        <v>317.93581358765107</v>
      </c>
      <c r="BT48" s="36">
        <v>16636585.480000002</v>
      </c>
      <c r="BU48" s="40">
        <v>154.28531466196793</v>
      </c>
      <c r="BV48" s="38">
        <v>7989295.9100000001</v>
      </c>
      <c r="BW48" s="39">
        <v>28.713169724523354</v>
      </c>
      <c r="BX48" s="36">
        <v>19945705.100000039</v>
      </c>
      <c r="BY48" s="39">
        <v>111.46401423917135</v>
      </c>
      <c r="BZ48" s="36">
        <v>27935001.010000039</v>
      </c>
      <c r="CA48" s="40">
        <v>61.101780908510371</v>
      </c>
      <c r="CB48" s="116">
        <f t="shared" si="39"/>
        <v>18158431.070000004</v>
      </c>
      <c r="CC48" s="117">
        <f t="shared" si="40"/>
        <v>26413155.420000039</v>
      </c>
      <c r="CD48" s="118">
        <f t="shared" si="41"/>
        <v>44571586.490000039</v>
      </c>
      <c r="CE48" s="32"/>
      <c r="CF48" s="35">
        <v>32507779.722840354</v>
      </c>
      <c r="CG48" s="39">
        <v>258.5440670211745</v>
      </c>
      <c r="CH48" s="36">
        <v>9562722.4571596589</v>
      </c>
      <c r="CI48" s="39">
        <v>417.34921036789854</v>
      </c>
      <c r="CJ48" s="36">
        <v>42070502.180000015</v>
      </c>
      <c r="CK48" s="40">
        <v>283.02288091922486</v>
      </c>
      <c r="CL48" s="38">
        <v>30737174.73257361</v>
      </c>
      <c r="CM48" s="39">
        <v>51.341404506187942</v>
      </c>
      <c r="CN48" s="36">
        <v>32235241.117426384</v>
      </c>
      <c r="CO48" s="39">
        <v>113.87607125167848</v>
      </c>
      <c r="CP48" s="36">
        <v>62972415.849999994</v>
      </c>
      <c r="CQ48" s="40">
        <v>71.417134975134815</v>
      </c>
      <c r="CR48" s="116">
        <f t="shared" si="42"/>
        <v>63244954.455413967</v>
      </c>
      <c r="CS48" s="117">
        <f t="shared" si="43"/>
        <v>41797963.574586041</v>
      </c>
      <c r="CT48" s="118">
        <f t="shared" si="44"/>
        <v>105042918.03</v>
      </c>
      <c r="CU48" s="32"/>
      <c r="CV48" s="38">
        <f t="shared" si="45"/>
        <v>138421930.49838376</v>
      </c>
      <c r="CW48" s="39">
        <f t="shared" si="46"/>
        <v>201.89602032990149</v>
      </c>
      <c r="CX48" s="39">
        <f t="shared" si="47"/>
        <v>61029912.641616285</v>
      </c>
      <c r="CY48" s="39">
        <f t="shared" si="48"/>
        <v>375.06783336477616</v>
      </c>
      <c r="CZ48" s="36">
        <f t="shared" si="49"/>
        <v>199451843.14000005</v>
      </c>
      <c r="DA48" s="40">
        <f t="shared" si="50"/>
        <v>235.11198292639517</v>
      </c>
      <c r="DB48" s="38">
        <f t="shared" si="51"/>
        <v>123687184.62334229</v>
      </c>
      <c r="DC48" s="39">
        <f t="shared" si="52"/>
        <v>42.660579962330047</v>
      </c>
      <c r="DD48" s="36">
        <f t="shared" si="53"/>
        <v>179159106.46029729</v>
      </c>
      <c r="DE48" s="39">
        <f t="shared" si="54"/>
        <v>116.42954532092519</v>
      </c>
      <c r="DF48" s="36">
        <f t="shared" si="55"/>
        <v>302846291.08363956</v>
      </c>
      <c r="DG48" s="40">
        <f t="shared" si="56"/>
        <v>68.237686610139491</v>
      </c>
      <c r="DH48" s="152"/>
      <c r="DI48" s="161" t="s">
        <v>53</v>
      </c>
      <c r="DJ48" s="38">
        <f t="shared" si="57"/>
        <v>199451843.14000005</v>
      </c>
      <c r="DK48" s="36">
        <f t="shared" si="58"/>
        <v>302846291.08363956</v>
      </c>
      <c r="DL48" s="37">
        <f t="shared" si="59"/>
        <v>502298134.22363961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>
        <v>34.97</v>
      </c>
      <c r="E49" s="39">
        <v>3.2908604983813896E-4</v>
      </c>
      <c r="F49" s="36">
        <v>0</v>
      </c>
      <c r="G49" s="39">
        <v>0</v>
      </c>
      <c r="H49" s="36">
        <v>34.97</v>
      </c>
      <c r="I49" s="40">
        <v>2.6766169154228853E-4</v>
      </c>
      <c r="J49" s="38">
        <v>392.15</v>
      </c>
      <c r="K49" s="39">
        <v>1.2384375128296631E-3</v>
      </c>
      <c r="L49" s="36">
        <v>1289.6500000000001</v>
      </c>
      <c r="M49" s="39">
        <v>4.71425333742744E-3</v>
      </c>
      <c r="N49" s="36">
        <v>1681.8000000000002</v>
      </c>
      <c r="O49" s="40">
        <v>2.8494797640851695E-3</v>
      </c>
      <c r="P49" s="116">
        <f t="shared" si="27"/>
        <v>427.12</v>
      </c>
      <c r="Q49" s="117">
        <f t="shared" si="28"/>
        <v>1289.6500000000001</v>
      </c>
      <c r="R49" s="118">
        <f t="shared" si="29"/>
        <v>1716.77</v>
      </c>
      <c r="S49" s="32"/>
      <c r="T49" s="35">
        <v>48071.883715516829</v>
      </c>
      <c r="U49" s="39">
        <v>0.2498317909307225</v>
      </c>
      <c r="V49" s="36">
        <v>26882.972523024826</v>
      </c>
      <c r="W49" s="39">
        <v>0.56590966072383009</v>
      </c>
      <c r="X49" s="36">
        <v>74954.856238541659</v>
      </c>
      <c r="Y49" s="40">
        <v>0.31241473751168786</v>
      </c>
      <c r="Z49" s="38">
        <v>3092.3158202749901</v>
      </c>
      <c r="AA49" s="39">
        <v>3.1899802557861386E-3</v>
      </c>
      <c r="AB49" s="36">
        <v>684.82133343911664</v>
      </c>
      <c r="AC49" s="39">
        <v>1.7927353898164824E-3</v>
      </c>
      <c r="AD49" s="36">
        <v>3777.1371537141067</v>
      </c>
      <c r="AE49" s="40">
        <v>2.7950181027378688E-3</v>
      </c>
      <c r="AF49" s="116">
        <f t="shared" si="30"/>
        <v>51164.19953579182</v>
      </c>
      <c r="AG49" s="117">
        <f t="shared" si="31"/>
        <v>27567.793856463941</v>
      </c>
      <c r="AH49" s="118">
        <f t="shared" si="32"/>
        <v>78731.993392255768</v>
      </c>
      <c r="AI49" s="32"/>
      <c r="AJ49" s="35">
        <v>46572.364772383342</v>
      </c>
      <c r="AK49" s="39">
        <v>0.734001020841345</v>
      </c>
      <c r="AL49" s="36">
        <v>30848.139265087975</v>
      </c>
      <c r="AM49" s="39">
        <v>1.582848748785878</v>
      </c>
      <c r="AN49" s="36">
        <v>77420.504037471313</v>
      </c>
      <c r="AO49" s="40">
        <v>0.93346319629452146</v>
      </c>
      <c r="AP49" s="38">
        <v>57497.34778627113</v>
      </c>
      <c r="AQ49" s="39">
        <v>0.39139935321691421</v>
      </c>
      <c r="AR49" s="36">
        <v>122488.95240585259</v>
      </c>
      <c r="AS49" s="39">
        <v>0.85857143542156211</v>
      </c>
      <c r="AT49" s="36">
        <v>179986.30019212372</v>
      </c>
      <c r="AU49" s="40">
        <v>0.62156833694373592</v>
      </c>
      <c r="AV49" s="116">
        <f t="shared" si="33"/>
        <v>104069.71255865447</v>
      </c>
      <c r="AW49" s="117">
        <f t="shared" si="34"/>
        <v>153337.09167094057</v>
      </c>
      <c r="AX49" s="118">
        <f t="shared" si="35"/>
        <v>257406.80422959506</v>
      </c>
      <c r="AY49" s="32"/>
      <c r="AZ49" s="35">
        <v>56752.810024954211</v>
      </c>
      <c r="BA49" s="39">
        <v>0.51473203538055823</v>
      </c>
      <c r="BB49" s="36">
        <v>5107.4605610088583</v>
      </c>
      <c r="BC49" s="39">
        <v>0.18187019054263642</v>
      </c>
      <c r="BD49" s="36">
        <v>61860.270585963066</v>
      </c>
      <c r="BE49" s="40">
        <v>0.44716112900074501</v>
      </c>
      <c r="BF49" s="38">
        <v>35735.364282342547</v>
      </c>
      <c r="BG49" s="39">
        <v>6.062287187192316E-2</v>
      </c>
      <c r="BH49" s="36">
        <v>17288.079239835795</v>
      </c>
      <c r="BI49" s="39">
        <v>6.2068333877263362E-2</v>
      </c>
      <c r="BJ49" s="36">
        <v>53023.443522178342</v>
      </c>
      <c r="BK49" s="40">
        <v>6.1086705371039433E-2</v>
      </c>
      <c r="BL49" s="116">
        <f t="shared" si="36"/>
        <v>92488.174307296751</v>
      </c>
      <c r="BM49" s="117">
        <f t="shared" si="37"/>
        <v>22395.539800844654</v>
      </c>
      <c r="BN49" s="118">
        <f t="shared" si="38"/>
        <v>114883.7141081414</v>
      </c>
      <c r="BO49" s="32"/>
      <c r="BP49" s="35">
        <v>88772.144450924097</v>
      </c>
      <c r="BQ49" s="39">
        <v>1.014677949557929</v>
      </c>
      <c r="BR49" s="36">
        <v>20070.049706896069</v>
      </c>
      <c r="BS49" s="39">
        <v>0.98663109364349955</v>
      </c>
      <c r="BT49" s="36">
        <v>108842.19415782017</v>
      </c>
      <c r="BU49" s="40">
        <v>1.0093869438729497</v>
      </c>
      <c r="BV49" s="38">
        <v>14983.852601882965</v>
      </c>
      <c r="BW49" s="39">
        <v>5.3851291494484949E-2</v>
      </c>
      <c r="BX49" s="36">
        <v>25221.307002979011</v>
      </c>
      <c r="BY49" s="39">
        <v>0.14094603869935685</v>
      </c>
      <c r="BZ49" s="36">
        <v>40205.159604861976</v>
      </c>
      <c r="CA49" s="40">
        <v>8.7940102550508714E-2</v>
      </c>
      <c r="CB49" s="116">
        <f t="shared" si="39"/>
        <v>103755.99705280707</v>
      </c>
      <c r="CC49" s="117">
        <f t="shared" si="40"/>
        <v>45291.356709875079</v>
      </c>
      <c r="CD49" s="118">
        <f t="shared" si="41"/>
        <v>149047.35376268215</v>
      </c>
      <c r="CE49" s="32"/>
      <c r="CF49" s="35">
        <v>3307.3941825937964</v>
      </c>
      <c r="CG49" s="39">
        <v>2.6304692307520611E-2</v>
      </c>
      <c r="CH49" s="36">
        <v>349.28437720065057</v>
      </c>
      <c r="CI49" s="39">
        <v>1.5243939126288594E-2</v>
      </c>
      <c r="CJ49" s="36">
        <v>3656.6785597944468</v>
      </c>
      <c r="CK49" s="40">
        <v>2.4599746781263306E-2</v>
      </c>
      <c r="CL49" s="38">
        <v>24724.464781498464</v>
      </c>
      <c r="CM49" s="39">
        <v>4.1298159593070219E-2</v>
      </c>
      <c r="CN49" s="36">
        <v>10842.2102771629</v>
      </c>
      <c r="CO49" s="39">
        <v>3.8301817118421393E-2</v>
      </c>
      <c r="CP49" s="36">
        <v>35566.675058661363</v>
      </c>
      <c r="CQ49" s="40">
        <v>4.0336232920325218E-2</v>
      </c>
      <c r="CR49" s="116">
        <f t="shared" si="42"/>
        <v>28031.858964092258</v>
      </c>
      <c r="CS49" s="117">
        <f t="shared" si="43"/>
        <v>11191.494654363551</v>
      </c>
      <c r="CT49" s="118">
        <f t="shared" si="44"/>
        <v>39223.353618455811</v>
      </c>
      <c r="CU49" s="32"/>
      <c r="CV49" s="38">
        <f t="shared" si="45"/>
        <v>243511.56714637228</v>
      </c>
      <c r="CW49" s="39">
        <f t="shared" si="46"/>
        <v>0.35517505162756124</v>
      </c>
      <c r="CX49" s="39">
        <f t="shared" si="47"/>
        <v>83257.906433218377</v>
      </c>
      <c r="CY49" s="39">
        <f t="shared" si="48"/>
        <v>0.51167306693964598</v>
      </c>
      <c r="CZ49" s="36">
        <f t="shared" si="49"/>
        <v>326769.47357959067</v>
      </c>
      <c r="DA49" s="40">
        <f t="shared" si="50"/>
        <v>0.38519282491255219</v>
      </c>
      <c r="DB49" s="38">
        <f t="shared" si="51"/>
        <v>136425.49527227011</v>
      </c>
      <c r="DC49" s="39">
        <f t="shared" si="52"/>
        <v>4.7054112903341223E-2</v>
      </c>
      <c r="DD49" s="36">
        <f t="shared" si="53"/>
        <v>177815.0202592694</v>
      </c>
      <c r="DE49" s="39">
        <f t="shared" si="54"/>
        <v>0.11555606839670036</v>
      </c>
      <c r="DF49" s="36">
        <f t="shared" si="55"/>
        <v>314240.51553153951</v>
      </c>
      <c r="DG49" s="40">
        <f t="shared" si="56"/>
        <v>7.080504681871029E-2</v>
      </c>
      <c r="DH49" s="152"/>
      <c r="DI49" s="161" t="s">
        <v>41</v>
      </c>
      <c r="DJ49" s="38">
        <f t="shared" si="57"/>
        <v>326769.47357959067</v>
      </c>
      <c r="DK49" s="36">
        <f t="shared" si="58"/>
        <v>314240.51553153951</v>
      </c>
      <c r="DL49" s="37">
        <f t="shared" si="59"/>
        <v>641009.98911113013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>
        <v>0</v>
      </c>
      <c r="E50" s="39">
        <v>0</v>
      </c>
      <c r="F50" s="36">
        <v>0</v>
      </c>
      <c r="G50" s="39">
        <v>0</v>
      </c>
      <c r="H50" s="36">
        <v>0</v>
      </c>
      <c r="I50" s="40">
        <v>0</v>
      </c>
      <c r="J50" s="38">
        <v>0</v>
      </c>
      <c r="K50" s="39">
        <v>0</v>
      </c>
      <c r="L50" s="36">
        <v>1804.6200000000001</v>
      </c>
      <c r="M50" s="39">
        <v>6.596701320349169E-3</v>
      </c>
      <c r="N50" s="36">
        <v>1804.6200000000001</v>
      </c>
      <c r="O50" s="40">
        <v>3.0575741300174685E-3</v>
      </c>
      <c r="P50" s="116">
        <f t="shared" si="27"/>
        <v>0</v>
      </c>
      <c r="Q50" s="117">
        <f t="shared" si="28"/>
        <v>1804.6200000000001</v>
      </c>
      <c r="R50" s="118">
        <f t="shared" si="29"/>
        <v>1804.6200000000001</v>
      </c>
      <c r="S50" s="32"/>
      <c r="T50" s="35">
        <v>1052.5580408056258</v>
      </c>
      <c r="U50" s="39">
        <v>5.4701925547411389E-3</v>
      </c>
      <c r="V50" s="36">
        <v>521.42831688240722</v>
      </c>
      <c r="W50" s="39">
        <v>1.0976513912142287E-2</v>
      </c>
      <c r="X50" s="36">
        <v>1573.986357688033</v>
      </c>
      <c r="Y50" s="40">
        <v>6.5604359672060096E-3</v>
      </c>
      <c r="Z50" s="38">
        <v>290.92292441165193</v>
      </c>
      <c r="AA50" s="39">
        <v>3.0011112666564741E-4</v>
      </c>
      <c r="AB50" s="36">
        <v>968.04907316177469</v>
      </c>
      <c r="AC50" s="39">
        <v>2.5341731453090714E-3</v>
      </c>
      <c r="AD50" s="36">
        <v>1258.9719975734265</v>
      </c>
      <c r="AE50" s="40">
        <v>9.3161814910471387E-4</v>
      </c>
      <c r="AF50" s="116">
        <f t="shared" si="30"/>
        <v>1343.4809652172776</v>
      </c>
      <c r="AG50" s="117">
        <f t="shared" si="31"/>
        <v>1489.4773900441819</v>
      </c>
      <c r="AH50" s="118">
        <f t="shared" si="32"/>
        <v>2832.9583552614595</v>
      </c>
      <c r="AI50" s="32"/>
      <c r="AJ50" s="35">
        <v>38284.867229128453</v>
      </c>
      <c r="AK50" s="39">
        <v>0.60338640235033025</v>
      </c>
      <c r="AL50" s="36">
        <v>25552.354558418498</v>
      </c>
      <c r="AM50" s="39">
        <v>1.3111167611687875</v>
      </c>
      <c r="AN50" s="36">
        <v>63837.221787546951</v>
      </c>
      <c r="AO50" s="40">
        <v>0.76968882898934099</v>
      </c>
      <c r="AP50" s="38">
        <v>22716.342618088544</v>
      </c>
      <c r="AQ50" s="39">
        <v>0.15463603366930703</v>
      </c>
      <c r="AR50" s="36">
        <v>53601.709653232014</v>
      </c>
      <c r="AS50" s="39">
        <v>0.37571467380617674</v>
      </c>
      <c r="AT50" s="36">
        <v>76318.052271320557</v>
      </c>
      <c r="AU50" s="40">
        <v>0.26355830848477924</v>
      </c>
      <c r="AV50" s="116">
        <f t="shared" si="33"/>
        <v>61001.209847216996</v>
      </c>
      <c r="AW50" s="117">
        <f t="shared" si="34"/>
        <v>79154.064211650519</v>
      </c>
      <c r="AX50" s="118">
        <f t="shared" si="35"/>
        <v>140155.27405886751</v>
      </c>
      <c r="AY50" s="32"/>
      <c r="AZ50" s="35">
        <v>346.21695660806097</v>
      </c>
      <c r="BA50" s="39">
        <v>3.1400904850309819E-3</v>
      </c>
      <c r="BB50" s="36">
        <v>1217.3538820535573</v>
      </c>
      <c r="BC50" s="39">
        <v>4.3348427235464775E-2</v>
      </c>
      <c r="BD50" s="36">
        <v>1563.5708386616184</v>
      </c>
      <c r="BE50" s="40">
        <v>1.130237703239568E-2</v>
      </c>
      <c r="BF50" s="38">
        <v>132.96270242932073</v>
      </c>
      <c r="BG50" s="39">
        <v>2.255631371050617E-4</v>
      </c>
      <c r="BH50" s="36">
        <v>169.89694559837119</v>
      </c>
      <c r="BI50" s="39">
        <v>6.0997061604323795E-4</v>
      </c>
      <c r="BJ50" s="36">
        <v>302.85964802769195</v>
      </c>
      <c r="BK50" s="40">
        <v>3.4891543926425593E-4</v>
      </c>
      <c r="BL50" s="116">
        <f t="shared" si="36"/>
        <v>479.17965903738173</v>
      </c>
      <c r="BM50" s="117">
        <f t="shared" si="37"/>
        <v>1387.2508276519284</v>
      </c>
      <c r="BN50" s="118">
        <f t="shared" si="38"/>
        <v>1866.4304866893101</v>
      </c>
      <c r="BO50" s="32"/>
      <c r="BP50" s="35">
        <v>-28.240000000000009</v>
      </c>
      <c r="BQ50" s="39">
        <v>-3.2278712509144122E-4</v>
      </c>
      <c r="BR50" s="36">
        <v>5.4500000000000455</v>
      </c>
      <c r="BS50" s="39">
        <v>2.6791859207551103E-4</v>
      </c>
      <c r="BT50" s="36">
        <v>-22.789999999999964</v>
      </c>
      <c r="BU50" s="40">
        <v>-2.1135120096448079E-4</v>
      </c>
      <c r="BV50" s="38">
        <v>0</v>
      </c>
      <c r="BW50" s="39">
        <v>0</v>
      </c>
      <c r="BX50" s="36">
        <v>293.52999999999997</v>
      </c>
      <c r="BY50" s="39">
        <v>1.64035474983654E-3</v>
      </c>
      <c r="BZ50" s="36">
        <v>293.52999999999997</v>
      </c>
      <c r="CA50" s="40">
        <v>6.4203347419442328E-4</v>
      </c>
      <c r="CB50" s="116">
        <f t="shared" si="39"/>
        <v>-28.240000000000009</v>
      </c>
      <c r="CC50" s="117">
        <f t="shared" si="40"/>
        <v>298.98</v>
      </c>
      <c r="CD50" s="118">
        <f t="shared" si="41"/>
        <v>270.74</v>
      </c>
      <c r="CE50" s="32"/>
      <c r="CF50" s="35">
        <v>21473.942931813657</v>
      </c>
      <c r="CG50" s="39">
        <v>0.17078867237035056</v>
      </c>
      <c r="CH50" s="36">
        <v>12730.574100421029</v>
      </c>
      <c r="CI50" s="39">
        <v>0.55560485752284849</v>
      </c>
      <c r="CJ50" s="36">
        <v>34204.517032234682</v>
      </c>
      <c r="CK50" s="40">
        <v>0.2301056666615181</v>
      </c>
      <c r="CL50" s="38">
        <v>29399.891048963018</v>
      </c>
      <c r="CM50" s="39">
        <v>4.9107691644250231E-2</v>
      </c>
      <c r="CN50" s="36">
        <v>24834.077897525018</v>
      </c>
      <c r="CO50" s="39">
        <v>8.773029535676316E-2</v>
      </c>
      <c r="CP50" s="36">
        <v>54233.968946488036</v>
      </c>
      <c r="CQ50" s="40">
        <v>6.1506845945288699E-2</v>
      </c>
      <c r="CR50" s="116">
        <f t="shared" si="42"/>
        <v>50873.833980776675</v>
      </c>
      <c r="CS50" s="117">
        <f t="shared" si="43"/>
        <v>37564.651997946043</v>
      </c>
      <c r="CT50" s="118">
        <f t="shared" si="44"/>
        <v>88438.485978722718</v>
      </c>
      <c r="CU50" s="32"/>
      <c r="CV50" s="38">
        <f t="shared" si="45"/>
        <v>61129.345158355805</v>
      </c>
      <c r="CW50" s="39">
        <f t="shared" si="46"/>
        <v>8.9160521518583169E-2</v>
      </c>
      <c r="CX50" s="39">
        <f t="shared" si="47"/>
        <v>40027.160857775496</v>
      </c>
      <c r="CY50" s="39">
        <f t="shared" si="48"/>
        <v>0.24599249530027897</v>
      </c>
      <c r="CZ50" s="36">
        <f t="shared" si="49"/>
        <v>101156.5060161313</v>
      </c>
      <c r="DA50" s="40">
        <f t="shared" si="50"/>
        <v>0.11924235114069374</v>
      </c>
      <c r="DB50" s="38">
        <f t="shared" si="51"/>
        <v>52540.119293892538</v>
      </c>
      <c r="DC50" s="39">
        <f t="shared" si="52"/>
        <v>1.8121456698954288E-2</v>
      </c>
      <c r="DD50" s="36">
        <f t="shared" si="53"/>
        <v>81671.883569517173</v>
      </c>
      <c r="DE50" s="39">
        <f t="shared" si="54"/>
        <v>5.3075841118964719E-2</v>
      </c>
      <c r="DF50" s="36">
        <f t="shared" si="55"/>
        <v>134212.0028634097</v>
      </c>
      <c r="DG50" s="40">
        <f t="shared" si="56"/>
        <v>3.0240808160279457E-2</v>
      </c>
      <c r="DH50" s="152"/>
      <c r="DI50" s="161" t="s">
        <v>42</v>
      </c>
      <c r="DJ50" s="38">
        <f t="shared" si="57"/>
        <v>101156.5060161313</v>
      </c>
      <c r="DK50" s="36">
        <f t="shared" si="58"/>
        <v>134212.0028634097</v>
      </c>
      <c r="DL50" s="37">
        <f t="shared" si="59"/>
        <v>235368.50887954101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>
        <v>2929.37</v>
      </c>
      <c r="E51" s="39">
        <v>2.7566908830836408E-2</v>
      </c>
      <c r="F51" s="36">
        <v>0</v>
      </c>
      <c r="G51" s="39">
        <v>0</v>
      </c>
      <c r="H51" s="36">
        <v>2929.37</v>
      </c>
      <c r="I51" s="40">
        <v>2.242150784538844E-2</v>
      </c>
      <c r="J51" s="38">
        <v>1181640.2</v>
      </c>
      <c r="K51" s="39">
        <v>3.7317035581985101</v>
      </c>
      <c r="L51" s="36">
        <v>427563.18</v>
      </c>
      <c r="M51" s="39">
        <v>1.5629365706013949</v>
      </c>
      <c r="N51" s="36">
        <v>1609203.38</v>
      </c>
      <c r="O51" s="40">
        <v>2.7264790507833609</v>
      </c>
      <c r="P51" s="116">
        <f t="shared" si="27"/>
        <v>1184569.57</v>
      </c>
      <c r="Q51" s="117">
        <f t="shared" si="28"/>
        <v>427563.18</v>
      </c>
      <c r="R51" s="118">
        <f t="shared" si="29"/>
        <v>1612132.75</v>
      </c>
      <c r="S51" s="32"/>
      <c r="T51" s="35">
        <v>37407.285876125839</v>
      </c>
      <c r="U51" s="39">
        <v>0.19440738539799415</v>
      </c>
      <c r="V51" s="36">
        <v>36894.993594518732</v>
      </c>
      <c r="W51" s="39">
        <v>0.77667130335379608</v>
      </c>
      <c r="X51" s="36">
        <v>74302.279470644571</v>
      </c>
      <c r="Y51" s="40">
        <v>0.30969477232357556</v>
      </c>
      <c r="Z51" s="38">
        <v>6680757.2467219578</v>
      </c>
      <c r="AA51" s="39">
        <v>6.8917552246807849</v>
      </c>
      <c r="AB51" s="36">
        <v>592716.37822945835</v>
      </c>
      <c r="AC51" s="39">
        <v>1.5516216792482116</v>
      </c>
      <c r="AD51" s="36">
        <v>7273473.6249514166</v>
      </c>
      <c r="AE51" s="40">
        <v>5.3822484130700401</v>
      </c>
      <c r="AF51" s="116">
        <f t="shared" si="30"/>
        <v>6718164.5325980838</v>
      </c>
      <c r="AG51" s="117">
        <f t="shared" si="31"/>
        <v>629611.3718239771</v>
      </c>
      <c r="AH51" s="118">
        <f t="shared" si="32"/>
        <v>7347775.9044220606</v>
      </c>
      <c r="AI51" s="32"/>
      <c r="AJ51" s="35">
        <v>15892.307870785873</v>
      </c>
      <c r="AK51" s="39">
        <v>0.2504697851975709</v>
      </c>
      <c r="AL51" s="36">
        <v>21584.035651394224</v>
      </c>
      <c r="AM51" s="39">
        <v>1.1074983658163182</v>
      </c>
      <c r="AN51" s="36">
        <v>37476.343522180097</v>
      </c>
      <c r="AO51" s="40">
        <v>0.45185429679861222</v>
      </c>
      <c r="AP51" s="38">
        <v>719322.83086072828</v>
      </c>
      <c r="AQ51" s="39">
        <v>4.896617002224124</v>
      </c>
      <c r="AR51" s="36">
        <v>232696.40571568755</v>
      </c>
      <c r="AS51" s="39">
        <v>1.6310571945361021</v>
      </c>
      <c r="AT51" s="36">
        <v>952019.23657641583</v>
      </c>
      <c r="AU51" s="40">
        <v>3.2877225265789582</v>
      </c>
      <c r="AV51" s="116">
        <f t="shared" si="33"/>
        <v>735215.1387315141</v>
      </c>
      <c r="AW51" s="117">
        <f t="shared" si="34"/>
        <v>254280.44136708177</v>
      </c>
      <c r="AX51" s="118">
        <f t="shared" si="35"/>
        <v>989495.58009859594</v>
      </c>
      <c r="AY51" s="32"/>
      <c r="AZ51" s="35">
        <v>57034.636162524177</v>
      </c>
      <c r="BA51" s="39">
        <v>0.51728811923527918</v>
      </c>
      <c r="BB51" s="36">
        <v>21323.837433093806</v>
      </c>
      <c r="BC51" s="39">
        <v>0.75931479660626733</v>
      </c>
      <c r="BD51" s="36">
        <v>78358.473595617979</v>
      </c>
      <c r="BE51" s="40">
        <v>0.56641949975146721</v>
      </c>
      <c r="BF51" s="38">
        <v>2249589.9489843464</v>
      </c>
      <c r="BG51" s="39">
        <v>3.8162925152838083</v>
      </c>
      <c r="BH51" s="36">
        <v>650683.2218859361</v>
      </c>
      <c r="BI51" s="39">
        <v>2.3361081878482484</v>
      </c>
      <c r="BJ51" s="36">
        <v>2900273.1708702827</v>
      </c>
      <c r="BK51" s="40">
        <v>3.3413169895383801</v>
      </c>
      <c r="BL51" s="116">
        <f t="shared" si="36"/>
        <v>2306624.5851468705</v>
      </c>
      <c r="BM51" s="117">
        <f t="shared" si="37"/>
        <v>672007.05931902991</v>
      </c>
      <c r="BN51" s="118">
        <f t="shared" si="38"/>
        <v>2978631.6444659005</v>
      </c>
      <c r="BO51" s="32"/>
      <c r="BP51" s="35">
        <v>11612.774242833329</v>
      </c>
      <c r="BQ51" s="39">
        <v>0.13273562366076866</v>
      </c>
      <c r="BR51" s="36">
        <v>17526.005579387744</v>
      </c>
      <c r="BS51" s="39">
        <v>0.86156747514441767</v>
      </c>
      <c r="BT51" s="36">
        <v>29138.779822221073</v>
      </c>
      <c r="BU51" s="40">
        <v>0.27022887714199273</v>
      </c>
      <c r="BV51" s="38">
        <v>731010.1586863508</v>
      </c>
      <c r="BW51" s="39">
        <v>2.6272175912823261</v>
      </c>
      <c r="BX51" s="36">
        <v>213533.46674061261</v>
      </c>
      <c r="BY51" s="39">
        <v>1.1933043859810812</v>
      </c>
      <c r="BZ51" s="36">
        <v>944543.62542696344</v>
      </c>
      <c r="CA51" s="40">
        <v>2.0659851645864795</v>
      </c>
      <c r="CB51" s="116">
        <f t="shared" si="39"/>
        <v>742622.93292918417</v>
      </c>
      <c r="CC51" s="117">
        <f t="shared" si="40"/>
        <v>231059.47232000035</v>
      </c>
      <c r="CD51" s="118">
        <f t="shared" si="41"/>
        <v>973682.40524918446</v>
      </c>
      <c r="CE51" s="32"/>
      <c r="CF51" s="35">
        <v>33710.601979075778</v>
      </c>
      <c r="CG51" s="39">
        <v>0.2681104711460367</v>
      </c>
      <c r="CH51" s="36">
        <v>11325.661113061924</v>
      </c>
      <c r="CI51" s="39">
        <v>0.49428975311229101</v>
      </c>
      <c r="CJ51" s="36">
        <v>45036.263092137699</v>
      </c>
      <c r="CK51" s="40">
        <v>0.30297458470159305</v>
      </c>
      <c r="CL51" s="38">
        <v>1107108.8868679341</v>
      </c>
      <c r="CM51" s="39">
        <v>1.8492436499977185</v>
      </c>
      <c r="CN51" s="36">
        <v>427676.19399550802</v>
      </c>
      <c r="CO51" s="39">
        <v>1.5108335800147241</v>
      </c>
      <c r="CP51" s="36">
        <v>1534785.0808634423</v>
      </c>
      <c r="CQ51" s="40">
        <v>1.7406026400342978</v>
      </c>
      <c r="CR51" s="116">
        <f t="shared" si="42"/>
        <v>1140819.4888470098</v>
      </c>
      <c r="CS51" s="117">
        <f t="shared" si="43"/>
        <v>439001.85510856996</v>
      </c>
      <c r="CT51" s="118">
        <f t="shared" si="44"/>
        <v>1579821.3439555797</v>
      </c>
      <c r="CU51" s="32"/>
      <c r="CV51" s="38">
        <f t="shared" si="45"/>
        <v>158586.976131345</v>
      </c>
      <c r="CW51" s="39">
        <f t="shared" si="46"/>
        <v>0.23130785159397471</v>
      </c>
      <c r="CX51" s="39">
        <f t="shared" si="47"/>
        <v>108654.53337145643</v>
      </c>
      <c r="CY51" s="39">
        <f t="shared" si="48"/>
        <v>0.66775157710292365</v>
      </c>
      <c r="CZ51" s="36">
        <f t="shared" si="49"/>
        <v>267241.50950280146</v>
      </c>
      <c r="DA51" s="40">
        <f t="shared" si="50"/>
        <v>0.31502181293628689</v>
      </c>
      <c r="DB51" s="38">
        <f t="shared" si="51"/>
        <v>12669429.27212132</v>
      </c>
      <c r="DC51" s="39">
        <f t="shared" si="52"/>
        <v>4.3697752696556726</v>
      </c>
      <c r="DD51" s="36">
        <f t="shared" si="53"/>
        <v>2544868.8465672024</v>
      </c>
      <c r="DE51" s="39">
        <f t="shared" si="54"/>
        <v>1.6538256333225687</v>
      </c>
      <c r="DF51" s="36">
        <f t="shared" si="55"/>
        <v>15214298.118688522</v>
      </c>
      <c r="DG51" s="40">
        <f t="shared" si="56"/>
        <v>3.4281037529020857</v>
      </c>
      <c r="DH51" s="152"/>
      <c r="DI51" s="161" t="s">
        <v>62</v>
      </c>
      <c r="DJ51" s="38">
        <f t="shared" si="57"/>
        <v>267241.50950280146</v>
      </c>
      <c r="DK51" s="36">
        <f t="shared" si="58"/>
        <v>15214298.118688522</v>
      </c>
      <c r="DL51" s="37">
        <f t="shared" si="59"/>
        <v>15481539.628191324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>
        <v>431.22</v>
      </c>
      <c r="E52" s="39">
        <v>4.0580064744410154E-3</v>
      </c>
      <c r="F52" s="36">
        <v>81.150000000000006</v>
      </c>
      <c r="G52" s="39">
        <v>3.3277290248503242E-3</v>
      </c>
      <c r="H52" s="36">
        <v>512.37</v>
      </c>
      <c r="I52" s="40">
        <v>3.921699196326062E-3</v>
      </c>
      <c r="J52" s="38">
        <v>13320.93</v>
      </c>
      <c r="K52" s="39">
        <v>4.2068441713063995E-2</v>
      </c>
      <c r="L52" s="36">
        <v>62708.83</v>
      </c>
      <c r="M52" s="39">
        <v>0.22922910178239828</v>
      </c>
      <c r="N52" s="36">
        <v>76029.760000000009</v>
      </c>
      <c r="O52" s="40">
        <v>0.12881749470106557</v>
      </c>
      <c r="P52" s="116">
        <f t="shared" si="27"/>
        <v>13752.15</v>
      </c>
      <c r="Q52" s="117">
        <f t="shared" si="28"/>
        <v>62789.98</v>
      </c>
      <c r="R52" s="118">
        <f t="shared" si="29"/>
        <v>76542.13</v>
      </c>
      <c r="S52" s="32"/>
      <c r="T52" s="35">
        <v>9223.7475826201189</v>
      </c>
      <c r="U52" s="39">
        <v>4.793624047054116E-2</v>
      </c>
      <c r="V52" s="36">
        <v>33283.651610142369</v>
      </c>
      <c r="W52" s="39">
        <v>0.70064945289117486</v>
      </c>
      <c r="X52" s="36">
        <v>42507.399192762488</v>
      </c>
      <c r="Y52" s="40">
        <v>0.17717248257869253</v>
      </c>
      <c r="Z52" s="38">
        <v>71401.117633744812</v>
      </c>
      <c r="AA52" s="39">
        <v>7.3656175090309736E-2</v>
      </c>
      <c r="AB52" s="36">
        <v>29673.781865414509</v>
      </c>
      <c r="AC52" s="39">
        <v>7.7680463943304703E-2</v>
      </c>
      <c r="AD52" s="36">
        <v>101074.89949915932</v>
      </c>
      <c r="AE52" s="40">
        <v>7.4793729307597201E-2</v>
      </c>
      <c r="AF52" s="116">
        <f t="shared" si="30"/>
        <v>80624.865216364939</v>
      </c>
      <c r="AG52" s="117">
        <f t="shared" si="31"/>
        <v>62957.433475556878</v>
      </c>
      <c r="AH52" s="118">
        <f t="shared" si="32"/>
        <v>143582.29869192181</v>
      </c>
      <c r="AI52" s="32"/>
      <c r="AJ52" s="35">
        <v>994461.41860969458</v>
      </c>
      <c r="AK52" s="39">
        <v>15.673150805511341</v>
      </c>
      <c r="AL52" s="36">
        <v>869073.07926604978</v>
      </c>
      <c r="AM52" s="39">
        <v>44.593005247372865</v>
      </c>
      <c r="AN52" s="36">
        <v>1863534.4978757445</v>
      </c>
      <c r="AO52" s="40">
        <v>22.468736033419074</v>
      </c>
      <c r="AP52" s="38">
        <v>2338336.3423451581</v>
      </c>
      <c r="AQ52" s="39">
        <v>15.917661722407852</v>
      </c>
      <c r="AR52" s="36">
        <v>2074701.5711009423</v>
      </c>
      <c r="AS52" s="39">
        <v>14.542368687009816</v>
      </c>
      <c r="AT52" s="36">
        <v>4413037.9134461004</v>
      </c>
      <c r="AU52" s="40">
        <v>15.240074571244406</v>
      </c>
      <c r="AV52" s="116">
        <f t="shared" si="33"/>
        <v>3332797.7609548527</v>
      </c>
      <c r="AW52" s="117">
        <f t="shared" si="34"/>
        <v>2943774.6503669922</v>
      </c>
      <c r="AX52" s="118">
        <f t="shared" si="35"/>
        <v>6276572.4113218449</v>
      </c>
      <c r="AY52" s="32"/>
      <c r="AZ52" s="35">
        <v>7190.7534619877242</v>
      </c>
      <c r="BA52" s="39">
        <v>6.5218112790913274E-2</v>
      </c>
      <c r="BB52" s="36">
        <v>13157.675788358003</v>
      </c>
      <c r="BC52" s="39">
        <v>0.46852814116575875</v>
      </c>
      <c r="BD52" s="36">
        <v>20348.429250345725</v>
      </c>
      <c r="BE52" s="40">
        <v>0.14708999024393324</v>
      </c>
      <c r="BF52" s="38">
        <v>9127.2559499549297</v>
      </c>
      <c r="BG52" s="39">
        <v>1.5483834546210884E-2</v>
      </c>
      <c r="BH52" s="36">
        <v>29088.867881563194</v>
      </c>
      <c r="BI52" s="39">
        <v>0.10443598382081547</v>
      </c>
      <c r="BJ52" s="36">
        <v>38216.123831518125</v>
      </c>
      <c r="BK52" s="40">
        <v>4.4027640263360986E-2</v>
      </c>
      <c r="BL52" s="116">
        <f t="shared" si="36"/>
        <v>16318.009411942654</v>
      </c>
      <c r="BM52" s="117">
        <f t="shared" si="37"/>
        <v>42246.5436699212</v>
      </c>
      <c r="BN52" s="118">
        <f t="shared" si="38"/>
        <v>58564.553081863851</v>
      </c>
      <c r="BO52" s="32"/>
      <c r="BP52" s="35">
        <v>739.24</v>
      </c>
      <c r="BQ52" s="39">
        <v>8.44961594732992E-3</v>
      </c>
      <c r="BR52" s="36">
        <v>1.8199999999999932</v>
      </c>
      <c r="BS52" s="39">
        <v>8.9470061940811782E-5</v>
      </c>
      <c r="BT52" s="36">
        <v>741.06</v>
      </c>
      <c r="BU52" s="40">
        <v>6.8724844662895294E-3</v>
      </c>
      <c r="BV52" s="38">
        <v>280.80310964914514</v>
      </c>
      <c r="BW52" s="39">
        <v>1.0091937308815797E-3</v>
      </c>
      <c r="BX52" s="36">
        <v>255.10000000000014</v>
      </c>
      <c r="BY52" s="39">
        <v>1.425593624785547E-3</v>
      </c>
      <c r="BZ52" s="36">
        <v>535.90310964914534</v>
      </c>
      <c r="CA52" s="40">
        <v>1.1721723003428465E-3</v>
      </c>
      <c r="CB52" s="116">
        <f t="shared" si="39"/>
        <v>1020.0431096491452</v>
      </c>
      <c r="CC52" s="117">
        <f t="shared" si="40"/>
        <v>256.92000000000013</v>
      </c>
      <c r="CD52" s="118">
        <f t="shared" si="41"/>
        <v>1276.9631096491453</v>
      </c>
      <c r="CE52" s="32"/>
      <c r="CF52" s="35">
        <v>992567.15728811361</v>
      </c>
      <c r="CG52" s="39">
        <v>7.8941826179721764</v>
      </c>
      <c r="CH52" s="36">
        <v>415052.54301691632</v>
      </c>
      <c r="CI52" s="39">
        <v>18.114281980400484</v>
      </c>
      <c r="CJ52" s="36">
        <v>1407619.70030503</v>
      </c>
      <c r="CK52" s="40">
        <v>9.4695466461148214</v>
      </c>
      <c r="CL52" s="38">
        <v>3305439.0488865133</v>
      </c>
      <c r="CM52" s="39">
        <v>5.5211933027659317</v>
      </c>
      <c r="CN52" s="36">
        <v>1402906.1440465467</v>
      </c>
      <c r="CO52" s="39">
        <v>4.9559871271599434</v>
      </c>
      <c r="CP52" s="36">
        <v>4708345.1929330602</v>
      </c>
      <c r="CQ52" s="40">
        <v>5.3397431179103725</v>
      </c>
      <c r="CR52" s="116">
        <f t="shared" si="42"/>
        <v>4298006.2061746269</v>
      </c>
      <c r="CS52" s="117">
        <f t="shared" si="43"/>
        <v>1817958.687063463</v>
      </c>
      <c r="CT52" s="118">
        <f t="shared" si="44"/>
        <v>6115964.89323809</v>
      </c>
      <c r="CU52" s="32"/>
      <c r="CV52" s="38">
        <f t="shared" si="45"/>
        <v>2004613.5369424159</v>
      </c>
      <c r="CW52" s="39">
        <f t="shared" si="46"/>
        <v>2.9238394086177504</v>
      </c>
      <c r="CX52" s="39">
        <f t="shared" si="47"/>
        <v>1330649.9196814664</v>
      </c>
      <c r="CY52" s="39">
        <f t="shared" si="48"/>
        <v>8.1776945228923008</v>
      </c>
      <c r="CZ52" s="36">
        <f t="shared" si="49"/>
        <v>3335263.4566238821</v>
      </c>
      <c r="DA52" s="40">
        <f t="shared" si="50"/>
        <v>3.9315776305880656</v>
      </c>
      <c r="DB52" s="38">
        <f t="shared" si="51"/>
        <v>5737905.4979250208</v>
      </c>
      <c r="DC52" s="39">
        <f t="shared" si="52"/>
        <v>1.9790439652737324</v>
      </c>
      <c r="DD52" s="36">
        <f t="shared" si="53"/>
        <v>3599334.2948944662</v>
      </c>
      <c r="DE52" s="39">
        <f t="shared" si="54"/>
        <v>2.3390876617563601</v>
      </c>
      <c r="DF52" s="36">
        <f t="shared" si="55"/>
        <v>9337239.7928194869</v>
      </c>
      <c r="DG52" s="40">
        <f t="shared" si="56"/>
        <v>2.1038779788462803</v>
      </c>
      <c r="DH52" s="152"/>
      <c r="DI52" s="161" t="s">
        <v>43</v>
      </c>
      <c r="DJ52" s="38">
        <f t="shared" si="57"/>
        <v>3335263.4566238821</v>
      </c>
      <c r="DK52" s="36">
        <f t="shared" si="58"/>
        <v>9337239.7928194869</v>
      </c>
      <c r="DL52" s="37">
        <f t="shared" si="59"/>
        <v>12672503.249443369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>
        <v>26720.86</v>
      </c>
      <c r="E53" s="39">
        <v>0.25145731385982084</v>
      </c>
      <c r="F53" s="36">
        <v>1455.47</v>
      </c>
      <c r="G53" s="39">
        <v>5.9684655129992617E-2</v>
      </c>
      <c r="H53" s="36">
        <v>28176.33</v>
      </c>
      <c r="I53" s="40">
        <v>0.2156626865671642</v>
      </c>
      <c r="J53" s="38">
        <v>476650</v>
      </c>
      <c r="K53" s="39">
        <v>1.5052945059040137</v>
      </c>
      <c r="L53" s="36">
        <v>2452508.87</v>
      </c>
      <c r="M53" s="39">
        <v>8.9650278179877478</v>
      </c>
      <c r="N53" s="36">
        <v>2929158.87</v>
      </c>
      <c r="O53" s="40">
        <v>4.9628843654748369</v>
      </c>
      <c r="P53" s="116">
        <f t="shared" si="27"/>
        <v>503370.86</v>
      </c>
      <c r="Q53" s="117">
        <f t="shared" si="28"/>
        <v>2453964.3400000003</v>
      </c>
      <c r="R53" s="118">
        <f t="shared" si="29"/>
        <v>2957335.2</v>
      </c>
      <c r="S53" s="32"/>
      <c r="T53" s="35">
        <v>1967426.8573112739</v>
      </c>
      <c r="U53" s="39">
        <v>10.224807877221211</v>
      </c>
      <c r="V53" s="36">
        <v>1299637.0700367065</v>
      </c>
      <c r="W53" s="39">
        <v>27.358476550115917</v>
      </c>
      <c r="X53" s="36">
        <v>3267063.9273479804</v>
      </c>
      <c r="Y53" s="40">
        <v>13.617248708316406</v>
      </c>
      <c r="Z53" s="38">
        <v>10719682.73036913</v>
      </c>
      <c r="AA53" s="39">
        <v>11.058241863254532</v>
      </c>
      <c r="AB53" s="36">
        <v>2756239.8527417602</v>
      </c>
      <c r="AC53" s="39">
        <v>7.2153253491949174</v>
      </c>
      <c r="AD53" s="36">
        <v>13475922.583110891</v>
      </c>
      <c r="AE53" s="40">
        <v>9.9719565475275616</v>
      </c>
      <c r="AF53" s="116">
        <f t="shared" si="30"/>
        <v>12687109.587680403</v>
      </c>
      <c r="AG53" s="117">
        <f t="shared" si="31"/>
        <v>4055876.9227784667</v>
      </c>
      <c r="AH53" s="118">
        <f t="shared" si="32"/>
        <v>16742986.51045887</v>
      </c>
      <c r="AI53" s="32"/>
      <c r="AJ53" s="35">
        <v>641471.40915444633</v>
      </c>
      <c r="AK53" s="39">
        <v>10.109872484703645</v>
      </c>
      <c r="AL53" s="36">
        <v>538995.83774810098</v>
      </c>
      <c r="AM53" s="39">
        <v>27.656413245836163</v>
      </c>
      <c r="AN53" s="36">
        <v>1180467.2469025473</v>
      </c>
      <c r="AO53" s="40">
        <v>14.23295731685392</v>
      </c>
      <c r="AP53" s="38">
        <v>686009.33894562477</v>
      </c>
      <c r="AQ53" s="39">
        <v>4.6698434258595851</v>
      </c>
      <c r="AR53" s="36">
        <v>1429177.0969950366</v>
      </c>
      <c r="AS53" s="39">
        <v>10.017643285681498</v>
      </c>
      <c r="AT53" s="36">
        <v>2115186.4359406615</v>
      </c>
      <c r="AU53" s="40">
        <v>7.3046277072765688</v>
      </c>
      <c r="AV53" s="116">
        <f t="shared" si="33"/>
        <v>1327480.7481000712</v>
      </c>
      <c r="AW53" s="117">
        <f t="shared" si="34"/>
        <v>1968172.9347431376</v>
      </c>
      <c r="AX53" s="118">
        <f t="shared" si="35"/>
        <v>3295653.6828432088</v>
      </c>
      <c r="AY53" s="32"/>
      <c r="AZ53" s="35">
        <v>1740642.438873081</v>
      </c>
      <c r="BA53" s="39">
        <v>15.787137677182228</v>
      </c>
      <c r="BB53" s="36">
        <v>877101.91234941583</v>
      </c>
      <c r="BC53" s="39">
        <v>31.232486285276352</v>
      </c>
      <c r="BD53" s="36">
        <v>2617744.3512224969</v>
      </c>
      <c r="BE53" s="40">
        <v>18.922541211670499</v>
      </c>
      <c r="BF53" s="38">
        <v>2993484.6950542224</v>
      </c>
      <c r="BG53" s="39">
        <v>5.0782647039785269</v>
      </c>
      <c r="BH53" s="36">
        <v>3764140.9531940231</v>
      </c>
      <c r="BI53" s="39">
        <v>13.514165119371935</v>
      </c>
      <c r="BJ53" s="36">
        <v>6757625.6482482459</v>
      </c>
      <c r="BK53" s="40">
        <v>7.7852560973271361</v>
      </c>
      <c r="BL53" s="116">
        <f t="shared" si="36"/>
        <v>4734127.1339273034</v>
      </c>
      <c r="BM53" s="117">
        <f t="shared" si="37"/>
        <v>4641242.8655434391</v>
      </c>
      <c r="BN53" s="118">
        <f t="shared" si="38"/>
        <v>9375369.9994707424</v>
      </c>
      <c r="BO53" s="32"/>
      <c r="BP53" s="35">
        <v>660321.52927650907</v>
      </c>
      <c r="BQ53" s="39">
        <v>7.5475668580434929</v>
      </c>
      <c r="BR53" s="36">
        <v>608032.59769301442</v>
      </c>
      <c r="BS53" s="39">
        <v>29.89050229539939</v>
      </c>
      <c r="BT53" s="36">
        <v>1268354.1269695235</v>
      </c>
      <c r="BU53" s="40">
        <v>11.762534795228818</v>
      </c>
      <c r="BV53" s="38">
        <v>1275357.1890797908</v>
      </c>
      <c r="BW53" s="39">
        <v>4.583576305341662</v>
      </c>
      <c r="BX53" s="36">
        <v>1733930.1309418548</v>
      </c>
      <c r="BY53" s="39">
        <v>9.6898461015063724</v>
      </c>
      <c r="BZ53" s="36">
        <v>3009287.3200216456</v>
      </c>
      <c r="CA53" s="40">
        <v>6.5821660236525146</v>
      </c>
      <c r="CB53" s="116">
        <f t="shared" si="39"/>
        <v>1935678.7183562999</v>
      </c>
      <c r="CC53" s="117">
        <f t="shared" si="40"/>
        <v>2341962.7286348692</v>
      </c>
      <c r="CD53" s="118">
        <f t="shared" si="41"/>
        <v>4277641.4469911689</v>
      </c>
      <c r="CE53" s="32"/>
      <c r="CF53" s="35">
        <v>2253817.6552500352</v>
      </c>
      <c r="CG53" s="39">
        <v>17.925283974502005</v>
      </c>
      <c r="CH53" s="36">
        <v>806402.83914727008</v>
      </c>
      <c r="CI53" s="39">
        <v>35.194118585399991</v>
      </c>
      <c r="CJ53" s="36">
        <v>3060220.4943973054</v>
      </c>
      <c r="CK53" s="40">
        <v>20.58716620178884</v>
      </c>
      <c r="CL53" s="38">
        <v>3245571.9915480339</v>
      </c>
      <c r="CM53" s="39">
        <v>5.4211952113944193</v>
      </c>
      <c r="CN53" s="36">
        <v>3581563.4211481018</v>
      </c>
      <c r="CO53" s="39">
        <v>12.652437431857161</v>
      </c>
      <c r="CP53" s="36">
        <v>6827135.4126961362</v>
      </c>
      <c r="CQ53" s="40">
        <v>7.7426670817813745</v>
      </c>
      <c r="CR53" s="116">
        <f t="shared" si="42"/>
        <v>5499389.6467980687</v>
      </c>
      <c r="CS53" s="117">
        <f t="shared" si="43"/>
        <v>4387966.2602953715</v>
      </c>
      <c r="CT53" s="118">
        <f t="shared" si="44"/>
        <v>9887355.9070934393</v>
      </c>
      <c r="CU53" s="32"/>
      <c r="CV53" s="38">
        <f t="shared" si="45"/>
        <v>7290400.7498653457</v>
      </c>
      <c r="CW53" s="39">
        <f t="shared" si="46"/>
        <v>10.633451597650772</v>
      </c>
      <c r="CX53" s="39">
        <f t="shared" si="47"/>
        <v>4131625.7269745078</v>
      </c>
      <c r="CY53" s="39">
        <f t="shared" si="48"/>
        <v>25.391481695056495</v>
      </c>
      <c r="CZ53" s="36">
        <f t="shared" si="49"/>
        <v>11422026.476839853</v>
      </c>
      <c r="DA53" s="40">
        <f t="shared" si="50"/>
        <v>13.464178880125061</v>
      </c>
      <c r="DB53" s="38">
        <f t="shared" si="51"/>
        <v>19396755.944996804</v>
      </c>
      <c r="DC53" s="39">
        <f t="shared" si="52"/>
        <v>6.6900775575190439</v>
      </c>
      <c r="DD53" s="36">
        <f t="shared" si="53"/>
        <v>15717560.325020775</v>
      </c>
      <c r="DE53" s="39">
        <f t="shared" si="54"/>
        <v>10.214319764995691</v>
      </c>
      <c r="DF53" s="36">
        <f t="shared" si="55"/>
        <v>35114316.270017579</v>
      </c>
      <c r="DG53" s="40">
        <f t="shared" si="56"/>
        <v>7.9119995182672573</v>
      </c>
      <c r="DH53" s="152"/>
      <c r="DI53" s="161" t="s">
        <v>44</v>
      </c>
      <c r="DJ53" s="38">
        <f t="shared" si="57"/>
        <v>11422026.476839853</v>
      </c>
      <c r="DK53" s="36">
        <f t="shared" si="58"/>
        <v>35114316.270017579</v>
      </c>
      <c r="DL53" s="37">
        <f t="shared" si="59"/>
        <v>46536342.746857435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>
        <v>32904.07</v>
      </c>
      <c r="E54" s="39">
        <v>0.30964456448091543</v>
      </c>
      <c r="F54" s="36">
        <v>2881.46</v>
      </c>
      <c r="G54" s="39">
        <v>0.11816041991306488</v>
      </c>
      <c r="H54" s="36">
        <v>35785.53</v>
      </c>
      <c r="I54" s="40">
        <v>0.27390378874856486</v>
      </c>
      <c r="J54" s="38">
        <v>2351348.79</v>
      </c>
      <c r="K54" s="39">
        <v>7.4257262457800275</v>
      </c>
      <c r="L54" s="36">
        <v>9066618.5599999987</v>
      </c>
      <c r="M54" s="39">
        <v>33.142586597651736</v>
      </c>
      <c r="N54" s="36">
        <v>11417967.349999998</v>
      </c>
      <c r="O54" s="40">
        <v>19.345502979432844</v>
      </c>
      <c r="P54" s="116">
        <f t="shared" si="27"/>
        <v>2384252.86</v>
      </c>
      <c r="Q54" s="117">
        <f t="shared" si="28"/>
        <v>9069500.0199999996</v>
      </c>
      <c r="R54" s="118">
        <f t="shared" si="29"/>
        <v>11453752.879999999</v>
      </c>
      <c r="S54" s="32"/>
      <c r="T54" s="35">
        <v>3104062.2017185902</v>
      </c>
      <c r="U54" s="39">
        <v>16.131954046256777</v>
      </c>
      <c r="V54" s="36">
        <v>2049310.7501082639</v>
      </c>
      <c r="W54" s="39">
        <v>43.139751391635734</v>
      </c>
      <c r="X54" s="36">
        <v>5153372.9518268537</v>
      </c>
      <c r="Y54" s="40">
        <v>21.479457620745386</v>
      </c>
      <c r="Z54" s="38">
        <v>25265980.956746046</v>
      </c>
      <c r="AA54" s="39">
        <v>26.063955003121617</v>
      </c>
      <c r="AB54" s="36">
        <v>2761112.0399724729</v>
      </c>
      <c r="AC54" s="39">
        <v>7.2280798328066451</v>
      </c>
      <c r="AD54" s="36">
        <v>28027092.996718518</v>
      </c>
      <c r="AE54" s="40">
        <v>20.739578443932594</v>
      </c>
      <c r="AF54" s="116">
        <f t="shared" si="30"/>
        <v>28370043.158464637</v>
      </c>
      <c r="AG54" s="117">
        <f t="shared" si="31"/>
        <v>4810422.7900807373</v>
      </c>
      <c r="AH54" s="118">
        <f t="shared" si="32"/>
        <v>33180465.948545374</v>
      </c>
      <c r="AI54" s="32"/>
      <c r="AJ54" s="35">
        <v>-292795.65527791996</v>
      </c>
      <c r="AK54" s="39">
        <v>-4.6145887356646167</v>
      </c>
      <c r="AL54" s="36">
        <v>1505996.6444605934</v>
      </c>
      <c r="AM54" s="39">
        <v>77.274187719256673</v>
      </c>
      <c r="AN54" s="36">
        <v>1213200.9891826734</v>
      </c>
      <c r="AO54" s="40">
        <v>14.627629814474172</v>
      </c>
      <c r="AP54" s="38">
        <v>3698477.4528474696</v>
      </c>
      <c r="AQ54" s="39">
        <v>25.176494893517241</v>
      </c>
      <c r="AR54" s="36">
        <v>3555676.2124605346</v>
      </c>
      <c r="AS54" s="39">
        <v>24.9230805690251</v>
      </c>
      <c r="AT54" s="36">
        <v>7254153.6653080042</v>
      </c>
      <c r="AU54" s="40">
        <v>25.051641290847069</v>
      </c>
      <c r="AV54" s="116">
        <f t="shared" si="33"/>
        <v>3405681.7975695496</v>
      </c>
      <c r="AW54" s="117">
        <f t="shared" si="34"/>
        <v>5061672.856921128</v>
      </c>
      <c r="AX54" s="118">
        <f t="shared" si="35"/>
        <v>8467354.6544906776</v>
      </c>
      <c r="AY54" s="32"/>
      <c r="AZ54" s="35">
        <v>2970661.4033706756</v>
      </c>
      <c r="BA54" s="39">
        <v>26.943063963019814</v>
      </c>
      <c r="BB54" s="36">
        <v>1136174.4273514645</v>
      </c>
      <c r="BC54" s="39">
        <v>40.457729849071129</v>
      </c>
      <c r="BD54" s="36">
        <v>4106835.8307221401</v>
      </c>
      <c r="BE54" s="40">
        <v>29.686539184054794</v>
      </c>
      <c r="BF54" s="38">
        <v>7729486.106483601</v>
      </c>
      <c r="BG54" s="39">
        <v>13.112603027267886</v>
      </c>
      <c r="BH54" s="36">
        <v>3967496.4612232777</v>
      </c>
      <c r="BI54" s="39">
        <v>14.244259966407132</v>
      </c>
      <c r="BJ54" s="36">
        <v>11696982.567706879</v>
      </c>
      <c r="BK54" s="40">
        <v>13.475739793188364</v>
      </c>
      <c r="BL54" s="116">
        <f t="shared" si="36"/>
        <v>10700147.509854276</v>
      </c>
      <c r="BM54" s="117">
        <f t="shared" si="37"/>
        <v>5103670.8885747418</v>
      </c>
      <c r="BN54" s="118">
        <f t="shared" si="38"/>
        <v>15803818.398429018</v>
      </c>
      <c r="BO54" s="32"/>
      <c r="BP54" s="35">
        <v>-2066728.2200574693</v>
      </c>
      <c r="BQ54" s="39">
        <v>-23.622990810825133</v>
      </c>
      <c r="BR54" s="36">
        <v>-1187074.3337522019</v>
      </c>
      <c r="BS54" s="39">
        <v>-58.355831961075701</v>
      </c>
      <c r="BT54" s="36">
        <v>-3253802.5538096712</v>
      </c>
      <c r="BU54" s="40">
        <v>-30.175299580911354</v>
      </c>
      <c r="BV54" s="38">
        <v>-7194342.8161682412</v>
      </c>
      <c r="BW54" s="39">
        <v>-25.856144103823038</v>
      </c>
      <c r="BX54" s="36">
        <v>-7173391.1046031769</v>
      </c>
      <c r="BY54" s="39">
        <v>-40.087575957724958</v>
      </c>
      <c r="BZ54" s="36">
        <v>-14367733.920771418</v>
      </c>
      <c r="CA54" s="40">
        <v>-31.426314603120421</v>
      </c>
      <c r="CB54" s="116">
        <f t="shared" si="39"/>
        <v>-9261071.0362257101</v>
      </c>
      <c r="CC54" s="117">
        <f t="shared" si="40"/>
        <v>-8360465.4383553788</v>
      </c>
      <c r="CD54" s="118">
        <f t="shared" si="41"/>
        <v>-17621536.474581089</v>
      </c>
      <c r="CE54" s="32"/>
      <c r="CF54" s="35">
        <v>4645090.1834520996</v>
      </c>
      <c r="CG54" s="39">
        <v>36.943787547139991</v>
      </c>
      <c r="CH54" s="36">
        <v>1711518.9870786683</v>
      </c>
      <c r="CI54" s="39">
        <v>74.696416317316292</v>
      </c>
      <c r="CJ54" s="36">
        <v>6356609.1705307681</v>
      </c>
      <c r="CK54" s="40">
        <v>42.763117792695233</v>
      </c>
      <c r="CL54" s="38">
        <v>12776078.401138743</v>
      </c>
      <c r="CM54" s="39">
        <v>21.340341618987615</v>
      </c>
      <c r="CN54" s="36">
        <v>6885702.6917109499</v>
      </c>
      <c r="CO54" s="39">
        <v>24.324830314833807</v>
      </c>
      <c r="CP54" s="36">
        <v>19661781.092849694</v>
      </c>
      <c r="CQ54" s="40">
        <v>22.29846283020759</v>
      </c>
      <c r="CR54" s="116">
        <f t="shared" si="42"/>
        <v>17421168.584590845</v>
      </c>
      <c r="CS54" s="117">
        <f t="shared" si="43"/>
        <v>8597221.6787896175</v>
      </c>
      <c r="CT54" s="118">
        <f t="shared" si="44"/>
        <v>26018390.26338046</v>
      </c>
      <c r="CU54" s="32"/>
      <c r="CV54" s="38">
        <f t="shared" si="45"/>
        <v>8393193.983205976</v>
      </c>
      <c r="CW54" s="39">
        <f t="shared" si="46"/>
        <v>12.241936353329118</v>
      </c>
      <c r="CX54" s="39">
        <f t="shared" si="47"/>
        <v>5218807.935246788</v>
      </c>
      <c r="CY54" s="39">
        <f t="shared" si="48"/>
        <v>32.072911467436029</v>
      </c>
      <c r="CZ54" s="36">
        <f t="shared" si="49"/>
        <v>13612001.918452764</v>
      </c>
      <c r="DA54" s="40">
        <f t="shared" si="50"/>
        <v>16.045701620310052</v>
      </c>
      <c r="DB54" s="38">
        <f t="shared" si="51"/>
        <v>44627028.891047619</v>
      </c>
      <c r="DC54" s="39">
        <f t="shared" si="52"/>
        <v>15.392176160249194</v>
      </c>
      <c r="DD54" s="36">
        <f t="shared" si="53"/>
        <v>19063214.860764056</v>
      </c>
      <c r="DE54" s="39">
        <f t="shared" si="54"/>
        <v>12.388549387444741</v>
      </c>
      <c r="DF54" s="36">
        <f t="shared" si="55"/>
        <v>63690243.751811676</v>
      </c>
      <c r="DG54" s="40">
        <f t="shared" si="56"/>
        <v>14.350761495900997</v>
      </c>
      <c r="DH54" s="152"/>
      <c r="DI54" s="161" t="s">
        <v>45</v>
      </c>
      <c r="DJ54" s="38">
        <f t="shared" si="57"/>
        <v>13612001.918452764</v>
      </c>
      <c r="DK54" s="36">
        <f t="shared" si="58"/>
        <v>63690243.751811676</v>
      </c>
      <c r="DL54" s="37">
        <f t="shared" si="59"/>
        <v>77302245.670264438</v>
      </c>
      <c r="DM54"/>
    </row>
    <row r="55" spans="1:119" s="19" customFormat="1" ht="15.6" x14ac:dyDescent="0.3">
      <c r="A55" s="26">
        <v>43</v>
      </c>
      <c r="B55" s="26" t="s">
        <v>180</v>
      </c>
      <c r="C55" s="34"/>
      <c r="D55" s="35">
        <v>1368.81</v>
      </c>
      <c r="E55" s="39">
        <v>1.2881220356847098E-2</v>
      </c>
      <c r="F55" s="36">
        <v>0</v>
      </c>
      <c r="G55" s="39">
        <v>0</v>
      </c>
      <c r="H55" s="36">
        <v>1368.81</v>
      </c>
      <c r="I55" s="40">
        <v>1.0476923076923076E-2</v>
      </c>
      <c r="J55" s="38">
        <v>528395.71</v>
      </c>
      <c r="K55" s="39">
        <v>1.6687111280945146</v>
      </c>
      <c r="L55" s="36">
        <v>0</v>
      </c>
      <c r="M55" s="39">
        <v>0</v>
      </c>
      <c r="N55" s="36">
        <v>528395.71</v>
      </c>
      <c r="O55" s="40">
        <v>0.89526274412796725</v>
      </c>
      <c r="P55" s="116">
        <f t="shared" si="27"/>
        <v>529764.52</v>
      </c>
      <c r="Q55" s="117">
        <f t="shared" si="28"/>
        <v>0</v>
      </c>
      <c r="R55" s="118">
        <f t="shared" si="29"/>
        <v>529764.52</v>
      </c>
      <c r="S55" s="32"/>
      <c r="T55" s="35">
        <v>22996795.27222003</v>
      </c>
      <c r="U55" s="39">
        <v>119.51540286055821</v>
      </c>
      <c r="V55" s="36">
        <v>165780.71713986836</v>
      </c>
      <c r="W55" s="39">
        <v>3.4898264807146422</v>
      </c>
      <c r="X55" s="36">
        <v>23162575.9893599</v>
      </c>
      <c r="Y55" s="40">
        <v>96.542511865822078</v>
      </c>
      <c r="Z55" s="38">
        <v>5016893.5427094679</v>
      </c>
      <c r="AA55" s="39">
        <v>5.1753418074875057</v>
      </c>
      <c r="AB55" s="36">
        <v>11859.336644755123</v>
      </c>
      <c r="AC55" s="39">
        <v>3.1045546428921416E-2</v>
      </c>
      <c r="AD55" s="36">
        <v>5028752.8793542227</v>
      </c>
      <c r="AE55" s="40">
        <v>3.7211927340709159</v>
      </c>
      <c r="AF55" s="116">
        <f t="shared" si="30"/>
        <v>28013688.8149295</v>
      </c>
      <c r="AG55" s="117">
        <f t="shared" si="31"/>
        <v>177640.05378462348</v>
      </c>
      <c r="AH55" s="118">
        <f t="shared" si="32"/>
        <v>28191328.868714124</v>
      </c>
      <c r="AI55" s="32"/>
      <c r="AJ55" s="35">
        <v>3602515.9693664042</v>
      </c>
      <c r="AK55" s="39">
        <v>56.777241439974851</v>
      </c>
      <c r="AL55" s="36">
        <v>8675.4904707103469</v>
      </c>
      <c r="AM55" s="39">
        <v>0.44514805637592214</v>
      </c>
      <c r="AN55" s="36">
        <v>0</v>
      </c>
      <c r="AO55" s="40">
        <v>0</v>
      </c>
      <c r="AP55" s="38">
        <v>510923.32187578984</v>
      </c>
      <c r="AQ55" s="39">
        <v>3.4779875146409842</v>
      </c>
      <c r="AR55" s="36">
        <v>5493.4022798028955</v>
      </c>
      <c r="AS55" s="39">
        <v>3.8505336098319819E-2</v>
      </c>
      <c r="AT55" s="36">
        <v>516416.72415559273</v>
      </c>
      <c r="AU55" s="40">
        <v>1.7834039816402114</v>
      </c>
      <c r="AV55" s="116">
        <f t="shared" si="33"/>
        <v>4113439.2912421939</v>
      </c>
      <c r="AW55" s="117">
        <f t="shared" si="34"/>
        <v>14168.892750513241</v>
      </c>
      <c r="AX55" s="118">
        <f t="shared" si="35"/>
        <v>4127608.1839927072</v>
      </c>
      <c r="AY55" s="32"/>
      <c r="AZ55" s="35">
        <v>9320697.3413769975</v>
      </c>
      <c r="BA55" s="39">
        <v>84.536105112391937</v>
      </c>
      <c r="BB55" s="36">
        <v>123923.12532897176</v>
      </c>
      <c r="BC55" s="39">
        <v>4.412745266850826</v>
      </c>
      <c r="BD55" s="36">
        <v>9444620.4667059686</v>
      </c>
      <c r="BE55" s="40">
        <v>68.271074647289055</v>
      </c>
      <c r="BF55" s="38">
        <v>1039720.1798201812</v>
      </c>
      <c r="BG55" s="39">
        <v>1.7638220432255776</v>
      </c>
      <c r="BH55" s="36">
        <v>8012.9058287374255</v>
      </c>
      <c r="BI55" s="39">
        <v>2.8768245876565526E-2</v>
      </c>
      <c r="BJ55" s="36">
        <v>1047733.0856489186</v>
      </c>
      <c r="BK55" s="40">
        <v>1.2070615950047623</v>
      </c>
      <c r="BL55" s="116">
        <f t="shared" si="36"/>
        <v>10360417.521197179</v>
      </c>
      <c r="BM55" s="117">
        <f t="shared" si="37"/>
        <v>131936.03115770919</v>
      </c>
      <c r="BN55" s="118">
        <f t="shared" si="38"/>
        <v>10492353.552354889</v>
      </c>
      <c r="BO55" s="32"/>
      <c r="BP55" s="35">
        <v>1823433.8861804069</v>
      </c>
      <c r="BQ55" s="39">
        <v>20.842102759011599</v>
      </c>
      <c r="BR55" s="36">
        <v>27679.935250058646</v>
      </c>
      <c r="BS55" s="39">
        <v>1.3607283084287998</v>
      </c>
      <c r="BT55" s="36">
        <v>1851113.8214304654</v>
      </c>
      <c r="BU55" s="40">
        <v>17.166964865347914</v>
      </c>
      <c r="BV55" s="38">
        <v>656024.54112738662</v>
      </c>
      <c r="BW55" s="39">
        <v>2.357722658546916</v>
      </c>
      <c r="BX55" s="36">
        <v>688.20297522311375</v>
      </c>
      <c r="BY55" s="39">
        <v>3.845934041695477E-3</v>
      </c>
      <c r="BZ55" s="36">
        <v>656712.74410260969</v>
      </c>
      <c r="CA55" s="40">
        <v>1.4364172815179088</v>
      </c>
      <c r="CB55" s="116">
        <f t="shared" si="39"/>
        <v>2479458.4273077934</v>
      </c>
      <c r="CC55" s="117">
        <f t="shared" si="40"/>
        <v>28368.13822528176</v>
      </c>
      <c r="CD55" s="118">
        <f t="shared" si="41"/>
        <v>2507826.565533075</v>
      </c>
      <c r="CE55" s="32"/>
      <c r="CF55" s="35">
        <v>2301770.4418529319</v>
      </c>
      <c r="CG55" s="39">
        <v>18.306666787447561</v>
      </c>
      <c r="CH55" s="36">
        <v>18372.94032768485</v>
      </c>
      <c r="CI55" s="39">
        <v>0.80185660226442845</v>
      </c>
      <c r="CJ55" s="36">
        <v>2320143.3821806167</v>
      </c>
      <c r="CK55" s="40">
        <v>15.608410409766876</v>
      </c>
      <c r="CL55" s="38">
        <v>936535.60437193303</v>
      </c>
      <c r="CM55" s="39">
        <v>1.5643289832865077</v>
      </c>
      <c r="CN55" s="36">
        <v>16042.507158395998</v>
      </c>
      <c r="CO55" s="39">
        <v>5.6672685697314817E-2</v>
      </c>
      <c r="CP55" s="36">
        <v>952578.11153032898</v>
      </c>
      <c r="CQ55" s="40">
        <v>1.080320623677018</v>
      </c>
      <c r="CR55" s="116">
        <f t="shared" si="42"/>
        <v>3238306.0462248651</v>
      </c>
      <c r="CS55" s="117">
        <f t="shared" si="43"/>
        <v>34415.447486080848</v>
      </c>
      <c r="CT55" s="118">
        <f t="shared" si="44"/>
        <v>3272721.4937109458</v>
      </c>
      <c r="CU55" s="32"/>
      <c r="CV55" s="38">
        <f t="shared" si="45"/>
        <v>40046581.720996775</v>
      </c>
      <c r="CW55" s="39">
        <f t="shared" si="46"/>
        <v>58.410148219828727</v>
      </c>
      <c r="CX55" s="39">
        <f t="shared" si="47"/>
        <v>344432.20851729397</v>
      </c>
      <c r="CY55" s="39">
        <f t="shared" si="48"/>
        <v>2.1167561380635949</v>
      </c>
      <c r="CZ55" s="36">
        <f t="shared" si="49"/>
        <v>40391013.929514065</v>
      </c>
      <c r="DA55" s="40">
        <f t="shared" si="50"/>
        <v>47.612552623592158</v>
      </c>
      <c r="DB55" s="38">
        <f t="shared" si="51"/>
        <v>8688492.8999047577</v>
      </c>
      <c r="DC55" s="39">
        <f t="shared" si="52"/>
        <v>2.9967223139346433</v>
      </c>
      <c r="DD55" s="36">
        <f t="shared" si="53"/>
        <v>42096.35488691456</v>
      </c>
      <c r="DE55" s="39">
        <f t="shared" si="54"/>
        <v>2.735702111931395E-2</v>
      </c>
      <c r="DF55" s="36">
        <f t="shared" si="55"/>
        <v>8730589.2547916714</v>
      </c>
      <c r="DG55" s="40">
        <f t="shared" si="56"/>
        <v>1.9671867578718034</v>
      </c>
      <c r="DH55" s="152"/>
      <c r="DI55" s="161" t="s">
        <v>180</v>
      </c>
      <c r="DJ55" s="38">
        <f t="shared" si="57"/>
        <v>40391013.929514065</v>
      </c>
      <c r="DK55" s="36">
        <f t="shared" si="58"/>
        <v>8730589.2547916714</v>
      </c>
      <c r="DL55" s="37">
        <f t="shared" si="59"/>
        <v>49121603.184305735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>
        <v>170106.89</v>
      </c>
      <c r="E56" s="39">
        <v>1.6007950952345105</v>
      </c>
      <c r="F56" s="36">
        <v>5346.26</v>
      </c>
      <c r="G56" s="39">
        <v>0.21923480685639302</v>
      </c>
      <c r="H56" s="36">
        <v>175453.15000000002</v>
      </c>
      <c r="I56" s="40">
        <v>1.3429249904324534</v>
      </c>
      <c r="J56" s="38">
        <v>1688641.68</v>
      </c>
      <c r="K56" s="39">
        <v>5.3328501905895802</v>
      </c>
      <c r="L56" s="36">
        <v>6777173.8299999991</v>
      </c>
      <c r="M56" s="39">
        <v>24.773631874076994</v>
      </c>
      <c r="N56" s="36">
        <v>8465815.5099999998</v>
      </c>
      <c r="O56" s="40">
        <v>14.343661542527867</v>
      </c>
      <c r="P56" s="116">
        <f t="shared" si="27"/>
        <v>1858748.5699999998</v>
      </c>
      <c r="Q56" s="117">
        <f t="shared" si="28"/>
        <v>6782520.0899999989</v>
      </c>
      <c r="R56" s="118">
        <f t="shared" si="29"/>
        <v>8641268.6599999983</v>
      </c>
      <c r="S56" s="32"/>
      <c r="T56" s="35">
        <v>8942619.6675205268</v>
      </c>
      <c r="U56" s="39">
        <v>46.475205764150395</v>
      </c>
      <c r="V56" s="36">
        <v>3520590.6851663645</v>
      </c>
      <c r="W56" s="39">
        <v>74.111457670224922</v>
      </c>
      <c r="X56" s="36">
        <v>12463210.352686891</v>
      </c>
      <c r="Y56" s="40">
        <v>51.947142403903335</v>
      </c>
      <c r="Z56" s="38">
        <v>26788804.985978898</v>
      </c>
      <c r="AA56" s="39">
        <v>27.634874297470247</v>
      </c>
      <c r="AB56" s="36">
        <v>4585059.0511683524</v>
      </c>
      <c r="AC56" s="39">
        <v>12.00283522732672</v>
      </c>
      <c r="AD56" s="36">
        <v>31373864.03714725</v>
      </c>
      <c r="AE56" s="40">
        <v>23.216132845596025</v>
      </c>
      <c r="AF56" s="116">
        <f t="shared" si="30"/>
        <v>35731424.653499424</v>
      </c>
      <c r="AG56" s="117">
        <f t="shared" si="31"/>
        <v>8105649.7363347169</v>
      </c>
      <c r="AH56" s="118">
        <f t="shared" si="32"/>
        <v>43837074.389834143</v>
      </c>
      <c r="AI56" s="32"/>
      <c r="AJ56" s="35">
        <v>3055222.8266522838</v>
      </c>
      <c r="AK56" s="39">
        <v>48.151659994519839</v>
      </c>
      <c r="AL56" s="36">
        <v>2010407.1284498598</v>
      </c>
      <c r="AM56" s="39">
        <v>103.15599201856739</v>
      </c>
      <c r="AN56" s="36">
        <v>5065629.9551021438</v>
      </c>
      <c r="AO56" s="40">
        <v>61.076573808487488</v>
      </c>
      <c r="AP56" s="38">
        <v>2096771.8219406614</v>
      </c>
      <c r="AQ56" s="39">
        <v>14.273269403688591</v>
      </c>
      <c r="AR56" s="36">
        <v>7086094.4533619899</v>
      </c>
      <c r="AS56" s="39">
        <v>49.669118454025416</v>
      </c>
      <c r="AT56" s="36">
        <v>9182866.2753026523</v>
      </c>
      <c r="AU56" s="40">
        <v>31.712296508255928</v>
      </c>
      <c r="AV56" s="116">
        <f t="shared" si="33"/>
        <v>5151994.6485929452</v>
      </c>
      <c r="AW56" s="117">
        <f t="shared" si="34"/>
        <v>9096501.581811849</v>
      </c>
      <c r="AX56" s="118">
        <f t="shared" si="35"/>
        <v>14248496.230404794</v>
      </c>
      <c r="AY56" s="32"/>
      <c r="AZ56" s="35">
        <v>19927052.092323627</v>
      </c>
      <c r="BA56" s="39">
        <v>180.73276156909427</v>
      </c>
      <c r="BB56" s="36">
        <v>3394595.8150980989</v>
      </c>
      <c r="BC56" s="39">
        <v>120.87725011922156</v>
      </c>
      <c r="BD56" s="36">
        <v>23321647.907421727</v>
      </c>
      <c r="BE56" s="40">
        <v>168.58210139816197</v>
      </c>
      <c r="BF56" s="38">
        <v>7764676.5187862255</v>
      </c>
      <c r="BG56" s="39">
        <v>13.172301421253373</v>
      </c>
      <c r="BH56" s="36">
        <v>7409318.0040741228</v>
      </c>
      <c r="BI56" s="39">
        <v>26.601221413886766</v>
      </c>
      <c r="BJ56" s="36">
        <v>15173994.522860348</v>
      </c>
      <c r="BK56" s="40">
        <v>17.481500090276587</v>
      </c>
      <c r="BL56" s="116">
        <f t="shared" si="36"/>
        <v>27691728.611109853</v>
      </c>
      <c r="BM56" s="117">
        <f t="shared" si="37"/>
        <v>10803913.819172222</v>
      </c>
      <c r="BN56" s="118">
        <f t="shared" si="38"/>
        <v>38495642.430282071</v>
      </c>
      <c r="BO56" s="32"/>
      <c r="BP56" s="35">
        <v>1197813.9630745361</v>
      </c>
      <c r="BQ56" s="39">
        <v>13.691180082691753</v>
      </c>
      <c r="BR56" s="36">
        <v>1151009.1788318614</v>
      </c>
      <c r="BS56" s="39">
        <v>56.582891496994463</v>
      </c>
      <c r="BT56" s="36">
        <v>2348823.1419063974</v>
      </c>
      <c r="BU56" s="40">
        <v>21.782649929578014</v>
      </c>
      <c r="BV56" s="38">
        <v>3225426.8274106458</v>
      </c>
      <c r="BW56" s="39">
        <v>11.592038769468079</v>
      </c>
      <c r="BX56" s="36">
        <v>2718158.621780674</v>
      </c>
      <c r="BY56" s="39">
        <v>15.190080761922367</v>
      </c>
      <c r="BZ56" s="36">
        <v>5943585.4491913198</v>
      </c>
      <c r="CA56" s="40">
        <v>13.000309389553793</v>
      </c>
      <c r="CB56" s="116">
        <f t="shared" si="39"/>
        <v>4423240.7904851818</v>
      </c>
      <c r="CC56" s="117">
        <f t="shared" si="40"/>
        <v>3869167.8006125353</v>
      </c>
      <c r="CD56" s="118">
        <f t="shared" si="41"/>
        <v>8292408.5910977172</v>
      </c>
      <c r="CE56" s="32"/>
      <c r="CF56" s="35">
        <v>3215420.8796589831</v>
      </c>
      <c r="CG56" s="39">
        <v>25.573201199826485</v>
      </c>
      <c r="CH56" s="36">
        <v>890772.38756245363</v>
      </c>
      <c r="CI56" s="39">
        <v>38.876288026991389</v>
      </c>
      <c r="CJ56" s="36">
        <v>4106193.2672214368</v>
      </c>
      <c r="CK56" s="40">
        <v>27.62378835241503</v>
      </c>
      <c r="CL56" s="38">
        <v>3883960.2006067662</v>
      </c>
      <c r="CM56" s="39">
        <v>6.4875179153653626</v>
      </c>
      <c r="CN56" s="36">
        <v>3691627.1152239167</v>
      </c>
      <c r="CO56" s="39">
        <v>13.04125478312632</v>
      </c>
      <c r="CP56" s="36">
        <v>7575587.3158306833</v>
      </c>
      <c r="CQ56" s="40">
        <v>8.5914877895001265</v>
      </c>
      <c r="CR56" s="116">
        <f t="shared" si="42"/>
        <v>7099381.0802657492</v>
      </c>
      <c r="CS56" s="117">
        <f t="shared" si="43"/>
        <v>4582399.50278637</v>
      </c>
      <c r="CT56" s="118">
        <f t="shared" si="44"/>
        <v>11681780.583052119</v>
      </c>
      <c r="CU56" s="32"/>
      <c r="CV56" s="38">
        <f t="shared" si="45"/>
        <v>36508236.31922996</v>
      </c>
      <c r="CW56" s="39">
        <f t="shared" si="46"/>
        <v>53.249276292979914</v>
      </c>
      <c r="CX56" s="39">
        <f t="shared" si="47"/>
        <v>10972721.455108639</v>
      </c>
      <c r="CY56" s="39">
        <f t="shared" si="48"/>
        <v>67.434388878289539</v>
      </c>
      <c r="CZ56" s="36">
        <f t="shared" si="49"/>
        <v>47480957.774338603</v>
      </c>
      <c r="DA56" s="40">
        <f t="shared" si="50"/>
        <v>55.970112673931872</v>
      </c>
      <c r="DB56" s="38">
        <f t="shared" si="51"/>
        <v>45448282.034723192</v>
      </c>
      <c r="DC56" s="39">
        <f t="shared" si="52"/>
        <v>15.675432145998869</v>
      </c>
      <c r="DD56" s="36">
        <f t="shared" si="53"/>
        <v>32267431.075609054</v>
      </c>
      <c r="DE56" s="39">
        <f t="shared" si="54"/>
        <v>20.969530396937994</v>
      </c>
      <c r="DF56" s="36">
        <f t="shared" si="55"/>
        <v>77715713.110332251</v>
      </c>
      <c r="DG56" s="40">
        <f t="shared" si="56"/>
        <v>17.510996938185215</v>
      </c>
      <c r="DH56" s="152"/>
      <c r="DI56" s="161" t="s">
        <v>46</v>
      </c>
      <c r="DJ56" s="38">
        <f t="shared" si="57"/>
        <v>47480957.774338603</v>
      </c>
      <c r="DK56" s="36">
        <f t="shared" si="58"/>
        <v>77715713.110332251</v>
      </c>
      <c r="DL56" s="37">
        <f t="shared" si="59"/>
        <v>125196670.88467085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>
        <v>3783.3099999999995</v>
      </c>
      <c r="E57" s="39">
        <v>3.5602932319506134E-2</v>
      </c>
      <c r="F57" s="36">
        <v>0</v>
      </c>
      <c r="G57" s="39">
        <v>0</v>
      </c>
      <c r="H57" s="36">
        <v>3783.3099999999995</v>
      </c>
      <c r="I57" s="40">
        <v>2.8957596632223494E-2</v>
      </c>
      <c r="J57" s="38">
        <v>93101.43</v>
      </c>
      <c r="K57" s="39">
        <v>0.29402091906180028</v>
      </c>
      <c r="L57" s="36">
        <v>412493.89</v>
      </c>
      <c r="M57" s="39">
        <v>1.5078515082393882</v>
      </c>
      <c r="N57" s="36">
        <v>505595.32</v>
      </c>
      <c r="O57" s="40">
        <v>0.85663196168163025</v>
      </c>
      <c r="P57" s="116">
        <f t="shared" si="27"/>
        <v>96884.739999999991</v>
      </c>
      <c r="Q57" s="117">
        <f t="shared" si="28"/>
        <v>412493.89</v>
      </c>
      <c r="R57" s="118">
        <f t="shared" si="29"/>
        <v>509378.63</v>
      </c>
      <c r="S57" s="32"/>
      <c r="T57" s="35">
        <v>470685.04326952819</v>
      </c>
      <c r="U57" s="39">
        <v>2.4461718209385253</v>
      </c>
      <c r="V57" s="36">
        <v>252711.80583816906</v>
      </c>
      <c r="W57" s="39">
        <v>5.3198005607563372</v>
      </c>
      <c r="X57" s="36">
        <v>723396.84910769726</v>
      </c>
      <c r="Y57" s="40">
        <v>3.015146023514812</v>
      </c>
      <c r="Z57" s="38">
        <v>1231790.5981269665</v>
      </c>
      <c r="AA57" s="39">
        <v>1.27069417086208</v>
      </c>
      <c r="AB57" s="36">
        <v>251999.94221363601</v>
      </c>
      <c r="AC57" s="39">
        <v>0.65968916647112286</v>
      </c>
      <c r="AD57" s="36">
        <v>1483790.5403406024</v>
      </c>
      <c r="AE57" s="40">
        <v>1.0979800976634309</v>
      </c>
      <c r="AF57" s="116">
        <f t="shared" si="30"/>
        <v>1702475.6413964946</v>
      </c>
      <c r="AG57" s="117">
        <f t="shared" si="31"/>
        <v>504711.74805180507</v>
      </c>
      <c r="AH57" s="118">
        <f t="shared" si="32"/>
        <v>2207187.3894482995</v>
      </c>
      <c r="AI57" s="32"/>
      <c r="AJ57" s="35">
        <v>341845.77392998879</v>
      </c>
      <c r="AK57" s="39">
        <v>5.3876402510636527</v>
      </c>
      <c r="AL57" s="36">
        <v>147412.9301903614</v>
      </c>
      <c r="AM57" s="39">
        <v>7.5639042634491966</v>
      </c>
      <c r="AN57" s="36">
        <v>489258.70412035019</v>
      </c>
      <c r="AO57" s="40">
        <v>5.8990186054853586</v>
      </c>
      <c r="AP57" s="38">
        <v>128709.82710676888</v>
      </c>
      <c r="AQ57" s="39">
        <v>0.87616116258981414</v>
      </c>
      <c r="AR57" s="36">
        <v>269804.01986786583</v>
      </c>
      <c r="AS57" s="39">
        <v>1.8911585091603174</v>
      </c>
      <c r="AT57" s="36">
        <v>398513.84697463468</v>
      </c>
      <c r="AU57" s="40">
        <v>1.376235795994843</v>
      </c>
      <c r="AV57" s="116">
        <f t="shared" si="33"/>
        <v>470555.6010367577</v>
      </c>
      <c r="AW57" s="117">
        <f t="shared" si="34"/>
        <v>417216.95005822723</v>
      </c>
      <c r="AX57" s="118">
        <f t="shared" si="35"/>
        <v>887772.55109498487</v>
      </c>
      <c r="AY57" s="32"/>
      <c r="AZ57" s="35">
        <v>679988.74808360985</v>
      </c>
      <c r="BA57" s="39">
        <v>6.1673068202799808</v>
      </c>
      <c r="BB57" s="36">
        <v>203205.34191639075</v>
      </c>
      <c r="BC57" s="39">
        <v>7.2358844110811082</v>
      </c>
      <c r="BD57" s="36">
        <v>883194.09000000055</v>
      </c>
      <c r="BE57" s="40">
        <v>6.3842279167269087</v>
      </c>
      <c r="BF57" s="38">
        <v>479587.97041401174</v>
      </c>
      <c r="BG57" s="39">
        <v>0.81359182047264789</v>
      </c>
      <c r="BH57" s="36">
        <v>528893.66958598769</v>
      </c>
      <c r="BI57" s="39">
        <v>1.8988546046105406</v>
      </c>
      <c r="BJ57" s="36">
        <v>1008481.6399999994</v>
      </c>
      <c r="BK57" s="40">
        <v>1.1618411917931153</v>
      </c>
      <c r="BL57" s="116">
        <f t="shared" si="36"/>
        <v>1159576.7184976216</v>
      </c>
      <c r="BM57" s="117">
        <f t="shared" si="37"/>
        <v>732099.01150237839</v>
      </c>
      <c r="BN57" s="118">
        <f t="shared" si="38"/>
        <v>1891675.73</v>
      </c>
      <c r="BO57" s="32"/>
      <c r="BP57" s="35">
        <v>167435.27950351167</v>
      </c>
      <c r="BQ57" s="39">
        <v>1.9138085166367007</v>
      </c>
      <c r="BR57" s="36">
        <v>121198.03358067176</v>
      </c>
      <c r="BS57" s="39">
        <v>5.9580195448172137</v>
      </c>
      <c r="BT57" s="36">
        <v>288633.31308418344</v>
      </c>
      <c r="BU57" s="40">
        <v>2.6767440701491556</v>
      </c>
      <c r="BV57" s="38">
        <v>141392.92066729828</v>
      </c>
      <c r="BW57" s="39">
        <v>0.50815978963610586</v>
      </c>
      <c r="BX57" s="36">
        <v>218005.72608014848</v>
      </c>
      <c r="BY57" s="39">
        <v>1.2182970335813554</v>
      </c>
      <c r="BZ57" s="36">
        <v>359398.64674744674</v>
      </c>
      <c r="CA57" s="40">
        <v>0.78610691170250913</v>
      </c>
      <c r="CB57" s="116">
        <f t="shared" si="39"/>
        <v>308828.20017080999</v>
      </c>
      <c r="CC57" s="117">
        <f t="shared" si="40"/>
        <v>339203.75966082024</v>
      </c>
      <c r="CD57" s="118">
        <f t="shared" si="41"/>
        <v>648031.95983163023</v>
      </c>
      <c r="CE57" s="32"/>
      <c r="CF57" s="35">
        <v>413918.86284938641</v>
      </c>
      <c r="CG57" s="39">
        <v>3.2920201604131454</v>
      </c>
      <c r="CH57" s="36">
        <v>152856.38238573086</v>
      </c>
      <c r="CI57" s="39">
        <v>6.6711640721743493</v>
      </c>
      <c r="CJ57" s="36">
        <v>566775.24523511727</v>
      </c>
      <c r="CK57" s="40">
        <v>3.8128939382235583</v>
      </c>
      <c r="CL57" s="38">
        <v>320343.27196054085</v>
      </c>
      <c r="CM57" s="39">
        <v>0.53508084752930751</v>
      </c>
      <c r="CN57" s="36">
        <v>344816.42399529839</v>
      </c>
      <c r="CO57" s="39">
        <v>1.2181183793413657</v>
      </c>
      <c r="CP57" s="36">
        <v>665159.69595583924</v>
      </c>
      <c r="CQ57" s="40">
        <v>0.75435885927024993</v>
      </c>
      <c r="CR57" s="116">
        <f t="shared" si="42"/>
        <v>734262.13480992732</v>
      </c>
      <c r="CS57" s="117">
        <f t="shared" si="43"/>
        <v>497672.80638102925</v>
      </c>
      <c r="CT57" s="118">
        <f t="shared" si="44"/>
        <v>1231934.9411909566</v>
      </c>
      <c r="CU57" s="32"/>
      <c r="CV57" s="38">
        <f t="shared" si="45"/>
        <v>2077657.0176360249</v>
      </c>
      <c r="CW57" s="39">
        <f t="shared" si="46"/>
        <v>3.0303773539417818</v>
      </c>
      <c r="CX57" s="39">
        <f t="shared" si="47"/>
        <v>877384.49391132384</v>
      </c>
      <c r="CY57" s="39">
        <f t="shared" si="48"/>
        <v>5.3920886810310158</v>
      </c>
      <c r="CZ57" s="36">
        <f t="shared" si="49"/>
        <v>2955041.5115473485</v>
      </c>
      <c r="DA57" s="40">
        <f t="shared" si="50"/>
        <v>3.48337552800671</v>
      </c>
      <c r="DB57" s="38">
        <f t="shared" si="51"/>
        <v>2394926.0182755864</v>
      </c>
      <c r="DC57" s="39">
        <f t="shared" si="52"/>
        <v>0.8260268290335796</v>
      </c>
      <c r="DD57" s="36">
        <f t="shared" si="53"/>
        <v>2026013.6717429364</v>
      </c>
      <c r="DE57" s="39">
        <f t="shared" si="54"/>
        <v>1.3166389098244491</v>
      </c>
      <c r="DF57" s="36">
        <f t="shared" si="55"/>
        <v>4420939.6900185226</v>
      </c>
      <c r="DG57" s="40">
        <f t="shared" si="56"/>
        <v>0.99613139064825185</v>
      </c>
      <c r="DH57" s="152"/>
      <c r="DI57" s="161" t="s">
        <v>57</v>
      </c>
      <c r="DJ57" s="38">
        <f t="shared" si="57"/>
        <v>2955041.5115473485</v>
      </c>
      <c r="DK57" s="36">
        <f t="shared" si="58"/>
        <v>4420939.6900185226</v>
      </c>
      <c r="DL57" s="37">
        <f t="shared" si="59"/>
        <v>7375981.201565871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>
        <v>2172237.2599999998</v>
      </c>
      <c r="E58" s="39">
        <v>20.441892456523373</v>
      </c>
      <c r="F58" s="36">
        <v>515075</v>
      </c>
      <c r="G58" s="39">
        <v>21.121750184532107</v>
      </c>
      <c r="H58" s="36">
        <v>2687312.26</v>
      </c>
      <c r="I58" s="40">
        <v>20.568788825105241</v>
      </c>
      <c r="J58" s="38">
        <v>358246.64</v>
      </c>
      <c r="K58" s="39">
        <v>1.1313682973892227</v>
      </c>
      <c r="L58" s="36">
        <v>720640.79</v>
      </c>
      <c r="M58" s="39">
        <v>2.6342676302437456</v>
      </c>
      <c r="N58" s="36">
        <v>1078887.4300000002</v>
      </c>
      <c r="O58" s="40">
        <v>1.8279628371452343</v>
      </c>
      <c r="P58" s="116">
        <f t="shared" si="27"/>
        <v>2530483.9</v>
      </c>
      <c r="Q58" s="117">
        <f t="shared" si="28"/>
        <v>1235715.79</v>
      </c>
      <c r="R58" s="118">
        <f t="shared" si="29"/>
        <v>3766199.69</v>
      </c>
      <c r="S58" s="32"/>
      <c r="T58" s="35">
        <v>5680296.3004356753</v>
      </c>
      <c r="U58" s="39">
        <v>29.520761161621245</v>
      </c>
      <c r="V58" s="36">
        <v>1057529.7462563287</v>
      </c>
      <c r="W58" s="39">
        <v>22.261909444601059</v>
      </c>
      <c r="X58" s="36">
        <v>6737826.0466920044</v>
      </c>
      <c r="Y58" s="40">
        <v>28.083519353003716</v>
      </c>
      <c r="Z58" s="38">
        <v>335251.69578093477</v>
      </c>
      <c r="AA58" s="39">
        <v>0.34583993111185535</v>
      </c>
      <c r="AB58" s="36">
        <v>747347.93734770827</v>
      </c>
      <c r="AC58" s="39">
        <v>1.9564184559806812</v>
      </c>
      <c r="AD58" s="36">
        <v>1082599.633128643</v>
      </c>
      <c r="AE58" s="40">
        <v>0.80110555944110773</v>
      </c>
      <c r="AF58" s="116">
        <f t="shared" si="30"/>
        <v>6015547.9962166101</v>
      </c>
      <c r="AG58" s="117">
        <f t="shared" si="31"/>
        <v>1804877.6836040369</v>
      </c>
      <c r="AH58" s="118">
        <f t="shared" si="32"/>
        <v>7820425.6798206475</v>
      </c>
      <c r="AI58" s="32"/>
      <c r="AJ58" s="35">
        <v>2398534.3941253079</v>
      </c>
      <c r="AK58" s="39">
        <v>37.80196050630903</v>
      </c>
      <c r="AL58" s="36">
        <v>510903.4571885746</v>
      </c>
      <c r="AM58" s="39">
        <v>26.214965220820698</v>
      </c>
      <c r="AN58" s="36">
        <v>2909437.8513138825</v>
      </c>
      <c r="AO58" s="40">
        <v>35.079249223090251</v>
      </c>
      <c r="AP58" s="38">
        <v>199103.8478264123</v>
      </c>
      <c r="AQ58" s="39">
        <v>1.3553515120720774</v>
      </c>
      <c r="AR58" s="36">
        <v>608612.43606565706</v>
      </c>
      <c r="AS58" s="39">
        <v>4.2659949537076605</v>
      </c>
      <c r="AT58" s="36">
        <v>807716.28389206936</v>
      </c>
      <c r="AU58" s="40">
        <v>2.7893837851284307</v>
      </c>
      <c r="AV58" s="116">
        <f t="shared" si="33"/>
        <v>2597638.2419517203</v>
      </c>
      <c r="AW58" s="117">
        <f t="shared" si="34"/>
        <v>1119515.8932542317</v>
      </c>
      <c r="AX58" s="118">
        <f t="shared" si="35"/>
        <v>3717154.135205952</v>
      </c>
      <c r="AY58" s="32"/>
      <c r="AZ58" s="35">
        <v>3517227.0495412494</v>
      </c>
      <c r="BA58" s="39">
        <v>31.900260750258482</v>
      </c>
      <c r="BB58" s="36">
        <v>564739.98725875188</v>
      </c>
      <c r="BC58" s="39">
        <v>20.109674438583909</v>
      </c>
      <c r="BD58" s="36">
        <v>4081967.0368000013</v>
      </c>
      <c r="BE58" s="40">
        <v>29.506773433569474</v>
      </c>
      <c r="BF58" s="38">
        <v>724967.7646483765</v>
      </c>
      <c r="BG58" s="39">
        <v>1.2298637159624348</v>
      </c>
      <c r="BH58" s="36">
        <v>570370.41055162321</v>
      </c>
      <c r="BI58" s="39">
        <v>2.0477660117530894</v>
      </c>
      <c r="BJ58" s="36">
        <v>1295338.1751999997</v>
      </c>
      <c r="BK58" s="40">
        <v>1.4923199288481719</v>
      </c>
      <c r="BL58" s="116">
        <f t="shared" si="36"/>
        <v>4242194.8141896259</v>
      </c>
      <c r="BM58" s="117">
        <f t="shared" si="37"/>
        <v>1135110.3978103751</v>
      </c>
      <c r="BN58" s="118">
        <f t="shared" si="38"/>
        <v>5377305.2120000012</v>
      </c>
      <c r="BO58" s="32"/>
      <c r="BP58" s="35">
        <v>3091793.6865570717</v>
      </c>
      <c r="BQ58" s="39">
        <v>35.33963156726719</v>
      </c>
      <c r="BR58" s="36">
        <v>577205.82490999484</v>
      </c>
      <c r="BS58" s="39">
        <v>28.375077421590543</v>
      </c>
      <c r="BT58" s="36">
        <v>3668999.5114670666</v>
      </c>
      <c r="BU58" s="40">
        <v>34.025776791867443</v>
      </c>
      <c r="BV58" s="38">
        <v>458965.48494446382</v>
      </c>
      <c r="BW58" s="39">
        <v>1.6495012846393065</v>
      </c>
      <c r="BX58" s="36">
        <v>1065878.2027421328</v>
      </c>
      <c r="BY58" s="39">
        <v>5.9565236010468858</v>
      </c>
      <c r="BZ58" s="36">
        <v>1524843.6876865965</v>
      </c>
      <c r="CA58" s="40">
        <v>3.3352662092762637</v>
      </c>
      <c r="CB58" s="116">
        <f t="shared" si="39"/>
        <v>3550759.1715015355</v>
      </c>
      <c r="CC58" s="117">
        <f t="shared" si="40"/>
        <v>1643084.0276521277</v>
      </c>
      <c r="CD58" s="118">
        <f t="shared" si="41"/>
        <v>5193843.1991536636</v>
      </c>
      <c r="CE58" s="32"/>
      <c r="CF58" s="35">
        <v>5286158.4320046511</v>
      </c>
      <c r="CG58" s="39">
        <v>42.042394515442531</v>
      </c>
      <c r="CH58" s="36">
        <v>958935.13481137436</v>
      </c>
      <c r="CI58" s="39">
        <v>41.851138428463074</v>
      </c>
      <c r="CJ58" s="36">
        <v>6245093.5668160254</v>
      </c>
      <c r="CK58" s="40">
        <v>42.012913592713112</v>
      </c>
      <c r="CL58" s="38">
        <v>1548373.6807344654</v>
      </c>
      <c r="CM58" s="39">
        <v>2.5863040491186728</v>
      </c>
      <c r="CN58" s="36">
        <v>675641.64830001257</v>
      </c>
      <c r="CO58" s="39">
        <v>2.3868106400116313</v>
      </c>
      <c r="CP58" s="36">
        <v>2224015.3290344779</v>
      </c>
      <c r="CQ58" s="40">
        <v>2.5222599577371017</v>
      </c>
      <c r="CR58" s="116">
        <f t="shared" si="42"/>
        <v>6834532.112739116</v>
      </c>
      <c r="CS58" s="117">
        <f t="shared" si="43"/>
        <v>1634576.7831113869</v>
      </c>
      <c r="CT58" s="118">
        <f t="shared" si="44"/>
        <v>8469108.895850502</v>
      </c>
      <c r="CU58" s="32"/>
      <c r="CV58" s="38">
        <f t="shared" si="45"/>
        <v>22146247.12266396</v>
      </c>
      <c r="CW58" s="39">
        <f t="shared" si="46"/>
        <v>32.301522910494249</v>
      </c>
      <c r="CX58" s="39">
        <f t="shared" si="47"/>
        <v>4184389.1504250243</v>
      </c>
      <c r="CY58" s="39">
        <f t="shared" si="48"/>
        <v>25.715746667066284</v>
      </c>
      <c r="CZ58" s="36">
        <f t="shared" si="49"/>
        <v>26330636.273088984</v>
      </c>
      <c r="DA58" s="40">
        <f t="shared" si="50"/>
        <v>31.038309841710785</v>
      </c>
      <c r="DB58" s="38">
        <f t="shared" si="51"/>
        <v>3624909.1139346529</v>
      </c>
      <c r="DC58" s="39">
        <f t="shared" si="52"/>
        <v>1.2502566501299792</v>
      </c>
      <c r="DD58" s="36">
        <f t="shared" si="53"/>
        <v>4388491.4250071347</v>
      </c>
      <c r="DE58" s="39">
        <f t="shared" si="54"/>
        <v>2.8519346370573091</v>
      </c>
      <c r="DF58" s="36">
        <f t="shared" si="55"/>
        <v>8013400.5389417876</v>
      </c>
      <c r="DG58" s="40">
        <f t="shared" si="56"/>
        <v>1.8055889431606542</v>
      </c>
      <c r="DH58" s="152"/>
      <c r="DI58" s="161" t="s">
        <v>58</v>
      </c>
      <c r="DJ58" s="38">
        <f t="shared" si="57"/>
        <v>26330636.273088984</v>
      </c>
      <c r="DK58" s="36">
        <f t="shared" si="58"/>
        <v>8013400.5389417876</v>
      </c>
      <c r="DL58" s="37">
        <f t="shared" si="59"/>
        <v>34344036.81203077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>
        <v>17790847.058299154</v>
      </c>
      <c r="E59" s="39">
        <v>167.42120622505414</v>
      </c>
      <c r="F59" s="36">
        <v>6094933.9530000016</v>
      </c>
      <c r="G59" s="39">
        <v>249.93578089887646</v>
      </c>
      <c r="H59" s="36">
        <v>23885781.011299156</v>
      </c>
      <c r="I59" s="40">
        <v>182.82266369153584</v>
      </c>
      <c r="J59" s="38">
        <v>19010300.389999986</v>
      </c>
      <c r="K59" s="39">
        <v>60.035876917343764</v>
      </c>
      <c r="L59" s="36">
        <v>35896169.936999977</v>
      </c>
      <c r="M59" s="39">
        <v>131.21671688160714</v>
      </c>
      <c r="N59" s="36">
        <v>54906470.326999962</v>
      </c>
      <c r="O59" s="40">
        <v>93.028229346015692</v>
      </c>
      <c r="P59" s="116">
        <f t="shared" si="27"/>
        <v>36801147.44829914</v>
      </c>
      <c r="Q59" s="117">
        <f t="shared" si="28"/>
        <v>41991103.889999978</v>
      </c>
      <c r="R59" s="118">
        <f t="shared" si="29"/>
        <v>78792251.338299125</v>
      </c>
      <c r="S59" s="32"/>
      <c r="T59" s="35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38">
        <v>-185387915.81999996</v>
      </c>
      <c r="AA59" s="39">
        <v>-191.24301187145647</v>
      </c>
      <c r="AB59" s="36">
        <v>0</v>
      </c>
      <c r="AC59" s="39">
        <v>0</v>
      </c>
      <c r="AD59" s="36">
        <v>-185387915.81999996</v>
      </c>
      <c r="AE59" s="40">
        <v>-137.18394637489618</v>
      </c>
      <c r="AF59" s="116">
        <f t="shared" si="30"/>
        <v>-185387915.81999996</v>
      </c>
      <c r="AG59" s="117">
        <f t="shared" si="31"/>
        <v>0</v>
      </c>
      <c r="AH59" s="118">
        <f t="shared" si="32"/>
        <v>-185387915.81999996</v>
      </c>
      <c r="AI59" s="32"/>
      <c r="AJ59" s="35">
        <v>8474443.1879096739</v>
      </c>
      <c r="AK59" s="39">
        <v>133.56096434845821</v>
      </c>
      <c r="AL59" s="36">
        <v>7730849.1542046648</v>
      </c>
      <c r="AM59" s="39">
        <v>396.67756961386755</v>
      </c>
      <c r="AN59" s="36">
        <v>16205292.342114339</v>
      </c>
      <c r="AO59" s="40">
        <v>195.38808452132699</v>
      </c>
      <c r="AP59" s="38">
        <v>9082821.3128943983</v>
      </c>
      <c r="AQ59" s="39">
        <v>61.829119500717475</v>
      </c>
      <c r="AR59" s="36">
        <v>16585760.721735165</v>
      </c>
      <c r="AS59" s="39">
        <v>116.25587541344935</v>
      </c>
      <c r="AT59" s="36">
        <v>25668582.034629561</v>
      </c>
      <c r="AU59" s="40">
        <v>88.644401434652863</v>
      </c>
      <c r="AV59" s="116">
        <f t="shared" si="33"/>
        <v>17557264.500804074</v>
      </c>
      <c r="AW59" s="117">
        <f t="shared" si="34"/>
        <v>24316609.875939831</v>
      </c>
      <c r="AX59" s="118">
        <f t="shared" si="35"/>
        <v>41873874.376743905</v>
      </c>
      <c r="AY59" s="32"/>
      <c r="AZ59" s="35">
        <v>343416.30956648535</v>
      </c>
      <c r="BA59" s="39">
        <v>3.1146894035434061</v>
      </c>
      <c r="BB59" s="36">
        <v>72574.370433514618</v>
      </c>
      <c r="BC59" s="39">
        <v>2.5842812531964041</v>
      </c>
      <c r="BD59" s="36">
        <v>415990.67999999993</v>
      </c>
      <c r="BE59" s="40">
        <v>3.007016625704785</v>
      </c>
      <c r="BF59" s="38">
        <v>552573.98123392905</v>
      </c>
      <c r="BG59" s="39">
        <v>0.93740814839419995</v>
      </c>
      <c r="BH59" s="36">
        <v>474848.64876607119</v>
      </c>
      <c r="BI59" s="39">
        <v>1.7048200707495025</v>
      </c>
      <c r="BJ59" s="36">
        <v>1027422.6300000002</v>
      </c>
      <c r="BK59" s="40">
        <v>1.183662533424424</v>
      </c>
      <c r="BL59" s="116">
        <f t="shared" si="36"/>
        <v>895990.2908004144</v>
      </c>
      <c r="BM59" s="117">
        <f t="shared" si="37"/>
        <v>547423.01919958577</v>
      </c>
      <c r="BN59" s="118">
        <f t="shared" si="38"/>
        <v>1443413.31</v>
      </c>
      <c r="BO59" s="32"/>
      <c r="BP59" s="35">
        <v>0</v>
      </c>
      <c r="BQ59" s="39">
        <v>0</v>
      </c>
      <c r="BR59" s="36">
        <v>0</v>
      </c>
      <c r="BS59" s="39">
        <v>0</v>
      </c>
      <c r="BT59" s="36">
        <v>0</v>
      </c>
      <c r="BU59" s="40">
        <v>0</v>
      </c>
      <c r="BV59" s="38">
        <v>-407.82999999999993</v>
      </c>
      <c r="BW59" s="39">
        <v>-1.4657226544951389E-3</v>
      </c>
      <c r="BX59" s="36">
        <v>0</v>
      </c>
      <c r="BY59" s="39">
        <v>0</v>
      </c>
      <c r="BZ59" s="36">
        <v>-407.82999999999993</v>
      </c>
      <c r="CA59" s="40">
        <v>-8.9204003604644022E-4</v>
      </c>
      <c r="CB59" s="116">
        <f t="shared" si="39"/>
        <v>-407.82999999999993</v>
      </c>
      <c r="CC59" s="117">
        <f t="shared" si="40"/>
        <v>0</v>
      </c>
      <c r="CD59" s="118">
        <f t="shared" si="41"/>
        <v>-407.82999999999993</v>
      </c>
      <c r="CE59" s="32"/>
      <c r="CF59" s="35">
        <v>169170.99024139156</v>
      </c>
      <c r="CG59" s="39">
        <v>1.3454673377240169</v>
      </c>
      <c r="CH59" s="36">
        <v>30912.469758607484</v>
      </c>
      <c r="CI59" s="39">
        <v>1.3491236310656607</v>
      </c>
      <c r="CJ59" s="36">
        <v>200083.45999999903</v>
      </c>
      <c r="CK59" s="40">
        <v>1.3460309323430613</v>
      </c>
      <c r="CL59" s="38">
        <v>1054300.418420543</v>
      </c>
      <c r="CM59" s="39">
        <v>1.7610357726147488</v>
      </c>
      <c r="CN59" s="36">
        <v>459831.38157945912</v>
      </c>
      <c r="CO59" s="39">
        <v>1.6244268495386671</v>
      </c>
      <c r="CP59" s="36">
        <v>1514131.8000000021</v>
      </c>
      <c r="CQ59" s="40">
        <v>1.7171797154538417</v>
      </c>
      <c r="CR59" s="116">
        <f t="shared" si="42"/>
        <v>1223471.4086619345</v>
      </c>
      <c r="CS59" s="117">
        <f t="shared" si="43"/>
        <v>490743.85133806663</v>
      </c>
      <c r="CT59" s="118">
        <f t="shared" si="44"/>
        <v>1714215.2600000012</v>
      </c>
      <c r="CU59" s="32"/>
      <c r="CV59" s="38">
        <f t="shared" si="45"/>
        <v>26777877.546016704</v>
      </c>
      <c r="CW59" s="39">
        <f t="shared" si="46"/>
        <v>39.057011341749252</v>
      </c>
      <c r="CX59" s="39">
        <f t="shared" si="47"/>
        <v>13929269.947396789</v>
      </c>
      <c r="CY59" s="39">
        <f t="shared" si="48"/>
        <v>85.60426966694807</v>
      </c>
      <c r="CZ59" s="36">
        <f t="shared" si="49"/>
        <v>40707147.493413493</v>
      </c>
      <c r="DA59" s="40">
        <f t="shared" si="50"/>
        <v>47.985207936813865</v>
      </c>
      <c r="DB59" s="38">
        <f t="shared" si="51"/>
        <v>-155688327.54745111</v>
      </c>
      <c r="DC59" s="39">
        <f t="shared" si="52"/>
        <v>-53.697999245154094</v>
      </c>
      <c r="DD59" s="36">
        <f t="shared" si="53"/>
        <v>53416610.68908067</v>
      </c>
      <c r="DE59" s="39">
        <f t="shared" si="54"/>
        <v>34.71367890804234</v>
      </c>
      <c r="DF59" s="36">
        <f t="shared" si="55"/>
        <v>-102271716.85837044</v>
      </c>
      <c r="DG59" s="40">
        <f t="shared" si="56"/>
        <v>-23.04398491753367</v>
      </c>
      <c r="DH59" s="152"/>
      <c r="DI59" s="161" t="s">
        <v>6</v>
      </c>
      <c r="DJ59" s="38">
        <f t="shared" si="57"/>
        <v>40707147.493413493</v>
      </c>
      <c r="DK59" s="36">
        <f t="shared" si="58"/>
        <v>-102271716.85837044</v>
      </c>
      <c r="DL59" s="37">
        <f t="shared" si="59"/>
        <v>-61564569.364956945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>
        <v>-48466</v>
      </c>
      <c r="E60" s="39">
        <v>-0.45609049160581194</v>
      </c>
      <c r="F60" s="36">
        <v>0</v>
      </c>
      <c r="G60" s="39">
        <v>0</v>
      </c>
      <c r="H60" s="36">
        <v>-48466</v>
      </c>
      <c r="I60" s="40">
        <v>-0.37096058170685037</v>
      </c>
      <c r="J60" s="38">
        <v>0</v>
      </c>
      <c r="K60" s="39">
        <v>0</v>
      </c>
      <c r="L60" s="36">
        <v>0</v>
      </c>
      <c r="M60" s="39">
        <v>0</v>
      </c>
      <c r="N60" s="36">
        <v>0</v>
      </c>
      <c r="O60" s="40">
        <v>0</v>
      </c>
      <c r="P60" s="116">
        <f t="shared" si="27"/>
        <v>-48466</v>
      </c>
      <c r="Q60" s="117">
        <f t="shared" si="28"/>
        <v>0</v>
      </c>
      <c r="R60" s="118">
        <f t="shared" si="29"/>
        <v>-48466</v>
      </c>
      <c r="S60" s="32"/>
      <c r="T60" s="35">
        <v>45565.169999999984</v>
      </c>
      <c r="U60" s="39">
        <v>0.23680428444472154</v>
      </c>
      <c r="V60" s="36">
        <v>13233.200000000012</v>
      </c>
      <c r="W60" s="39">
        <v>0.27857022566520739</v>
      </c>
      <c r="X60" s="36">
        <v>58798.369999999995</v>
      </c>
      <c r="Y60" s="40">
        <v>0.24507387848500128</v>
      </c>
      <c r="Z60" s="38">
        <v>393247.51000000112</v>
      </c>
      <c r="AA60" s="39">
        <v>0.40566742384854826</v>
      </c>
      <c r="AB60" s="36">
        <v>176300.52000000002</v>
      </c>
      <c r="AC60" s="39">
        <v>0.46152210220995926</v>
      </c>
      <c r="AD60" s="36">
        <v>569548.03000000119</v>
      </c>
      <c r="AE60" s="40">
        <v>0.42145598357829334</v>
      </c>
      <c r="AF60" s="116">
        <f t="shared" si="30"/>
        <v>438812.6800000011</v>
      </c>
      <c r="AG60" s="117">
        <f t="shared" si="31"/>
        <v>189533.72000000003</v>
      </c>
      <c r="AH60" s="118">
        <f t="shared" si="32"/>
        <v>628346.40000000107</v>
      </c>
      <c r="AI60" s="32"/>
      <c r="AJ60" s="35">
        <v>43414.766746272217</v>
      </c>
      <c r="AK60" s="39">
        <v>0.6842358825259609</v>
      </c>
      <c r="AL60" s="36">
        <v>31173.371871262352</v>
      </c>
      <c r="AM60" s="39">
        <v>1.5995367577229387</v>
      </c>
      <c r="AN60" s="36">
        <v>74588.138617534569</v>
      </c>
      <c r="AO60" s="40">
        <v>0.89931321353687133</v>
      </c>
      <c r="AP60" s="38">
        <v>51763.622617697896</v>
      </c>
      <c r="AQ60" s="39">
        <v>0.35236839946153148</v>
      </c>
      <c r="AR60" s="36">
        <v>161115.84158843395</v>
      </c>
      <c r="AS60" s="39">
        <v>1.1293219238531531</v>
      </c>
      <c r="AT60" s="36">
        <v>212879.46420613184</v>
      </c>
      <c r="AU60" s="40">
        <v>0.73516225620970499</v>
      </c>
      <c r="AV60" s="116">
        <f t="shared" si="33"/>
        <v>95178.389363970113</v>
      </c>
      <c r="AW60" s="117">
        <f t="shared" si="34"/>
        <v>192289.2134596963</v>
      </c>
      <c r="AX60" s="118">
        <f t="shared" si="35"/>
        <v>287467.60282366641</v>
      </c>
      <c r="AY60" s="32"/>
      <c r="AZ60" s="35">
        <v>343767.63397322991</v>
      </c>
      <c r="BA60" s="39">
        <v>3.1178758171656211</v>
      </c>
      <c r="BB60" s="36">
        <v>72648.616026770222</v>
      </c>
      <c r="BC60" s="39">
        <v>2.5869250445739493</v>
      </c>
      <c r="BD60" s="36">
        <v>416416.25000000012</v>
      </c>
      <c r="BE60" s="40">
        <v>3.0100928870897796</v>
      </c>
      <c r="BF60" s="38">
        <v>1305384.5142072977</v>
      </c>
      <c r="BG60" s="39">
        <v>2.214505427260586</v>
      </c>
      <c r="BH60" s="36">
        <v>1121768.4757927018</v>
      </c>
      <c r="BI60" s="39">
        <v>4.02741677213365</v>
      </c>
      <c r="BJ60" s="36">
        <v>2427152.9899999993</v>
      </c>
      <c r="BK60" s="40">
        <v>2.7962495406121861</v>
      </c>
      <c r="BL60" s="116">
        <f t="shared" si="36"/>
        <v>1649152.1481805276</v>
      </c>
      <c r="BM60" s="117">
        <f t="shared" si="37"/>
        <v>1194417.0918194721</v>
      </c>
      <c r="BN60" s="118">
        <f t="shared" si="38"/>
        <v>2843569.2399999998</v>
      </c>
      <c r="BO60" s="32"/>
      <c r="BP60" s="35">
        <v>68438.96999999939</v>
      </c>
      <c r="BQ60" s="39">
        <v>0.78226693946597692</v>
      </c>
      <c r="BR60" s="36">
        <v>0</v>
      </c>
      <c r="BS60" s="39">
        <v>0</v>
      </c>
      <c r="BT60" s="36">
        <v>68438.96999999939</v>
      </c>
      <c r="BU60" s="40">
        <v>0.63469322081052948</v>
      </c>
      <c r="BV60" s="38">
        <v>-174689.36999999976</v>
      </c>
      <c r="BW60" s="39">
        <v>-0.62782572912361323</v>
      </c>
      <c r="BX60" s="36">
        <v>0</v>
      </c>
      <c r="BY60" s="39">
        <v>0</v>
      </c>
      <c r="BZ60" s="36">
        <v>-174689.36999999976</v>
      </c>
      <c r="CA60" s="40">
        <v>-0.38209526496758395</v>
      </c>
      <c r="CB60" s="116">
        <f t="shared" si="39"/>
        <v>-106250.40000000037</v>
      </c>
      <c r="CC60" s="117">
        <f t="shared" si="40"/>
        <v>0</v>
      </c>
      <c r="CD60" s="118">
        <f t="shared" si="41"/>
        <v>-106250.40000000037</v>
      </c>
      <c r="CE60" s="32"/>
      <c r="CF60" s="35">
        <v>273251.38000642351</v>
      </c>
      <c r="CG60" s="39">
        <v>2.1732497177090009</v>
      </c>
      <c r="CH60" s="36">
        <v>49930.989993576375</v>
      </c>
      <c r="CI60" s="39">
        <v>2.1791555009634869</v>
      </c>
      <c r="CJ60" s="36">
        <v>323182.36999999988</v>
      </c>
      <c r="CK60" s="40">
        <v>2.1741600570479047</v>
      </c>
      <c r="CL60" s="38">
        <v>1361443.550145665</v>
      </c>
      <c r="CM60" s="39">
        <v>2.2740679528458596</v>
      </c>
      <c r="CN60" s="36">
        <v>593791.34985433531</v>
      </c>
      <c r="CO60" s="39">
        <v>2.0976615567515635</v>
      </c>
      <c r="CP60" s="36">
        <v>1955234.9000000004</v>
      </c>
      <c r="CQ60" s="40">
        <v>2.217435568837149</v>
      </c>
      <c r="CR60" s="116">
        <f t="shared" si="42"/>
        <v>1634694.9301520884</v>
      </c>
      <c r="CS60" s="117">
        <f t="shared" si="43"/>
        <v>643722.33984791173</v>
      </c>
      <c r="CT60" s="118">
        <f t="shared" si="44"/>
        <v>2278417.27</v>
      </c>
      <c r="CU60" s="32"/>
      <c r="CV60" s="38">
        <f t="shared" si="45"/>
        <v>725971.92072592501</v>
      </c>
      <c r="CW60" s="39">
        <f t="shared" si="46"/>
        <v>1.0588700875511223</v>
      </c>
      <c r="CX60" s="39">
        <f t="shared" si="47"/>
        <v>166986.17789160897</v>
      </c>
      <c r="CY60" s="39">
        <f t="shared" si="48"/>
        <v>1.0262368276923062</v>
      </c>
      <c r="CZ60" s="36">
        <f t="shared" si="49"/>
        <v>892958.09861753392</v>
      </c>
      <c r="DA60" s="40">
        <f t="shared" si="50"/>
        <v>1.0526107251302079</v>
      </c>
      <c r="DB60" s="38">
        <f t="shared" si="51"/>
        <v>2937149.826970662</v>
      </c>
      <c r="DC60" s="39">
        <f t="shared" si="52"/>
        <v>1.0130436345236289</v>
      </c>
      <c r="DD60" s="36">
        <f t="shared" si="53"/>
        <v>2052976.1872354709</v>
      </c>
      <c r="DE60" s="39">
        <f t="shared" si="54"/>
        <v>1.3341609519998485</v>
      </c>
      <c r="DF60" s="36">
        <f t="shared" si="55"/>
        <v>4990126.0142061329</v>
      </c>
      <c r="DG60" s="40">
        <f t="shared" si="56"/>
        <v>1.1243811303882201</v>
      </c>
      <c r="DH60" s="152"/>
      <c r="DI60" s="161" t="s">
        <v>7</v>
      </c>
      <c r="DJ60" s="38">
        <f t="shared" si="57"/>
        <v>892958.09861753392</v>
      </c>
      <c r="DK60" s="36">
        <f t="shared" si="58"/>
        <v>4990126.0142061329</v>
      </c>
      <c r="DL60" s="37">
        <f t="shared" si="59"/>
        <v>5883084.112823667</v>
      </c>
      <c r="DM60"/>
    </row>
    <row r="61" spans="1:119" s="19" customFormat="1" ht="15.6" x14ac:dyDescent="0.3">
      <c r="A61" s="26">
        <v>49</v>
      </c>
      <c r="B61" s="26" t="s">
        <v>173</v>
      </c>
      <c r="C61" s="41"/>
      <c r="D61" s="42">
        <v>177799399</v>
      </c>
      <c r="E61" s="46">
        <v>1673.1856414213657</v>
      </c>
      <c r="F61" s="43">
        <v>41378594</v>
      </c>
      <c r="G61" s="46">
        <v>1696.8176002624457</v>
      </c>
      <c r="H61" s="43">
        <v>219177993.00000003</v>
      </c>
      <c r="I61" s="47">
        <v>1677.5965786452357</v>
      </c>
      <c r="J61" s="45">
        <v>93839977</v>
      </c>
      <c r="K61" s="46">
        <v>296.35330286847579</v>
      </c>
      <c r="L61" s="43">
        <v>150822966</v>
      </c>
      <c r="M61" s="46">
        <v>551.32607360617624</v>
      </c>
      <c r="N61" s="43">
        <v>244662942.99999997</v>
      </c>
      <c r="O61" s="47">
        <v>414.53330068975094</v>
      </c>
      <c r="P61" s="122">
        <f t="shared" si="27"/>
        <v>271639376</v>
      </c>
      <c r="Q61" s="123">
        <f t="shared" si="28"/>
        <v>192201560</v>
      </c>
      <c r="R61" s="124">
        <f t="shared" si="29"/>
        <v>463840936</v>
      </c>
      <c r="S61" s="32"/>
      <c r="T61" s="42">
        <v>311107872.32000023</v>
      </c>
      <c r="U61" s="46">
        <v>1616.8419231149028</v>
      </c>
      <c r="V61" s="43">
        <v>68130216.589999989</v>
      </c>
      <c r="W61" s="46">
        <v>1434.1995745621418</v>
      </c>
      <c r="X61" s="36">
        <v>379238088.91000021</v>
      </c>
      <c r="Y61" s="47">
        <v>1580.6790106326675</v>
      </c>
      <c r="Z61" s="45">
        <v>205400596.25000089</v>
      </c>
      <c r="AA61" s="46">
        <v>211.88775165465995</v>
      </c>
      <c r="AB61" s="43">
        <v>103429080.10999992</v>
      </c>
      <c r="AC61" s="46">
        <v>270.75817179671077</v>
      </c>
      <c r="AD61" s="43">
        <v>308829676.36000061</v>
      </c>
      <c r="AE61" s="47">
        <v>228.52877747372736</v>
      </c>
      <c r="AF61" s="122">
        <f t="shared" si="30"/>
        <v>516508468.57000113</v>
      </c>
      <c r="AG61" s="123">
        <f t="shared" si="31"/>
        <v>171559296.69999993</v>
      </c>
      <c r="AH61" s="124">
        <f t="shared" si="32"/>
        <v>688067765.27000105</v>
      </c>
      <c r="AI61" s="32"/>
      <c r="AJ61" s="42">
        <v>113658262.2011265</v>
      </c>
      <c r="AK61" s="46">
        <v>1791.3043688120804</v>
      </c>
      <c r="AL61" s="43">
        <v>40579971.445055954</v>
      </c>
      <c r="AM61" s="46">
        <v>2082.1987503235646</v>
      </c>
      <c r="AN61" s="43">
        <v>150627042.18634531</v>
      </c>
      <c r="AO61" s="47">
        <v>1816.1183784027455</v>
      </c>
      <c r="AP61" s="45">
        <v>40162435.042091288</v>
      </c>
      <c r="AQ61" s="46">
        <v>273.3961078956807</v>
      </c>
      <c r="AR61" s="43">
        <v>69643792.514448881</v>
      </c>
      <c r="AS61" s="46">
        <v>488.15970528681595</v>
      </c>
      <c r="AT61" s="43">
        <v>109806227.55654016</v>
      </c>
      <c r="AU61" s="47">
        <v>379.20705173410101</v>
      </c>
      <c r="AV61" s="122">
        <f t="shared" si="33"/>
        <v>153820697.2432178</v>
      </c>
      <c r="AW61" s="123">
        <f t="shared" si="34"/>
        <v>110223763.95950484</v>
      </c>
      <c r="AX61" s="124">
        <f t="shared" si="35"/>
        <v>264044461.20272264</v>
      </c>
      <c r="AY61" s="32"/>
      <c r="AZ61" s="42">
        <v>212086328.65397766</v>
      </c>
      <c r="BA61" s="46">
        <v>1923.5633896621318</v>
      </c>
      <c r="BB61" s="43">
        <v>44250673.54282859</v>
      </c>
      <c r="BC61" s="46">
        <v>1575.7103423006299</v>
      </c>
      <c r="BD61" s="36">
        <v>256337002.19680625</v>
      </c>
      <c r="BE61" s="47">
        <v>1852.9492713373302</v>
      </c>
      <c r="BF61" s="45">
        <v>154533827.42688516</v>
      </c>
      <c r="BG61" s="46">
        <v>262.15723858192132</v>
      </c>
      <c r="BH61" s="43">
        <v>130778402.52543938</v>
      </c>
      <c r="BI61" s="46">
        <v>469.52570261132212</v>
      </c>
      <c r="BJ61" s="43">
        <v>285312229.95232451</v>
      </c>
      <c r="BK61" s="47">
        <v>328.69958969303622</v>
      </c>
      <c r="BL61" s="122">
        <f t="shared" si="36"/>
        <v>366620156.08086282</v>
      </c>
      <c r="BM61" s="123">
        <f t="shared" si="37"/>
        <v>175029076.06826797</v>
      </c>
      <c r="BN61" s="124">
        <f t="shared" si="38"/>
        <v>541649232.14913082</v>
      </c>
      <c r="BO61" s="32"/>
      <c r="BP61" s="42">
        <v>125342319.78000015</v>
      </c>
      <c r="BQ61" s="46">
        <v>1432.6801364758612</v>
      </c>
      <c r="BR61" s="43">
        <v>31538086.870000005</v>
      </c>
      <c r="BS61" s="46">
        <v>1550.3926295349524</v>
      </c>
      <c r="BT61" s="36">
        <v>156880406.65000018</v>
      </c>
      <c r="BU61" s="47">
        <v>1454.8864569229358</v>
      </c>
      <c r="BV61" s="45">
        <v>52283533.389999963</v>
      </c>
      <c r="BW61" s="46">
        <v>187.90466455821294</v>
      </c>
      <c r="BX61" s="43">
        <v>61691452.780000247</v>
      </c>
      <c r="BY61" s="46">
        <v>344.75476984291225</v>
      </c>
      <c r="BZ61" s="43">
        <v>113974986.17000021</v>
      </c>
      <c r="CA61" s="47">
        <v>249.29566430002583</v>
      </c>
      <c r="CB61" s="122">
        <f t="shared" si="39"/>
        <v>177625853.17000011</v>
      </c>
      <c r="CC61" s="123">
        <f t="shared" si="40"/>
        <v>93229539.650000244</v>
      </c>
      <c r="CD61" s="124">
        <f t="shared" si="41"/>
        <v>270855392.82000035</v>
      </c>
      <c r="CE61" s="32"/>
      <c r="CF61" s="42">
        <v>199274801.25632328</v>
      </c>
      <c r="CG61" s="46">
        <v>1584.8919246689302</v>
      </c>
      <c r="CH61" s="43">
        <v>41497160.412327744</v>
      </c>
      <c r="CI61" s="46">
        <v>1811.0749536214264</v>
      </c>
      <c r="CJ61" s="43">
        <v>240771961.66865107</v>
      </c>
      <c r="CK61" s="47">
        <v>1619.756615798846</v>
      </c>
      <c r="CL61" s="45">
        <v>123203670.04132795</v>
      </c>
      <c r="CM61" s="46">
        <v>205.79150540909524</v>
      </c>
      <c r="CN61" s="43">
        <v>104247263.29982454</v>
      </c>
      <c r="CO61" s="46">
        <v>368.26989257126093</v>
      </c>
      <c r="CP61" s="43">
        <v>227450933.34115252</v>
      </c>
      <c r="CQ61" s="47">
        <v>257.95253028466243</v>
      </c>
      <c r="CR61" s="122">
        <f t="shared" si="42"/>
        <v>322478471.29765123</v>
      </c>
      <c r="CS61" s="123">
        <f t="shared" si="43"/>
        <v>145744423.71215227</v>
      </c>
      <c r="CT61" s="124">
        <f t="shared" si="44"/>
        <v>468222895.00980353</v>
      </c>
      <c r="CU61" s="32"/>
      <c r="CV61" s="45">
        <f>SUM(CV20:CV60)</f>
        <v>1139268983.2114279</v>
      </c>
      <c r="CW61" s="46">
        <f t="shared" si="46"/>
        <v>1661.686648694488</v>
      </c>
      <c r="CX61" s="46">
        <f>SUM(CX20:CX60)</f>
        <v>267374702.86021227</v>
      </c>
      <c r="CY61" s="46">
        <f t="shared" si="48"/>
        <v>1643.1884981914138</v>
      </c>
      <c r="CZ61" s="43">
        <f t="shared" si="49"/>
        <v>1406643686.0716403</v>
      </c>
      <c r="DA61" s="47">
        <f t="shared" si="50"/>
        <v>1658.1385315705386</v>
      </c>
      <c r="DB61" s="45">
        <f>SUM(DB20:DB60)</f>
        <v>669424039.15030539</v>
      </c>
      <c r="DC61" s="46">
        <f t="shared" si="52"/>
        <v>230.889059669712</v>
      </c>
      <c r="DD61" s="43">
        <f>SUM(DD20:DD60)</f>
        <v>620612957.22971284</v>
      </c>
      <c r="DE61" s="46">
        <f t="shared" si="54"/>
        <v>403.31572231045357</v>
      </c>
      <c r="DF61" s="43">
        <f>SUM(DF20:DF60)</f>
        <v>1290036996.3800182</v>
      </c>
      <c r="DG61" s="47">
        <f t="shared" si="56"/>
        <v>290.67267081092831</v>
      </c>
      <c r="DH61" s="153"/>
      <c r="DI61" s="161" t="s">
        <v>173</v>
      </c>
      <c r="DJ61" s="45">
        <f>SUM(DJ20:DJ60)</f>
        <v>1406643686.0716398</v>
      </c>
      <c r="DK61" s="43">
        <f>SUM(DK20:DK60)</f>
        <v>1290036996.3800182</v>
      </c>
      <c r="DL61" s="44">
        <f t="shared" si="59"/>
        <v>2696680682.4516582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38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>
        <v>7056.800000000163</v>
      </c>
      <c r="U62" s="39">
        <v>3.6674514206126087E-2</v>
      </c>
      <c r="V62" s="36">
        <v>1036.6600000000035</v>
      </c>
      <c r="W62" s="39">
        <v>2.1822583361401218E-2</v>
      </c>
      <c r="X62" s="36">
        <v>8093.4600000001665</v>
      </c>
      <c r="Y62" s="40">
        <v>3.373385406029554E-2</v>
      </c>
      <c r="Z62" s="38">
        <v>-88089.38000000082</v>
      </c>
      <c r="AA62" s="39">
        <v>-9.087150190223979E-2</v>
      </c>
      <c r="AB62" s="36">
        <v>367787.6</v>
      </c>
      <c r="AC62" s="39">
        <v>0.96279980523458231</v>
      </c>
      <c r="AD62" s="36">
        <v>279698.21999999916</v>
      </c>
      <c r="AE62" s="40">
        <v>0.20697198867529623</v>
      </c>
      <c r="AF62" s="116">
        <f t="shared" si="30"/>
        <v>-81032.580000000657</v>
      </c>
      <c r="AG62" s="117">
        <f t="shared" si="31"/>
        <v>368824.26</v>
      </c>
      <c r="AH62" s="118">
        <f t="shared" si="32"/>
        <v>287791.67999999935</v>
      </c>
      <c r="AI62" s="32"/>
      <c r="AJ62" s="35">
        <v>0</v>
      </c>
      <c r="AK62" s="39">
        <v>0</v>
      </c>
      <c r="AL62" s="36">
        <v>0</v>
      </c>
      <c r="AM62" s="39">
        <v>0</v>
      </c>
      <c r="AN62" s="36">
        <v>0</v>
      </c>
      <c r="AO62" s="40">
        <v>0</v>
      </c>
      <c r="AP62" s="38">
        <v>0</v>
      </c>
      <c r="AQ62" s="39">
        <v>0</v>
      </c>
      <c r="AR62" s="36">
        <v>0</v>
      </c>
      <c r="AS62" s="39">
        <v>0</v>
      </c>
      <c r="AT62" s="36">
        <v>0</v>
      </c>
      <c r="AU62" s="40">
        <v>0</v>
      </c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>
        <v>0</v>
      </c>
      <c r="BA62" s="39">
        <v>0</v>
      </c>
      <c r="BB62" s="36">
        <v>0</v>
      </c>
      <c r="BC62" s="39">
        <v>0</v>
      </c>
      <c r="BD62" s="36">
        <v>0</v>
      </c>
      <c r="BE62" s="40">
        <v>0</v>
      </c>
      <c r="BF62" s="38">
        <v>33507.520000000019</v>
      </c>
      <c r="BG62" s="39">
        <v>5.6843469557399051E-2</v>
      </c>
      <c r="BH62" s="36">
        <v>0</v>
      </c>
      <c r="BI62" s="39">
        <v>0</v>
      </c>
      <c r="BJ62" s="36">
        <v>33507.520000000019</v>
      </c>
      <c r="BK62" s="40">
        <v>3.8603000220045341E-2</v>
      </c>
      <c r="BL62" s="116">
        <f t="shared" si="36"/>
        <v>33507.520000000019</v>
      </c>
      <c r="BM62" s="117">
        <f t="shared" si="37"/>
        <v>0</v>
      </c>
      <c r="BN62" s="118">
        <f t="shared" si="38"/>
        <v>33507.520000000019</v>
      </c>
      <c r="BO62" s="32"/>
      <c r="BP62" s="35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38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>
        <v>369725.02000000019</v>
      </c>
      <c r="CG62" s="39">
        <v>2.9405333481794917</v>
      </c>
      <c r="CH62" s="36">
        <v>25705.049999999988</v>
      </c>
      <c r="CI62" s="39">
        <v>1.121854405795836</v>
      </c>
      <c r="CJ62" s="36">
        <v>395430.07000000018</v>
      </c>
      <c r="CK62" s="40">
        <v>2.6601954294402188</v>
      </c>
      <c r="CL62" s="38">
        <v>194110.33999999997</v>
      </c>
      <c r="CM62" s="39">
        <v>0.32422945737469971</v>
      </c>
      <c r="CN62" s="36">
        <v>0</v>
      </c>
      <c r="CO62" s="39">
        <v>0</v>
      </c>
      <c r="CP62" s="36">
        <v>194110.33999999997</v>
      </c>
      <c r="CQ62" s="40">
        <v>0.22014090081712037</v>
      </c>
      <c r="CR62" s="116">
        <f t="shared" si="42"/>
        <v>563835.3600000001</v>
      </c>
      <c r="CS62" s="117">
        <f t="shared" si="43"/>
        <v>25705.049999999988</v>
      </c>
      <c r="CT62" s="118">
        <f t="shared" si="44"/>
        <v>589540.41000000015</v>
      </c>
      <c r="CU62" s="32"/>
      <c r="CV62" s="38">
        <f>+D62+T62+AJ62+AZ62+BP62+CF62</f>
        <v>376781.82000000036</v>
      </c>
      <c r="CW62" s="39">
        <f t="shared" si="46"/>
        <v>0.54955706597045018</v>
      </c>
      <c r="CX62" s="39">
        <f>+F62+V62+AL62+BB62+BR62+CH62</f>
        <v>26741.709999999992</v>
      </c>
      <c r="CY62" s="39">
        <f t="shared" si="48"/>
        <v>0.16434490557225115</v>
      </c>
      <c r="CZ62" s="36">
        <f t="shared" si="49"/>
        <v>403523.53000000038</v>
      </c>
      <c r="DA62" s="40">
        <f t="shared" si="50"/>
        <v>0.47566979478432297</v>
      </c>
      <c r="DB62" s="38">
        <f t="shared" ref="DB62" si="60">+J62+Z62+AP62+BF62+BV62+CL62</f>
        <v>139528.47999999917</v>
      </c>
      <c r="DC62" s="39">
        <f t="shared" si="52"/>
        <v>4.8124354161579001E-2</v>
      </c>
      <c r="DD62" s="36">
        <f>+L62+AB62+AR62+BH62+BX62+CN62</f>
        <v>367787.6</v>
      </c>
      <c r="DE62" s="39">
        <f t="shared" si="54"/>
        <v>0.23901293039862176</v>
      </c>
      <c r="DF62" s="36">
        <f>+DB62+DD62</f>
        <v>507316.07999999914</v>
      </c>
      <c r="DG62" s="40">
        <f t="shared" si="56"/>
        <v>0.11430906271116802</v>
      </c>
      <c r="DH62" s="152"/>
      <c r="DI62" s="161" t="s">
        <v>8</v>
      </c>
      <c r="DJ62" s="38">
        <f t="shared" ref="DJ62" si="61">+CZ62</f>
        <v>403523.53000000038</v>
      </c>
      <c r="DK62" s="36">
        <f t="shared" ref="DK62" si="62">+DF62</f>
        <v>507316.07999999914</v>
      </c>
      <c r="DL62" s="37">
        <f t="shared" si="59"/>
        <v>910839.60999999952</v>
      </c>
      <c r="DM62"/>
    </row>
    <row r="63" spans="1:119" s="19" customFormat="1" ht="15.6" x14ac:dyDescent="0.3">
      <c r="A63" s="26">
        <v>51</v>
      </c>
      <c r="B63" s="26" t="s">
        <v>174</v>
      </c>
      <c r="C63" s="41"/>
      <c r="D63" s="42">
        <v>177799399</v>
      </c>
      <c r="E63" s="46">
        <v>1673.1856414213657</v>
      </c>
      <c r="F63" s="43">
        <v>41378594</v>
      </c>
      <c r="G63" s="46">
        <v>1696.8176002624457</v>
      </c>
      <c r="H63" s="43">
        <v>219177993.00000003</v>
      </c>
      <c r="I63" s="47">
        <v>1677.5965786452357</v>
      </c>
      <c r="J63" s="45">
        <v>93839977</v>
      </c>
      <c r="K63" s="46">
        <v>296.35330286847579</v>
      </c>
      <c r="L63" s="43">
        <v>150822966</v>
      </c>
      <c r="M63" s="46">
        <v>551.32607360617624</v>
      </c>
      <c r="N63" s="43">
        <v>244662943</v>
      </c>
      <c r="O63" s="47">
        <v>414.533300689751</v>
      </c>
      <c r="P63" s="122">
        <f t="shared" si="27"/>
        <v>271639376</v>
      </c>
      <c r="Q63" s="123">
        <f t="shared" si="28"/>
        <v>192201560</v>
      </c>
      <c r="R63" s="124">
        <f t="shared" si="29"/>
        <v>463840936</v>
      </c>
      <c r="S63" s="32"/>
      <c r="T63" s="42">
        <v>311100815.52000022</v>
      </c>
      <c r="U63" s="46">
        <v>1616.8052486006966</v>
      </c>
      <c r="V63" s="43">
        <v>68129179.929999992</v>
      </c>
      <c r="W63" s="46">
        <v>1434.1777519787806</v>
      </c>
      <c r="X63" s="36">
        <v>379229995.45000023</v>
      </c>
      <c r="Y63" s="47">
        <v>1580.6452767786072</v>
      </c>
      <c r="Z63" s="45">
        <v>205488685.63000089</v>
      </c>
      <c r="AA63" s="46">
        <v>211.97862315656221</v>
      </c>
      <c r="AB63" s="43">
        <v>103061292.50999993</v>
      </c>
      <c r="AC63" s="46">
        <v>269.7953719914762</v>
      </c>
      <c r="AD63" s="43">
        <v>308549978.14000082</v>
      </c>
      <c r="AE63" s="47">
        <v>228.32180548505221</v>
      </c>
      <c r="AF63" s="122">
        <f t="shared" si="30"/>
        <v>516589501.15000111</v>
      </c>
      <c r="AG63" s="123">
        <f t="shared" si="31"/>
        <v>171190472.43999994</v>
      </c>
      <c r="AH63" s="124">
        <f t="shared" si="32"/>
        <v>687779973.59000111</v>
      </c>
      <c r="AI63" s="32"/>
      <c r="AJ63" s="42">
        <v>113658262.2011265</v>
      </c>
      <c r="AK63" s="46">
        <v>1791.3043688120804</v>
      </c>
      <c r="AL63" s="43">
        <v>40579971.445055954</v>
      </c>
      <c r="AM63" s="46">
        <v>2082.1987503235646</v>
      </c>
      <c r="AN63" s="43">
        <v>154238233.64618245</v>
      </c>
      <c r="AO63" s="47">
        <v>1859.658708764061</v>
      </c>
      <c r="AP63" s="45">
        <v>40162435.042091288</v>
      </c>
      <c r="AQ63" s="46">
        <v>273.3961078956807</v>
      </c>
      <c r="AR63" s="43">
        <v>69643792.514448881</v>
      </c>
      <c r="AS63" s="46">
        <v>488.15970528681595</v>
      </c>
      <c r="AT63" s="43">
        <v>109806227.55654016</v>
      </c>
      <c r="AU63" s="47">
        <v>379.20705173410101</v>
      </c>
      <c r="AV63" s="122">
        <f t="shared" si="33"/>
        <v>153820697.2432178</v>
      </c>
      <c r="AW63" s="123">
        <f t="shared" si="34"/>
        <v>110223763.95950484</v>
      </c>
      <c r="AX63" s="124">
        <f t="shared" si="35"/>
        <v>264044461.20272264</v>
      </c>
      <c r="AY63" s="32"/>
      <c r="AZ63" s="42">
        <v>212086328.65397766</v>
      </c>
      <c r="BA63" s="46">
        <v>1923.5633896621318</v>
      </c>
      <c r="BB63" s="43">
        <v>44250673.54282859</v>
      </c>
      <c r="BC63" s="46">
        <v>1575.7103423006299</v>
      </c>
      <c r="BD63" s="36">
        <v>256337002.19680625</v>
      </c>
      <c r="BE63" s="47">
        <v>1852.9492713373302</v>
      </c>
      <c r="BF63" s="45">
        <v>154500319.90688515</v>
      </c>
      <c r="BG63" s="46">
        <v>262.10039511236391</v>
      </c>
      <c r="BH63" s="43">
        <v>130778402.52543938</v>
      </c>
      <c r="BI63" s="46">
        <v>469.52570261132212</v>
      </c>
      <c r="BJ63" s="43">
        <v>285278722.43232453</v>
      </c>
      <c r="BK63" s="47">
        <v>328.66098669281621</v>
      </c>
      <c r="BL63" s="122">
        <f t="shared" si="36"/>
        <v>366586648.56086278</v>
      </c>
      <c r="BM63" s="123">
        <f t="shared" si="37"/>
        <v>175029076.06826797</v>
      </c>
      <c r="BN63" s="124">
        <f t="shared" si="38"/>
        <v>541615724.62913072</v>
      </c>
      <c r="BO63" s="32"/>
      <c r="BP63" s="42">
        <v>125342319.78000015</v>
      </c>
      <c r="BQ63" s="46">
        <v>1432.6801364758612</v>
      </c>
      <c r="BR63" s="43">
        <v>31538086.870000005</v>
      </c>
      <c r="BS63" s="46">
        <v>1550.3926295349524</v>
      </c>
      <c r="BT63" s="36">
        <v>156880406.65000018</v>
      </c>
      <c r="BU63" s="47">
        <v>1454.8864569229358</v>
      </c>
      <c r="BV63" s="45">
        <v>52283533.389999963</v>
      </c>
      <c r="BW63" s="46">
        <v>187.90466455821294</v>
      </c>
      <c r="BX63" s="43">
        <v>61691452.780000247</v>
      </c>
      <c r="BY63" s="46">
        <v>344.75476984291225</v>
      </c>
      <c r="BZ63" s="43">
        <v>113974986.17000021</v>
      </c>
      <c r="CA63" s="47">
        <v>249.29566430002583</v>
      </c>
      <c r="CB63" s="122">
        <f t="shared" si="39"/>
        <v>177625853.17000011</v>
      </c>
      <c r="CC63" s="123">
        <f t="shared" si="40"/>
        <v>93229539.650000244</v>
      </c>
      <c r="CD63" s="124">
        <f t="shared" si="41"/>
        <v>270855392.82000035</v>
      </c>
      <c r="CE63" s="32"/>
      <c r="CF63" s="42">
        <v>198905076.23632327</v>
      </c>
      <c r="CG63" s="46">
        <v>1581.9513913207506</v>
      </c>
      <c r="CH63" s="43">
        <v>41471455.362327747</v>
      </c>
      <c r="CI63" s="46">
        <v>1809.9530992156308</v>
      </c>
      <c r="CJ63" s="43">
        <v>240376531.59865108</v>
      </c>
      <c r="CK63" s="47">
        <v>1617.0964203694059</v>
      </c>
      <c r="CL63" s="45">
        <v>123009559.70132795</v>
      </c>
      <c r="CM63" s="46">
        <v>205.46727595172052</v>
      </c>
      <c r="CN63" s="43">
        <v>104247263.29982454</v>
      </c>
      <c r="CO63" s="46">
        <v>368.26989257126093</v>
      </c>
      <c r="CP63" s="43">
        <v>227256823.00115249</v>
      </c>
      <c r="CQ63" s="47">
        <v>257.73238938384526</v>
      </c>
      <c r="CR63" s="122">
        <f t="shared" si="42"/>
        <v>321914635.93765122</v>
      </c>
      <c r="CS63" s="123">
        <f t="shared" si="43"/>
        <v>145718718.66215229</v>
      </c>
      <c r="CT63" s="124">
        <f t="shared" si="44"/>
        <v>467633354.59980351</v>
      </c>
      <c r="CU63" s="32"/>
      <c r="CV63" s="45">
        <f>+CV61-CV62</f>
        <v>1138892201.391428</v>
      </c>
      <c r="CW63" s="46">
        <f t="shared" si="46"/>
        <v>1661.1370916285177</v>
      </c>
      <c r="CX63" s="46">
        <f>+CX61-CX62</f>
        <v>267347961.15021226</v>
      </c>
      <c r="CY63" s="46">
        <f t="shared" si="48"/>
        <v>1643.0241532858415</v>
      </c>
      <c r="CZ63" s="43">
        <f t="shared" si="49"/>
        <v>1406240162.5416403</v>
      </c>
      <c r="DA63" s="47">
        <f t="shared" si="50"/>
        <v>1657.6628617757542</v>
      </c>
      <c r="DB63" s="45">
        <f>+DB61-DB62</f>
        <v>669284510.67030537</v>
      </c>
      <c r="DC63" s="46">
        <f t="shared" si="52"/>
        <v>230.84093531555041</v>
      </c>
      <c r="DD63" s="43">
        <f>+DD61-DD62</f>
        <v>620245169.62971282</v>
      </c>
      <c r="DE63" s="46">
        <f t="shared" si="54"/>
        <v>403.07670938005498</v>
      </c>
      <c r="DF63" s="43">
        <f>+DF61-DF62</f>
        <v>1289529680.3000183</v>
      </c>
      <c r="DG63" s="47">
        <f t="shared" si="56"/>
        <v>290.55836174821718</v>
      </c>
      <c r="DH63" s="153"/>
      <c r="DI63" s="161" t="s">
        <v>174</v>
      </c>
      <c r="DJ63" s="45">
        <f>+DJ61-DJ62</f>
        <v>1406240162.5416398</v>
      </c>
      <c r="DK63" s="43">
        <f t="shared" ref="DK63:DL63" si="63">+DK61-DK62</f>
        <v>1289529680.3000183</v>
      </c>
      <c r="DL63" s="44">
        <f t="shared" si="63"/>
        <v>2695769842.8416581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>
        <v>2501893.2156064687</v>
      </c>
      <c r="E66" s="39">
        <f>+D66/$D$111</f>
        <v>23.544127979433004</v>
      </c>
      <c r="F66" s="36">
        <v>216513.27551322215</v>
      </c>
      <c r="G66" s="39">
        <f>+F66/$F$111</f>
        <v>8.8785891705577846</v>
      </c>
      <c r="H66" s="36">
        <f>+D66+F66</f>
        <v>2718406.4911196907</v>
      </c>
      <c r="I66" s="40">
        <f>+H66/$H$111</f>
        <v>20.806785236277772</v>
      </c>
      <c r="J66" s="38">
        <v>360119.27342681208</v>
      </c>
      <c r="K66" s="39">
        <f>+J66/$J$111</f>
        <v>1.1372822065656676</v>
      </c>
      <c r="L66" s="36">
        <v>311438.97273229033</v>
      </c>
      <c r="M66" s="39">
        <f>L66/$L$111</f>
        <v>1.1384501350042049</v>
      </c>
      <c r="N66" s="36">
        <f>+J66+L66</f>
        <v>671558.24615910242</v>
      </c>
      <c r="O66" s="40">
        <f>N66/$N$111</f>
        <v>1.1378235419401173</v>
      </c>
      <c r="P66" s="116">
        <f t="shared" ref="P66:P73" si="64">+D66+J66</f>
        <v>2862012.4890332809</v>
      </c>
      <c r="Q66" s="117">
        <f t="shared" ref="Q66:Q73" si="65">+F66+L66</f>
        <v>527952.24824551248</v>
      </c>
      <c r="R66" s="118">
        <f t="shared" ref="R66:R73" si="66">+P66+Q66</f>
        <v>3389964.7372787935</v>
      </c>
      <c r="S66" s="32"/>
      <c r="T66" s="35">
        <v>2755216.8106846842</v>
      </c>
      <c r="U66" s="39">
        <v>14.318988502495539</v>
      </c>
      <c r="V66" s="36">
        <v>756806.97564772586</v>
      </c>
      <c r="W66" s="39">
        <v>15.931436840007702</v>
      </c>
      <c r="X66" s="36">
        <v>3512023.7863324098</v>
      </c>
      <c r="Y66" s="40">
        <v>14.638250867295525</v>
      </c>
      <c r="Z66" s="38">
        <v>2354889.452918889</v>
      </c>
      <c r="AA66" s="39">
        <v>2.4292637932118635</v>
      </c>
      <c r="AB66" s="36">
        <v>1006586.7694475162</v>
      </c>
      <c r="AC66" s="39">
        <v>2.6350576951908549</v>
      </c>
      <c r="AD66" s="36">
        <v>3361476.2223664052</v>
      </c>
      <c r="AE66" s="40">
        <v>2.4874359895028979</v>
      </c>
      <c r="AF66" s="116">
        <f t="shared" ref="AF66:AF73" si="67">+T66+Z66</f>
        <v>5110106.2636035737</v>
      </c>
      <c r="AG66" s="117">
        <f t="shared" ref="AG66:AG73" si="68">+V66+AB66</f>
        <v>1763393.745095242</v>
      </c>
      <c r="AH66" s="118">
        <f t="shared" ref="AH66:AH73" si="69">+AF66+AG66</f>
        <v>6873500.0086988155</v>
      </c>
      <c r="AI66" s="32"/>
      <c r="AJ66" s="35">
        <v>1330075.131432211</v>
      </c>
      <c r="AK66" s="39">
        <f>+AJ66/$AJ$111</f>
        <v>20.962571023360301</v>
      </c>
      <c r="AL66" s="36">
        <v>467774.31335284188</v>
      </c>
      <c r="AM66" s="39">
        <f>+AL66/$AL$111</f>
        <v>24.001965896292365</v>
      </c>
      <c r="AN66" s="36">
        <f t="shared" ref="AN66:AN72" si="70">+AJ66+AL66</f>
        <v>1797849.4447850529</v>
      </c>
      <c r="AO66" s="40">
        <f>+AN66/$AN$111</f>
        <v>21.676767802662834</v>
      </c>
      <c r="AP66" s="38">
        <v>-74294.551596864883</v>
      </c>
      <c r="AQ66" s="39">
        <f>+AP66/$AP$111</f>
        <v>-0.50574227442012287</v>
      </c>
      <c r="AR66" s="36">
        <v>-134291.66553941625</v>
      </c>
      <c r="AS66" s="39">
        <f>+AR66/$AR$111</f>
        <v>-0.94130111967403762</v>
      </c>
      <c r="AT66" s="36">
        <f>+AP66+AR66</f>
        <v>-208586.21713628114</v>
      </c>
      <c r="AU66" s="40">
        <f>+AT66/$AT$111</f>
        <v>-0.72033586976558572</v>
      </c>
      <c r="AV66" s="116">
        <f t="shared" ref="AV66:AV73" si="71">+AJ66+AP66</f>
        <v>1255780.5798353462</v>
      </c>
      <c r="AW66" s="117">
        <f t="shared" ref="AW66:AW73" si="72">+AL66+AR66</f>
        <v>333482.64781342563</v>
      </c>
      <c r="AX66" s="118">
        <f t="shared" ref="AX66:AX73" si="73">+AV66+AW66</f>
        <v>1589263.2276487718</v>
      </c>
      <c r="AY66" s="32"/>
      <c r="AZ66" s="35">
        <v>1533009.446520766</v>
      </c>
      <c r="BA66" s="39">
        <v>13.903964796074318</v>
      </c>
      <c r="BB66" s="36">
        <v>331147.41347923421</v>
      </c>
      <c r="BC66" s="39">
        <v>11.791739254325899</v>
      </c>
      <c r="BD66" s="36">
        <v>1864156.8600000003</v>
      </c>
      <c r="BE66" s="40">
        <v>13.475183316466678</v>
      </c>
      <c r="BF66" s="38">
        <v>1484519.2597546016</v>
      </c>
      <c r="BG66" s="39">
        <v>2.5183966270626184</v>
      </c>
      <c r="BH66" s="36">
        <v>1218094.1582273685</v>
      </c>
      <c r="BI66" s="39">
        <v>4.3732489802909118</v>
      </c>
      <c r="BJ66" s="36">
        <v>2702613.4179819701</v>
      </c>
      <c r="BK66" s="40">
        <v>3.1135991672632124</v>
      </c>
      <c r="BL66" s="116">
        <f t="shared" ref="BL66:BL73" si="74">+AZ66+BF66</f>
        <v>3017528.7062753676</v>
      </c>
      <c r="BM66" s="117">
        <f t="shared" ref="BM66:BM73" si="75">+BB66+BH66</f>
        <v>1549241.5717066028</v>
      </c>
      <c r="BN66" s="118">
        <f t="shared" ref="BN66:BN73" si="76">+BL66+BM66</f>
        <v>4566770.2779819705</v>
      </c>
      <c r="BO66" s="32"/>
      <c r="BP66" s="35">
        <v>255092.25</v>
      </c>
      <c r="BQ66" s="39">
        <v>2.9157398728968542</v>
      </c>
      <c r="BR66" s="36">
        <v>262142.15000000014</v>
      </c>
      <c r="BS66" s="39">
        <v>12.886744174614106</v>
      </c>
      <c r="BT66" s="36">
        <v>517234.40000000014</v>
      </c>
      <c r="BU66" s="40">
        <v>4.7967578595938063</v>
      </c>
      <c r="BV66" s="38">
        <v>544676.78</v>
      </c>
      <c r="BW66" s="39">
        <v>1.9575438192959442</v>
      </c>
      <c r="BX66" s="36">
        <v>722465.39999999991</v>
      </c>
      <c r="BY66" s="39">
        <v>4.0374052072447641</v>
      </c>
      <c r="BZ66" s="36">
        <v>1267142.18</v>
      </c>
      <c r="CA66" s="40">
        <v>2.7715998232674521</v>
      </c>
      <c r="CB66" s="116">
        <f t="shared" ref="CB66:CB73" si="77">+BP66+BV66</f>
        <v>799769.03</v>
      </c>
      <c r="CC66" s="117">
        <f t="shared" ref="CC66:CC73" si="78">+BR66+BX66</f>
        <v>984607.55</v>
      </c>
      <c r="CD66" s="118">
        <f t="shared" ref="CD66:CD73" si="79">+CB66+CC66</f>
        <v>1784376.58</v>
      </c>
      <c r="CE66" s="32"/>
      <c r="CF66" s="35">
        <v>1450697.7752153841</v>
      </c>
      <c r="CG66" s="39">
        <v>11.537832051914233</v>
      </c>
      <c r="CH66" s="36">
        <v>204767.38035886583</v>
      </c>
      <c r="CI66" s="39">
        <v>8.9367337476046718</v>
      </c>
      <c r="CJ66" s="36">
        <v>1655465.15557425</v>
      </c>
      <c r="CK66" s="40">
        <v>11.136889110269632</v>
      </c>
      <c r="CL66" s="38">
        <v>1235294.3472074592</v>
      </c>
      <c r="CM66" s="39">
        <v>2.0633564182779156</v>
      </c>
      <c r="CN66" s="36">
        <v>692157.9585105069</v>
      </c>
      <c r="CO66" s="39">
        <v>2.4451571096872784</v>
      </c>
      <c r="CP66" s="36">
        <v>1927452.3057179661</v>
      </c>
      <c r="CQ66" s="40">
        <v>2.1859272765314244</v>
      </c>
      <c r="CR66" s="116">
        <f t="shared" ref="CR66:CR73" si="80">+CF66+CL66</f>
        <v>2685992.1224228432</v>
      </c>
      <c r="CS66" s="117">
        <f t="shared" ref="CS66:CS73" si="81">+CH66+CN66</f>
        <v>896925.33886937273</v>
      </c>
      <c r="CT66" s="118">
        <f t="shared" ref="CT66:CT73" si="82">+CR66+CS66</f>
        <v>3582917.4612922161</v>
      </c>
      <c r="CU66" s="32"/>
      <c r="CV66" s="38">
        <f t="shared" ref="CV66:CV72" si="83">+D66+T66+AJ66+AZ66+BP66+CF66</f>
        <v>9825984.6294595134</v>
      </c>
      <c r="CW66" s="39">
        <f>+CV66/$CV$111</f>
        <v>14.331740536835101</v>
      </c>
      <c r="CX66" s="39">
        <f t="shared" ref="CX66:CX72" si="84">+F66+V66+AL66+BB66+BR66+CH66</f>
        <v>2239151.5083518899</v>
      </c>
      <c r="CY66" s="39">
        <f t="shared" ref="CY66:CY73" si="85">+CX66/$CX$111</f>
        <v>13.761017646293196</v>
      </c>
      <c r="CZ66" s="36">
        <f t="shared" ref="CZ66:CZ73" si="86">+CV66+CX66</f>
        <v>12065136.137811404</v>
      </c>
      <c r="DA66" s="40">
        <f t="shared" ref="DA66:DA73" si="87">+CZ66/$CZ$111</f>
        <v>14.222270584116036</v>
      </c>
      <c r="DB66" s="38">
        <f t="shared" ref="DB66:DB72" si="88">+J66+Z66+AP66+BF66+BV66+CL66</f>
        <v>5905204.5617108978</v>
      </c>
      <c r="DC66" s="39">
        <f t="shared" ref="DC66:DC102" si="89">+DB66/$DB$111</f>
        <v>2.0367465891146299</v>
      </c>
      <c r="DD66" s="36">
        <f t="shared" ref="DD66:DD72" si="90">+L66+AB66+AR66+BH66+BX66+CN66</f>
        <v>3816451.5933782659</v>
      </c>
      <c r="DE66" s="39">
        <f t="shared" ref="DE66:DE73" si="91">+DD66/$DD$111</f>
        <v>2.4801849737670021</v>
      </c>
      <c r="DF66" s="36">
        <f t="shared" ref="DF66:DF72" si="92">+DB66+DD66</f>
        <v>9721656.1550891642</v>
      </c>
      <c r="DG66" s="40">
        <f t="shared" ref="DG66:DG73" si="93">+DF66/$DF$111</f>
        <v>2.1904951309418412</v>
      </c>
      <c r="DH66" s="152"/>
      <c r="DI66" s="161" t="s">
        <v>66</v>
      </c>
      <c r="DJ66" s="38">
        <f t="shared" ref="DJ66:DJ72" si="94">+CZ66</f>
        <v>12065136.137811404</v>
      </c>
      <c r="DK66" s="36">
        <f t="shared" ref="DK66:DK72" si="95">+DF66</f>
        <v>9721656.1550891642</v>
      </c>
      <c r="DL66" s="37">
        <f t="shared" ref="DL66:DL72" si="96">+DJ66+DK66</f>
        <v>21786792.29290057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>
        <v>1781585.891346806</v>
      </c>
      <c r="E67" s="39">
        <f t="shared" ref="E67:E73" si="97">+D67/$D$111</f>
        <v>16.76565809066858</v>
      </c>
      <c r="F67" s="36">
        <v>168155.3083569319</v>
      </c>
      <c r="G67" s="39">
        <f t="shared" ref="G67:G96" si="98">+F67/$F$111</f>
        <v>6.8955674713742265</v>
      </c>
      <c r="H67" s="36">
        <f t="shared" ref="H67:H72" si="99">+D67+F67</f>
        <v>1949741.1997037379</v>
      </c>
      <c r="I67" s="40">
        <f t="shared" ref="I67:I96" si="100">+H67/$H$111</f>
        <v>14.923392267154519</v>
      </c>
      <c r="J67" s="38">
        <v>259701.04362663825</v>
      </c>
      <c r="K67" s="39">
        <f t="shared" ref="K67:K73" si="101">+J67/$J$111</f>
        <v>0.8201543147985253</v>
      </c>
      <c r="L67" s="36">
        <v>224495.57990865738</v>
      </c>
      <c r="M67" s="39">
        <f t="shared" ref="M67:M73" si="102">L67/$L$111</f>
        <v>0.82063275836242111</v>
      </c>
      <c r="N67" s="36">
        <f t="shared" ref="N67:N72" si="103">+J67+L67</f>
        <v>484196.6235352956</v>
      </c>
      <c r="O67" s="40">
        <f t="shared" ref="O67:O73" si="104">N67/$N$111</f>
        <v>0.82037607361290854</v>
      </c>
      <c r="P67" s="116">
        <f t="shared" si="64"/>
        <v>2041286.9349734443</v>
      </c>
      <c r="Q67" s="117">
        <f t="shared" si="65"/>
        <v>392650.88826558925</v>
      </c>
      <c r="R67" s="118">
        <f t="shared" si="66"/>
        <v>2433937.8232390336</v>
      </c>
      <c r="S67" s="32"/>
      <c r="T67" s="35">
        <v>2855452.1869545178</v>
      </c>
      <c r="U67" s="39">
        <v>14.839916363702365</v>
      </c>
      <c r="V67" s="36">
        <v>712485.79711758625</v>
      </c>
      <c r="W67" s="39">
        <v>14.998437965594187</v>
      </c>
      <c r="X67" s="36">
        <v>3567937.9840721041</v>
      </c>
      <c r="Y67" s="40">
        <v>14.871303404337695</v>
      </c>
      <c r="Z67" s="38">
        <v>1192696.5295006714</v>
      </c>
      <c r="AA67" s="39">
        <v>1.2303653964792811</v>
      </c>
      <c r="AB67" s="36">
        <v>509890.13552133145</v>
      </c>
      <c r="AC67" s="39">
        <v>1.3347979191548947</v>
      </c>
      <c r="AD67" s="36">
        <v>1702586.665022003</v>
      </c>
      <c r="AE67" s="40">
        <v>1.2598855579118289</v>
      </c>
      <c r="AF67" s="116">
        <f t="shared" si="67"/>
        <v>4048148.7164551895</v>
      </c>
      <c r="AG67" s="117">
        <f t="shared" si="68"/>
        <v>1222375.9326389176</v>
      </c>
      <c r="AH67" s="118">
        <f t="shared" si="69"/>
        <v>5270524.6490941066</v>
      </c>
      <c r="AI67" s="32"/>
      <c r="AJ67" s="35">
        <v>620972.24673941266</v>
      </c>
      <c r="AK67" s="39">
        <f t="shared" ref="AK67:AK96" si="105">+AJ67/$AJ$111</f>
        <v>9.786796638919034</v>
      </c>
      <c r="AL67" s="36">
        <v>186119.29167917557</v>
      </c>
      <c r="AM67" s="39">
        <f t="shared" ref="AM67:AM73" si="106">+AL67/$AL$111</f>
        <v>9.5499662209028457</v>
      </c>
      <c r="AN67" s="36">
        <f t="shared" si="70"/>
        <v>807091.53841858823</v>
      </c>
      <c r="AO67" s="40">
        <f t="shared" ref="AO67:AO73" si="107">+AN67/$AN$111</f>
        <v>9.7311462450546582</v>
      </c>
      <c r="AP67" s="38">
        <v>40228.500764738936</v>
      </c>
      <c r="AQ67" s="39">
        <f t="shared" ref="AQ67:AQ73" si="108">+AP67/$AP$111</f>
        <v>0.27384583439802684</v>
      </c>
      <c r="AR67" s="36">
        <v>56681.318930712296</v>
      </c>
      <c r="AS67" s="39">
        <f t="shared" ref="AS67:AS73" si="109">+AR67/$AR$111</f>
        <v>0.39730082101350211</v>
      </c>
      <c r="AT67" s="36">
        <f t="shared" ref="AT67:AT72" si="110">+AP67+AR67</f>
        <v>96909.819695451239</v>
      </c>
      <c r="AU67" s="40">
        <f t="shared" ref="AU67:AU73" si="111">+AT67/$AT$111</f>
        <v>0.334670335449536</v>
      </c>
      <c r="AV67" s="116">
        <f t="shared" si="71"/>
        <v>661200.74750415154</v>
      </c>
      <c r="AW67" s="117">
        <f t="shared" si="72"/>
        <v>242800.61060988787</v>
      </c>
      <c r="AX67" s="118">
        <f t="shared" si="73"/>
        <v>904001.35811403941</v>
      </c>
      <c r="AY67" s="32"/>
      <c r="AZ67" s="35">
        <v>828315.59160128341</v>
      </c>
      <c r="BA67" s="39">
        <v>7.5125896006719159</v>
      </c>
      <c r="BB67" s="36">
        <v>179407.08439871753</v>
      </c>
      <c r="BC67" s="39">
        <v>6.3884586546564659</v>
      </c>
      <c r="BD67" s="36">
        <v>1007722.6760000009</v>
      </c>
      <c r="BE67" s="40">
        <v>7.2843911811479032</v>
      </c>
      <c r="BF67" s="38">
        <v>391214.21798941301</v>
      </c>
      <c r="BG67" s="39">
        <v>0.66367112489085622</v>
      </c>
      <c r="BH67" s="36">
        <v>326067.15410779678</v>
      </c>
      <c r="BI67" s="39">
        <v>1.1706589671880774</v>
      </c>
      <c r="BJ67" s="36">
        <v>717281.37209720979</v>
      </c>
      <c r="BK67" s="40">
        <v>0.82635817168513215</v>
      </c>
      <c r="BL67" s="116">
        <f t="shared" si="74"/>
        <v>1219529.8095906964</v>
      </c>
      <c r="BM67" s="117">
        <f t="shared" si="75"/>
        <v>505474.23850651435</v>
      </c>
      <c r="BN67" s="118">
        <f t="shared" si="76"/>
        <v>1725004.0480972107</v>
      </c>
      <c r="BO67" s="32"/>
      <c r="BP67" s="35">
        <v>82556.280000000261</v>
      </c>
      <c r="BQ67" s="39">
        <v>0.94362975493782297</v>
      </c>
      <c r="BR67" s="36">
        <v>149507.22999999992</v>
      </c>
      <c r="BS67" s="39">
        <v>7.349681938845734</v>
      </c>
      <c r="BT67" s="36">
        <v>232063.51000000018</v>
      </c>
      <c r="BU67" s="40">
        <v>2.1521238059909131</v>
      </c>
      <c r="BV67" s="38">
        <v>313668.68000000005</v>
      </c>
      <c r="BW67" s="39">
        <v>1.127311110711783</v>
      </c>
      <c r="BX67" s="36">
        <v>438263.44999999978</v>
      </c>
      <c r="BY67" s="39">
        <v>2.4491790681948986</v>
      </c>
      <c r="BZ67" s="36">
        <v>751932.12999999989</v>
      </c>
      <c r="CA67" s="40">
        <v>1.6446891213242689</v>
      </c>
      <c r="CB67" s="116">
        <f t="shared" si="77"/>
        <v>396224.96000000031</v>
      </c>
      <c r="CC67" s="117">
        <f t="shared" si="78"/>
        <v>587770.6799999997</v>
      </c>
      <c r="CD67" s="118">
        <f t="shared" si="79"/>
        <v>983995.64</v>
      </c>
      <c r="CE67" s="32"/>
      <c r="CF67" s="35">
        <v>976036.05561775714</v>
      </c>
      <c r="CG67" s="39">
        <v>7.7627058362714711</v>
      </c>
      <c r="CH67" s="36">
        <v>137738.25691014458</v>
      </c>
      <c r="CI67" s="39">
        <v>6.0113584825271502</v>
      </c>
      <c r="CJ67" s="36">
        <v>1113774.3125279017</v>
      </c>
      <c r="CK67" s="40">
        <v>7.4927466583779134</v>
      </c>
      <c r="CL67" s="38">
        <v>840885.62638510927</v>
      </c>
      <c r="CM67" s="39">
        <v>1.4045613971776489</v>
      </c>
      <c r="CN67" s="36">
        <v>473401.00400921633</v>
      </c>
      <c r="CO67" s="39">
        <v>1.6723636800726891</v>
      </c>
      <c r="CP67" s="36">
        <v>1314286.6303943256</v>
      </c>
      <c r="CQ67" s="40">
        <v>1.4905349336202522</v>
      </c>
      <c r="CR67" s="116">
        <f t="shared" si="80"/>
        <v>1816921.6820028664</v>
      </c>
      <c r="CS67" s="117">
        <f t="shared" si="81"/>
        <v>611139.26091936091</v>
      </c>
      <c r="CT67" s="118">
        <f t="shared" si="82"/>
        <v>2428060.9429222271</v>
      </c>
      <c r="CU67" s="32"/>
      <c r="CV67" s="38">
        <f t="shared" si="83"/>
        <v>7144918.2522597769</v>
      </c>
      <c r="CW67" s="39">
        <f t="shared" ref="CW67:CW102" si="112">+CV67/$CV$111</f>
        <v>10.421257350767604</v>
      </c>
      <c r="CX67" s="39">
        <f t="shared" si="84"/>
        <v>1533412.9684625559</v>
      </c>
      <c r="CY67" s="39">
        <f t="shared" si="85"/>
        <v>9.4238030965575561</v>
      </c>
      <c r="CZ67" s="36">
        <f t="shared" si="86"/>
        <v>8678331.2207223326</v>
      </c>
      <c r="DA67" s="40">
        <f t="shared" si="87"/>
        <v>10.229936357940195</v>
      </c>
      <c r="DB67" s="38">
        <f t="shared" si="88"/>
        <v>3038394.5982665708</v>
      </c>
      <c r="DC67" s="39">
        <f t="shared" si="89"/>
        <v>1.0479636682748201</v>
      </c>
      <c r="DD67" s="36">
        <f t="shared" si="90"/>
        <v>2028798.642477714</v>
      </c>
      <c r="DE67" s="39">
        <f t="shared" si="91"/>
        <v>1.3184487696902891</v>
      </c>
      <c r="DF67" s="36">
        <f t="shared" si="92"/>
        <v>5067193.2407442853</v>
      </c>
      <c r="DG67" s="40">
        <f t="shared" si="93"/>
        <v>1.1417460095604424</v>
      </c>
      <c r="DH67" s="152"/>
      <c r="DI67" s="161" t="s">
        <v>67</v>
      </c>
      <c r="DJ67" s="38">
        <f t="shared" si="94"/>
        <v>8678331.2207223326</v>
      </c>
      <c r="DK67" s="36">
        <f t="shared" si="95"/>
        <v>5067193.2407442853</v>
      </c>
      <c r="DL67" s="37">
        <f t="shared" si="96"/>
        <v>13745524.461466618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>
        <v>126634.14482502636</v>
      </c>
      <c r="E68" s="39">
        <f t="shared" si="97"/>
        <v>1.19169375164709</v>
      </c>
      <c r="F68" s="36">
        <v>4968.5880946394027</v>
      </c>
      <c r="G68" s="39">
        <f t="shared" si="98"/>
        <v>0.20374756395634391</v>
      </c>
      <c r="H68" s="36">
        <f t="shared" si="99"/>
        <v>131602.73291966575</v>
      </c>
      <c r="I68" s="40">
        <f t="shared" si="100"/>
        <v>1.0072922534991637</v>
      </c>
      <c r="J68" s="38">
        <v>16829.598124637021</v>
      </c>
      <c r="K68" s="39">
        <f t="shared" si="101"/>
        <v>5.3149064499294241E-2</v>
      </c>
      <c r="L68" s="36">
        <v>14597.2563409553</v>
      </c>
      <c r="M68" s="39">
        <f t="shared" si="102"/>
        <v>5.335956610137043E-2</v>
      </c>
      <c r="N68" s="36">
        <f t="shared" si="103"/>
        <v>31426.854465592322</v>
      </c>
      <c r="O68" s="40">
        <f t="shared" si="104"/>
        <v>5.3246632089757974E-2</v>
      </c>
      <c r="P68" s="116">
        <f t="shared" si="64"/>
        <v>143463.74294966337</v>
      </c>
      <c r="Q68" s="117">
        <f t="shared" si="65"/>
        <v>19565.844435594703</v>
      </c>
      <c r="R68" s="118">
        <f t="shared" si="66"/>
        <v>163029.58738525808</v>
      </c>
      <c r="S68" s="32"/>
      <c r="T68" s="35">
        <v>2207476.4227723307</v>
      </c>
      <c r="U68" s="39">
        <v>11.472356510975281</v>
      </c>
      <c r="V68" s="36">
        <v>630395.19637898973</v>
      </c>
      <c r="W68" s="39">
        <v>13.270360314478564</v>
      </c>
      <c r="X68" s="36">
        <v>2837871.6191513203</v>
      </c>
      <c r="Y68" s="40">
        <v>11.828358581163467</v>
      </c>
      <c r="Z68" s="38">
        <v>1717335.0131136496</v>
      </c>
      <c r="AA68" s="39">
        <v>1.7715735076230363</v>
      </c>
      <c r="AB68" s="36">
        <v>749100.60848876729</v>
      </c>
      <c r="AC68" s="39">
        <v>1.9610066243508273</v>
      </c>
      <c r="AD68" s="36">
        <v>2466435.621602417</v>
      </c>
      <c r="AE68" s="40">
        <v>1.8251209662422743</v>
      </c>
      <c r="AF68" s="116">
        <f t="shared" si="67"/>
        <v>3924811.4358859803</v>
      </c>
      <c r="AG68" s="117">
        <f t="shared" si="68"/>
        <v>1379495.804867757</v>
      </c>
      <c r="AH68" s="118">
        <f t="shared" si="69"/>
        <v>5304307.2407537373</v>
      </c>
      <c r="AI68" s="32"/>
      <c r="AJ68" s="35">
        <v>30000.973176322237</v>
      </c>
      <c r="AK68" s="39">
        <f t="shared" si="105"/>
        <v>0.4728285764589793</v>
      </c>
      <c r="AL68" s="36">
        <v>12040.6273893178</v>
      </c>
      <c r="AM68" s="39">
        <f t="shared" si="106"/>
        <v>0.61781658316577559</v>
      </c>
      <c r="AN68" s="36">
        <f t="shared" si="70"/>
        <v>42041.600565640038</v>
      </c>
      <c r="AO68" s="40">
        <f t="shared" si="107"/>
        <v>0.50689784740158472</v>
      </c>
      <c r="AP68" s="38">
        <v>52540.068184707037</v>
      </c>
      <c r="AQ68" s="39">
        <f t="shared" si="108"/>
        <v>0.35765386573843133</v>
      </c>
      <c r="AR68" s="36">
        <v>76157.865057169343</v>
      </c>
      <c r="AS68" s="39">
        <f t="shared" si="109"/>
        <v>0.53381930563111979</v>
      </c>
      <c r="AT68" s="36">
        <f t="shared" si="110"/>
        <v>128697.93324187638</v>
      </c>
      <c r="AU68" s="40">
        <f t="shared" si="111"/>
        <v>0.44444805103421781</v>
      </c>
      <c r="AV68" s="116">
        <f t="shared" si="71"/>
        <v>82541.041361029274</v>
      </c>
      <c r="AW68" s="117">
        <f t="shared" si="72"/>
        <v>88198.492446487144</v>
      </c>
      <c r="AX68" s="118">
        <f t="shared" si="73"/>
        <v>170739.53380751642</v>
      </c>
      <c r="AY68" s="32"/>
      <c r="AZ68" s="35">
        <v>1055569.9511632035</v>
      </c>
      <c r="BA68" s="39">
        <v>9.5737227673816943</v>
      </c>
      <c r="BB68" s="36">
        <v>227241.4248367968</v>
      </c>
      <c r="BC68" s="39">
        <v>8.0917788283586791</v>
      </c>
      <c r="BD68" s="36">
        <v>1282811.3760000002</v>
      </c>
      <c r="BE68" s="40">
        <v>9.2728883620066522</v>
      </c>
      <c r="BF68" s="38">
        <v>802411.31883691438</v>
      </c>
      <c r="BG68" s="39">
        <v>1.3612419950750918</v>
      </c>
      <c r="BH68" s="36">
        <v>661905.13116308558</v>
      </c>
      <c r="BI68" s="39">
        <v>2.3763975226026561</v>
      </c>
      <c r="BJ68" s="36">
        <v>1464316.45</v>
      </c>
      <c r="BK68" s="40">
        <v>1.6869946878063784</v>
      </c>
      <c r="BL68" s="116">
        <f t="shared" si="74"/>
        <v>1857981.2700001178</v>
      </c>
      <c r="BM68" s="117">
        <f t="shared" si="75"/>
        <v>889146.5559998824</v>
      </c>
      <c r="BN68" s="118">
        <f t="shared" si="76"/>
        <v>2747127.8260000004</v>
      </c>
      <c r="BO68" s="32"/>
      <c r="BP68" s="35">
        <v>441017.94000000041</v>
      </c>
      <c r="BQ68" s="39">
        <v>5.0408963514996392</v>
      </c>
      <c r="BR68" s="36">
        <v>201918.84999999989</v>
      </c>
      <c r="BS68" s="39">
        <v>9.9262044046799662</v>
      </c>
      <c r="BT68" s="36">
        <v>642936.79000000027</v>
      </c>
      <c r="BU68" s="40">
        <v>5.9625038486506563</v>
      </c>
      <c r="BV68" s="38">
        <v>547517.82000000007</v>
      </c>
      <c r="BW68" s="39">
        <v>1.9677543891175047</v>
      </c>
      <c r="BX68" s="36">
        <v>723765.96</v>
      </c>
      <c r="BY68" s="39">
        <v>4.0446732199638991</v>
      </c>
      <c r="BZ68" s="36">
        <v>1271283.78</v>
      </c>
      <c r="CA68" s="40">
        <v>2.7806586787054779</v>
      </c>
      <c r="CB68" s="116">
        <f t="shared" si="77"/>
        <v>988535.76000000047</v>
      </c>
      <c r="CC68" s="117">
        <f t="shared" si="78"/>
        <v>925684.80999999982</v>
      </c>
      <c r="CD68" s="118">
        <f t="shared" si="79"/>
        <v>1914220.5700000003</v>
      </c>
      <c r="CE68" s="32"/>
      <c r="CF68" s="35">
        <v>1034911.7800045474</v>
      </c>
      <c r="CG68" s="39">
        <v>8.230962030990403</v>
      </c>
      <c r="CH68" s="36">
        <v>145901.71248950477</v>
      </c>
      <c r="CI68" s="39">
        <v>6.3676390036007842</v>
      </c>
      <c r="CJ68" s="36">
        <v>1180813.4924940523</v>
      </c>
      <c r="CK68" s="40">
        <v>7.9437425073768884</v>
      </c>
      <c r="CL68" s="38">
        <v>924057.36786028859</v>
      </c>
      <c r="CM68" s="39">
        <v>1.5434861376495177</v>
      </c>
      <c r="CN68" s="36">
        <v>519371.58972959616</v>
      </c>
      <c r="CO68" s="39">
        <v>1.8347620215619156</v>
      </c>
      <c r="CP68" s="36">
        <v>1443428.9575898848</v>
      </c>
      <c r="CQ68" s="40">
        <v>1.6369954892117251</v>
      </c>
      <c r="CR68" s="116">
        <f t="shared" si="80"/>
        <v>1958969.147864836</v>
      </c>
      <c r="CS68" s="117">
        <f t="shared" si="81"/>
        <v>665273.30221910099</v>
      </c>
      <c r="CT68" s="118">
        <f t="shared" si="82"/>
        <v>2624242.450083937</v>
      </c>
      <c r="CU68" s="32"/>
      <c r="CV68" s="38">
        <f t="shared" si="83"/>
        <v>4895611.2119414303</v>
      </c>
      <c r="CW68" s="39">
        <f t="shared" si="112"/>
        <v>7.1405189713414776</v>
      </c>
      <c r="CX68" s="39">
        <f t="shared" si="84"/>
        <v>1222466.3991892484</v>
      </c>
      <c r="CY68" s="39">
        <f t="shared" si="85"/>
        <v>7.5128376210798411</v>
      </c>
      <c r="CZ68" s="36">
        <f t="shared" si="86"/>
        <v>6118077.611130679</v>
      </c>
      <c r="DA68" s="40">
        <f t="shared" si="87"/>
        <v>7.2119331473956141</v>
      </c>
      <c r="DB68" s="38">
        <f t="shared" si="88"/>
        <v>4060691.1861201962</v>
      </c>
      <c r="DC68" s="39">
        <f t="shared" si="89"/>
        <v>1.4005609520124622</v>
      </c>
      <c r="DD68" s="36">
        <f t="shared" si="90"/>
        <v>2744898.410779574</v>
      </c>
      <c r="DE68" s="39">
        <f t="shared" si="91"/>
        <v>1.7838181950858207</v>
      </c>
      <c r="DF68" s="36">
        <f t="shared" si="92"/>
        <v>6805589.5968997702</v>
      </c>
      <c r="DG68" s="40">
        <f t="shared" si="93"/>
        <v>1.5334435447393857</v>
      </c>
      <c r="DH68" s="152"/>
      <c r="DI68" s="161" t="s">
        <v>68</v>
      </c>
      <c r="DJ68" s="38">
        <f t="shared" si="94"/>
        <v>6118077.611130679</v>
      </c>
      <c r="DK68" s="36">
        <f t="shared" si="95"/>
        <v>6805589.5968997702</v>
      </c>
      <c r="DL68" s="37">
        <f t="shared" si="96"/>
        <v>12923667.208030449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>
        <v>464094.59191737225</v>
      </c>
      <c r="E69" s="39">
        <f t="shared" si="97"/>
        <v>4.3673736346963432</v>
      </c>
      <c r="F69" s="36">
        <v>33285.779408136033</v>
      </c>
      <c r="G69" s="39">
        <f t="shared" si="98"/>
        <v>1.3649544578092361</v>
      </c>
      <c r="H69" s="36">
        <f t="shared" si="99"/>
        <v>497380.37132550828</v>
      </c>
      <c r="I69" s="40">
        <f t="shared" si="100"/>
        <v>3.8069680162687201</v>
      </c>
      <c r="J69" s="38">
        <v>65196.32193227706</v>
      </c>
      <c r="K69" s="39">
        <f t="shared" si="101"/>
        <v>0.20589460864325188</v>
      </c>
      <c r="L69" s="36">
        <v>56432.16284082635</v>
      </c>
      <c r="M69" s="39">
        <f t="shared" si="102"/>
        <v>0.20628504788943849</v>
      </c>
      <c r="N69" s="36">
        <f t="shared" si="103"/>
        <v>121628.48477310341</v>
      </c>
      <c r="O69" s="40">
        <f t="shared" si="104"/>
        <v>0.20607557741544733</v>
      </c>
      <c r="P69" s="116">
        <f t="shared" si="64"/>
        <v>529290.91384964925</v>
      </c>
      <c r="Q69" s="117">
        <f t="shared" si="65"/>
        <v>89717.942248962383</v>
      </c>
      <c r="R69" s="118">
        <f t="shared" si="66"/>
        <v>619008.85609861161</v>
      </c>
      <c r="S69" s="32"/>
      <c r="T69" s="35">
        <v>1838317.1692427653</v>
      </c>
      <c r="U69" s="39">
        <v>9.5538188894056422</v>
      </c>
      <c r="V69" s="36">
        <v>415108.23341595556</v>
      </c>
      <c r="W69" s="39">
        <v>8.7383848395073169</v>
      </c>
      <c r="X69" s="36">
        <v>2253425.402658721</v>
      </c>
      <c r="Y69" s="40">
        <v>9.3923641642820801</v>
      </c>
      <c r="Z69" s="38">
        <v>689395.4087195677</v>
      </c>
      <c r="AA69" s="39">
        <v>0.71116854488991743</v>
      </c>
      <c r="AB69" s="36">
        <v>288673.73055096064</v>
      </c>
      <c r="AC69" s="39">
        <v>0.7556943506273871</v>
      </c>
      <c r="AD69" s="36">
        <v>978069.13927052834</v>
      </c>
      <c r="AE69" s="40">
        <v>0.72375474830249942</v>
      </c>
      <c r="AF69" s="116">
        <f t="shared" si="67"/>
        <v>2527712.5779623329</v>
      </c>
      <c r="AG69" s="117">
        <f t="shared" si="68"/>
        <v>703781.9639669162</v>
      </c>
      <c r="AH69" s="118">
        <f t="shared" si="69"/>
        <v>3231494.5419292492</v>
      </c>
      <c r="AI69" s="32"/>
      <c r="AJ69" s="35">
        <v>67717.831430069986</v>
      </c>
      <c r="AK69" s="39">
        <f t="shared" si="105"/>
        <v>1.0672629066992905</v>
      </c>
      <c r="AL69" s="36">
        <v>22548.475106252197</v>
      </c>
      <c r="AM69" s="39">
        <f t="shared" si="106"/>
        <v>1.156984714775114</v>
      </c>
      <c r="AN69" s="36">
        <f t="shared" si="70"/>
        <v>90266.306536322183</v>
      </c>
      <c r="AO69" s="40">
        <f t="shared" si="107"/>
        <v>1.0883457304322717</v>
      </c>
      <c r="AP69" s="38">
        <v>40745.59451138218</v>
      </c>
      <c r="AQ69" s="39">
        <f t="shared" si="108"/>
        <v>0.27736582559381207</v>
      </c>
      <c r="AR69" s="36">
        <v>58656.606304123357</v>
      </c>
      <c r="AS69" s="39">
        <f t="shared" si="109"/>
        <v>0.41114635795580839</v>
      </c>
      <c r="AT69" s="36">
        <f t="shared" si="110"/>
        <v>99402.200815505537</v>
      </c>
      <c r="AU69" s="40">
        <f t="shared" si="111"/>
        <v>0.34327757492369854</v>
      </c>
      <c r="AV69" s="116">
        <f t="shared" si="71"/>
        <v>108463.42594145217</v>
      </c>
      <c r="AW69" s="117">
        <f t="shared" si="72"/>
        <v>81205.081410375555</v>
      </c>
      <c r="AX69" s="118">
        <f t="shared" si="73"/>
        <v>189668.50735182772</v>
      </c>
      <c r="AY69" s="32"/>
      <c r="AZ69" s="35">
        <v>823279.05795639579</v>
      </c>
      <c r="BA69" s="39">
        <v>7.4669096561342663</v>
      </c>
      <c r="BB69" s="36">
        <v>178449.81804360446</v>
      </c>
      <c r="BC69" s="39">
        <v>6.3543716142721385</v>
      </c>
      <c r="BD69" s="36">
        <v>1001728.8760000003</v>
      </c>
      <c r="BE69" s="40">
        <v>7.2410645944773764</v>
      </c>
      <c r="BF69" s="38">
        <v>403010.51533800404</v>
      </c>
      <c r="BG69" s="39">
        <v>0.68368282582320394</v>
      </c>
      <c r="BH69" s="36">
        <v>336197.73466199596</v>
      </c>
      <c r="BI69" s="39">
        <v>1.2070301711538522</v>
      </c>
      <c r="BJ69" s="36">
        <v>739208.25</v>
      </c>
      <c r="BK69" s="40">
        <v>0.85161946444885561</v>
      </c>
      <c r="BL69" s="116">
        <f t="shared" si="74"/>
        <v>1226289.5732943998</v>
      </c>
      <c r="BM69" s="117">
        <f t="shared" si="75"/>
        <v>514647.55270560039</v>
      </c>
      <c r="BN69" s="118">
        <f t="shared" si="76"/>
        <v>1740937.1260000002</v>
      </c>
      <c r="BO69" s="32"/>
      <c r="BP69" s="35">
        <v>402139.26000000024</v>
      </c>
      <c r="BQ69" s="39">
        <v>4.5965076353328485</v>
      </c>
      <c r="BR69" s="36">
        <v>158860.21999999991</v>
      </c>
      <c r="BS69" s="39">
        <v>7.8094690787533141</v>
      </c>
      <c r="BT69" s="36">
        <v>560999.48000000021</v>
      </c>
      <c r="BU69" s="40">
        <v>5.2026289529815468</v>
      </c>
      <c r="BV69" s="38">
        <v>35577.959999999919</v>
      </c>
      <c r="BW69" s="39">
        <v>0.12786558608420606</v>
      </c>
      <c r="BX69" s="36">
        <v>68621.969999999739</v>
      </c>
      <c r="BY69" s="39">
        <v>0.38348507625333061</v>
      </c>
      <c r="BZ69" s="36">
        <v>104199.92999999966</v>
      </c>
      <c r="CA69" s="40">
        <v>0.22791484028452116</v>
      </c>
      <c r="CB69" s="116">
        <f t="shared" si="77"/>
        <v>437717.22000000015</v>
      </c>
      <c r="CC69" s="117">
        <f t="shared" si="78"/>
        <v>227482.18999999965</v>
      </c>
      <c r="CD69" s="118">
        <f t="shared" si="79"/>
        <v>665199.4099999998</v>
      </c>
      <c r="CE69" s="32"/>
      <c r="CF69" s="35">
        <v>976036.05561775714</v>
      </c>
      <c r="CG69" s="39">
        <v>7.7627058362714711</v>
      </c>
      <c r="CH69" s="36">
        <v>137738.25691014458</v>
      </c>
      <c r="CI69" s="39">
        <v>6.0113584825271502</v>
      </c>
      <c r="CJ69" s="36">
        <v>1113774.3125279017</v>
      </c>
      <c r="CK69" s="40">
        <v>7.4927466583779134</v>
      </c>
      <c r="CL69" s="38">
        <v>840885.62638510927</v>
      </c>
      <c r="CM69" s="39">
        <v>1.4045613971776489</v>
      </c>
      <c r="CN69" s="36">
        <v>473401.00400921633</v>
      </c>
      <c r="CO69" s="39">
        <v>1.6723636800726891</v>
      </c>
      <c r="CP69" s="36">
        <v>1314286.6303943256</v>
      </c>
      <c r="CQ69" s="40">
        <v>1.4905349336202522</v>
      </c>
      <c r="CR69" s="116">
        <f t="shared" si="80"/>
        <v>1816921.6820028664</v>
      </c>
      <c r="CS69" s="117">
        <f t="shared" si="81"/>
        <v>611139.26091936091</v>
      </c>
      <c r="CT69" s="118">
        <f t="shared" si="82"/>
        <v>2428060.9429222271</v>
      </c>
      <c r="CU69" s="32"/>
      <c r="CV69" s="38">
        <f t="shared" si="83"/>
        <v>4571583.9661643608</v>
      </c>
      <c r="CW69" s="39">
        <f t="shared" si="112"/>
        <v>6.6679073615675977</v>
      </c>
      <c r="CX69" s="39">
        <f t="shared" si="84"/>
        <v>945990.78288409277</v>
      </c>
      <c r="CY69" s="39">
        <f t="shared" si="85"/>
        <v>5.8137181909947504</v>
      </c>
      <c r="CZ69" s="36">
        <f t="shared" si="86"/>
        <v>5517574.7490484538</v>
      </c>
      <c r="DA69" s="40">
        <f t="shared" si="87"/>
        <v>6.5040659427891061</v>
      </c>
      <c r="DB69" s="38">
        <f t="shared" si="88"/>
        <v>2074811.4268863401</v>
      </c>
      <c r="DC69" s="39">
        <f t="shared" si="89"/>
        <v>0.71561705485482174</v>
      </c>
      <c r="DD69" s="36">
        <f t="shared" si="90"/>
        <v>1281983.2083671223</v>
      </c>
      <c r="DE69" s="39">
        <f t="shared" si="91"/>
        <v>0.83311825454053601</v>
      </c>
      <c r="DF69" s="36">
        <f t="shared" si="92"/>
        <v>3356794.6352534625</v>
      </c>
      <c r="DG69" s="40">
        <f t="shared" si="93"/>
        <v>0.75635696087082638</v>
      </c>
      <c r="DH69" s="152"/>
      <c r="DI69" s="161" t="s">
        <v>69</v>
      </c>
      <c r="DJ69" s="38">
        <f t="shared" si="94"/>
        <v>5517574.7490484538</v>
      </c>
      <c r="DK69" s="36">
        <f t="shared" si="95"/>
        <v>3356794.6352534625</v>
      </c>
      <c r="DL69" s="37">
        <f t="shared" si="96"/>
        <v>8874369.3843019158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>
        <v>76763.413234701933</v>
      </c>
      <c r="E70" s="39">
        <f t="shared" si="97"/>
        <v>0.722383998670311</v>
      </c>
      <c r="F70" s="36">
        <v>7691.7007317092284</v>
      </c>
      <c r="G70" s="39">
        <f t="shared" si="98"/>
        <v>0.3154146121425912</v>
      </c>
      <c r="H70" s="36">
        <f t="shared" si="99"/>
        <v>84455.113966411154</v>
      </c>
      <c r="I70" s="40">
        <f t="shared" si="100"/>
        <v>0.6464226097696989</v>
      </c>
      <c r="J70" s="38">
        <v>11293.941058081939</v>
      </c>
      <c r="K70" s="39">
        <f t="shared" si="101"/>
        <v>3.5667066872410585E-2</v>
      </c>
      <c r="L70" s="36">
        <v>9759.7789483841916</v>
      </c>
      <c r="M70" s="39">
        <f t="shared" si="102"/>
        <v>3.5676400945973123E-2</v>
      </c>
      <c r="N70" s="36">
        <f t="shared" si="103"/>
        <v>21053.72000646613</v>
      </c>
      <c r="O70" s="40">
        <f t="shared" si="104"/>
        <v>3.5671393219847969E-2</v>
      </c>
      <c r="P70" s="116">
        <f t="shared" si="64"/>
        <v>88057.354292783872</v>
      </c>
      <c r="Q70" s="117">
        <f t="shared" si="65"/>
        <v>17451.47968009342</v>
      </c>
      <c r="R70" s="118">
        <f t="shared" si="66"/>
        <v>105508.8339728773</v>
      </c>
      <c r="S70" s="32"/>
      <c r="T70" s="35">
        <v>676878.77077027876</v>
      </c>
      <c r="U70" s="39">
        <v>3.5177701074763599</v>
      </c>
      <c r="V70" s="36">
        <v>148855.20978549571</v>
      </c>
      <c r="W70" s="39">
        <v>3.1335300140092563</v>
      </c>
      <c r="X70" s="36">
        <v>825733.98055577441</v>
      </c>
      <c r="Y70" s="40">
        <v>3.4416911423167393</v>
      </c>
      <c r="Z70" s="38">
        <v>1031582.4569512266</v>
      </c>
      <c r="AA70" s="39">
        <v>1.0641628672963723</v>
      </c>
      <c r="AB70" s="36">
        <v>404178.34923605568</v>
      </c>
      <c r="AC70" s="39">
        <v>1.0580640454558812</v>
      </c>
      <c r="AD70" s="36">
        <v>1435760.8061872823</v>
      </c>
      <c r="AE70" s="40">
        <v>1.0624389004643264</v>
      </c>
      <c r="AF70" s="116">
        <f t="shared" si="67"/>
        <v>1708461.2277215053</v>
      </c>
      <c r="AG70" s="117">
        <f t="shared" si="68"/>
        <v>553033.55902155139</v>
      </c>
      <c r="AH70" s="118">
        <f t="shared" si="69"/>
        <v>2261494.786743057</v>
      </c>
      <c r="AI70" s="32"/>
      <c r="AJ70" s="35">
        <v>666798.97816889174</v>
      </c>
      <c r="AK70" s="39">
        <f t="shared" si="105"/>
        <v>10.509046149233912</v>
      </c>
      <c r="AL70" s="36">
        <v>173492.78330499001</v>
      </c>
      <c r="AM70" s="39">
        <f t="shared" si="106"/>
        <v>8.9020875008974301</v>
      </c>
      <c r="AN70" s="36">
        <f t="shared" si="70"/>
        <v>840291.76147388178</v>
      </c>
      <c r="AO70" s="40">
        <f t="shared" si="107"/>
        <v>10.13144312656147</v>
      </c>
      <c r="AP70" s="38">
        <v>212333.28510962409</v>
      </c>
      <c r="AQ70" s="39">
        <f t="shared" si="108"/>
        <v>1.4454077215396937</v>
      </c>
      <c r="AR70" s="36">
        <v>318530.80379225581</v>
      </c>
      <c r="AS70" s="39">
        <f t="shared" si="109"/>
        <v>2.2327029831372283</v>
      </c>
      <c r="AT70" s="36">
        <f t="shared" si="110"/>
        <v>530864.08890187996</v>
      </c>
      <c r="AU70" s="40">
        <f t="shared" si="111"/>
        <v>1.8332968038660349</v>
      </c>
      <c r="AV70" s="116">
        <f t="shared" si="71"/>
        <v>879132.26327851578</v>
      </c>
      <c r="AW70" s="117">
        <f t="shared" si="72"/>
        <v>492023.58709724585</v>
      </c>
      <c r="AX70" s="118">
        <f t="shared" si="73"/>
        <v>1371155.8503757617</v>
      </c>
      <c r="AY70" s="32"/>
      <c r="AZ70" s="35">
        <v>642954.68925377144</v>
      </c>
      <c r="BA70" s="39">
        <v>5.8314183158780981</v>
      </c>
      <c r="BB70" s="36">
        <v>144763.36274622919</v>
      </c>
      <c r="BC70" s="39">
        <v>5.1548396804554066</v>
      </c>
      <c r="BD70" s="36">
        <v>787718.05200000061</v>
      </c>
      <c r="BE70" s="40">
        <v>5.6940729507011758</v>
      </c>
      <c r="BF70" s="38">
        <v>342181.9362404503</v>
      </c>
      <c r="BG70" s="39">
        <v>0.58049084133280793</v>
      </c>
      <c r="BH70" s="36">
        <v>279219.16375954967</v>
      </c>
      <c r="BI70" s="39">
        <v>1.0024634917928923</v>
      </c>
      <c r="BJ70" s="36">
        <v>621401.1</v>
      </c>
      <c r="BK70" s="40">
        <v>0.71589741049282085</v>
      </c>
      <c r="BL70" s="116">
        <f t="shared" si="74"/>
        <v>985136.62549422169</v>
      </c>
      <c r="BM70" s="117">
        <f t="shared" si="75"/>
        <v>423982.52650577889</v>
      </c>
      <c r="BN70" s="118">
        <f t="shared" si="76"/>
        <v>1409119.1520000007</v>
      </c>
      <c r="BO70" s="32"/>
      <c r="BP70" s="35">
        <v>765243.04999999981</v>
      </c>
      <c r="BQ70" s="39">
        <v>8.7468344230065824</v>
      </c>
      <c r="BR70" s="36">
        <v>146953.36999999997</v>
      </c>
      <c r="BS70" s="39">
        <v>7.2241357781928999</v>
      </c>
      <c r="BT70" s="36">
        <v>912196.41999999981</v>
      </c>
      <c r="BU70" s="40">
        <v>8.4595791523694679</v>
      </c>
      <c r="BV70" s="38">
        <v>282025.56000000023</v>
      </c>
      <c r="BW70" s="39">
        <v>1.0135871623928561</v>
      </c>
      <c r="BX70" s="36">
        <v>394542.31999999995</v>
      </c>
      <c r="BY70" s="39">
        <v>2.2048491419055227</v>
      </c>
      <c r="BZ70" s="36">
        <v>676567.88000000012</v>
      </c>
      <c r="CA70" s="40">
        <v>1.4798461026973588</v>
      </c>
      <c r="CB70" s="116">
        <f t="shared" si="77"/>
        <v>1047268.6100000001</v>
      </c>
      <c r="CC70" s="117">
        <f t="shared" si="78"/>
        <v>541495.68999999994</v>
      </c>
      <c r="CD70" s="118">
        <f t="shared" si="79"/>
        <v>1588764.3</v>
      </c>
      <c r="CE70" s="32"/>
      <c r="CF70" s="35">
        <v>1177791.3683119332</v>
      </c>
      <c r="CG70" s="39">
        <v>9.3673260081754588</v>
      </c>
      <c r="CH70" s="36">
        <v>167433.12196201761</v>
      </c>
      <c r="CI70" s="39">
        <v>7.3073417693893257</v>
      </c>
      <c r="CJ70" s="36">
        <v>1345224.4902739509</v>
      </c>
      <c r="CK70" s="40">
        <v>9.0497923959040598</v>
      </c>
      <c r="CL70" s="38">
        <v>700990.39685967029</v>
      </c>
      <c r="CM70" s="39">
        <v>1.170889381774749</v>
      </c>
      <c r="CN70" s="36">
        <v>389824.11801970447</v>
      </c>
      <c r="CO70" s="39">
        <v>1.3771151541111462</v>
      </c>
      <c r="CP70" s="36">
        <v>1090814.5148793748</v>
      </c>
      <c r="CQ70" s="40">
        <v>1.2370947880980259</v>
      </c>
      <c r="CR70" s="116">
        <f t="shared" si="80"/>
        <v>1878781.7651716035</v>
      </c>
      <c r="CS70" s="117">
        <f t="shared" si="81"/>
        <v>557257.23998172209</v>
      </c>
      <c r="CT70" s="118">
        <f t="shared" si="82"/>
        <v>2436039.0051533254</v>
      </c>
      <c r="CU70" s="32"/>
      <c r="CV70" s="38">
        <f t="shared" si="83"/>
        <v>4006430.2697395766</v>
      </c>
      <c r="CW70" s="39">
        <f t="shared" si="112"/>
        <v>5.8435995241311778</v>
      </c>
      <c r="CX70" s="39">
        <f t="shared" si="84"/>
        <v>789189.54853044171</v>
      </c>
      <c r="CY70" s="39">
        <f t="shared" si="85"/>
        <v>4.8500743532049002</v>
      </c>
      <c r="CZ70" s="36">
        <f t="shared" si="86"/>
        <v>4795619.8182700183</v>
      </c>
      <c r="DA70" s="40">
        <f t="shared" si="87"/>
        <v>5.6530321659808287</v>
      </c>
      <c r="DB70" s="38">
        <f t="shared" si="88"/>
        <v>2580407.5762190535</v>
      </c>
      <c r="DC70" s="39">
        <f t="shared" si="89"/>
        <v>0.89000072300069588</v>
      </c>
      <c r="DD70" s="36">
        <f t="shared" si="90"/>
        <v>1796054.5337559499</v>
      </c>
      <c r="DE70" s="39">
        <f t="shared" si="91"/>
        <v>1.1671961133783193</v>
      </c>
      <c r="DF70" s="36">
        <f t="shared" si="92"/>
        <v>4376462.1099750036</v>
      </c>
      <c r="DG70" s="40">
        <f t="shared" si="93"/>
        <v>0.98610964939684975</v>
      </c>
      <c r="DH70" s="152"/>
      <c r="DI70" s="161" t="s">
        <v>70</v>
      </c>
      <c r="DJ70" s="38">
        <f t="shared" si="94"/>
        <v>4795619.8182700183</v>
      </c>
      <c r="DK70" s="36">
        <f t="shared" si="95"/>
        <v>4376462.1099750036</v>
      </c>
      <c r="DL70" s="37">
        <f t="shared" si="96"/>
        <v>9172081.9282450229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>
        <v>0</v>
      </c>
      <c r="E71" s="39">
        <f t="shared" si="97"/>
        <v>0</v>
      </c>
      <c r="F71" s="36">
        <v>0</v>
      </c>
      <c r="G71" s="39">
        <f t="shared" si="98"/>
        <v>0</v>
      </c>
      <c r="H71" s="36">
        <f t="shared" si="99"/>
        <v>0</v>
      </c>
      <c r="I71" s="40">
        <f t="shared" si="100"/>
        <v>0</v>
      </c>
      <c r="J71" s="38">
        <v>0</v>
      </c>
      <c r="K71" s="39">
        <f t="shared" si="101"/>
        <v>0</v>
      </c>
      <c r="L71" s="36">
        <v>0</v>
      </c>
      <c r="M71" s="39">
        <f t="shared" si="102"/>
        <v>0</v>
      </c>
      <c r="N71" s="36">
        <f t="shared" si="103"/>
        <v>0</v>
      </c>
      <c r="O71" s="40">
        <f t="shared" si="104"/>
        <v>0</v>
      </c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5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38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>
        <v>0</v>
      </c>
      <c r="AK71" s="39">
        <f t="shared" si="105"/>
        <v>0</v>
      </c>
      <c r="AL71" s="36">
        <v>0</v>
      </c>
      <c r="AM71" s="39">
        <f t="shared" si="106"/>
        <v>0</v>
      </c>
      <c r="AN71" s="36">
        <f t="shared" si="70"/>
        <v>0</v>
      </c>
      <c r="AO71" s="40">
        <f t="shared" si="107"/>
        <v>0</v>
      </c>
      <c r="AP71" s="38">
        <v>0</v>
      </c>
      <c r="AQ71" s="39">
        <f t="shared" si="108"/>
        <v>0</v>
      </c>
      <c r="AR71" s="36">
        <v>0</v>
      </c>
      <c r="AS71" s="39">
        <f t="shared" si="109"/>
        <v>0</v>
      </c>
      <c r="AT71" s="36">
        <f t="shared" si="110"/>
        <v>0</v>
      </c>
      <c r="AU71" s="40">
        <f t="shared" si="111"/>
        <v>0</v>
      </c>
      <c r="AV71" s="116">
        <f t="shared" si="71"/>
        <v>0</v>
      </c>
      <c r="AW71" s="117">
        <f t="shared" si="72"/>
        <v>0</v>
      </c>
      <c r="AX71" s="118">
        <f t="shared" si="73"/>
        <v>0</v>
      </c>
      <c r="AY71" s="32"/>
      <c r="AZ71" s="35">
        <v>0</v>
      </c>
      <c r="BA71" s="39">
        <v>0</v>
      </c>
      <c r="BB71" s="36">
        <v>0</v>
      </c>
      <c r="BC71" s="39">
        <v>0</v>
      </c>
      <c r="BD71" s="36">
        <v>0</v>
      </c>
      <c r="BE71" s="40">
        <v>0</v>
      </c>
      <c r="BF71" s="38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74"/>
        <v>0</v>
      </c>
      <c r="BM71" s="117">
        <f t="shared" si="75"/>
        <v>0</v>
      </c>
      <c r="BN71" s="118">
        <f t="shared" si="76"/>
        <v>0</v>
      </c>
      <c r="BO71" s="32"/>
      <c r="BP71" s="35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38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77"/>
        <v>0</v>
      </c>
      <c r="CC71" s="117">
        <f t="shared" si="78"/>
        <v>0</v>
      </c>
      <c r="CD71" s="118">
        <f t="shared" si="79"/>
        <v>0</v>
      </c>
      <c r="CE71" s="32"/>
      <c r="CF71" s="35">
        <v>0</v>
      </c>
      <c r="CG71" s="39">
        <v>0</v>
      </c>
      <c r="CH71" s="36">
        <v>0</v>
      </c>
      <c r="CI71" s="39">
        <v>0</v>
      </c>
      <c r="CJ71" s="36">
        <v>0</v>
      </c>
      <c r="CK71" s="40">
        <v>0</v>
      </c>
      <c r="CL71" s="38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80"/>
        <v>0</v>
      </c>
      <c r="CS71" s="117">
        <f t="shared" si="81"/>
        <v>0</v>
      </c>
      <c r="CT71" s="118">
        <f t="shared" si="82"/>
        <v>0</v>
      </c>
      <c r="CU71" s="32"/>
      <c r="CV71" s="38">
        <f t="shared" si="83"/>
        <v>0</v>
      </c>
      <c r="CW71" s="39">
        <f t="shared" si="112"/>
        <v>0</v>
      </c>
      <c r="CX71" s="39">
        <f t="shared" si="84"/>
        <v>0</v>
      </c>
      <c r="CY71" s="39">
        <f t="shared" si="85"/>
        <v>0</v>
      </c>
      <c r="CZ71" s="36">
        <f t="shared" si="86"/>
        <v>0</v>
      </c>
      <c r="DA71" s="40">
        <f t="shared" si="87"/>
        <v>0</v>
      </c>
      <c r="DB71" s="38">
        <f t="shared" si="88"/>
        <v>0</v>
      </c>
      <c r="DC71" s="39">
        <f t="shared" si="89"/>
        <v>0</v>
      </c>
      <c r="DD71" s="36">
        <f t="shared" si="90"/>
        <v>0</v>
      </c>
      <c r="DE71" s="39">
        <f t="shared" si="91"/>
        <v>0</v>
      </c>
      <c r="DF71" s="36">
        <f t="shared" si="92"/>
        <v>0</v>
      </c>
      <c r="DG71" s="40">
        <f t="shared" si="93"/>
        <v>0</v>
      </c>
      <c r="DH71" s="152"/>
      <c r="DI71" s="161" t="s">
        <v>71</v>
      </c>
      <c r="DJ71" s="38">
        <f t="shared" si="94"/>
        <v>0</v>
      </c>
      <c r="DK71" s="36">
        <f t="shared" si="95"/>
        <v>0</v>
      </c>
      <c r="DL71" s="37">
        <f t="shared" si="96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>
        <v>0</v>
      </c>
      <c r="E72" s="39">
        <f t="shared" si="97"/>
        <v>0</v>
      </c>
      <c r="F72" s="36">
        <v>0</v>
      </c>
      <c r="G72" s="39">
        <f t="shared" si="98"/>
        <v>0</v>
      </c>
      <c r="H72" s="36">
        <f t="shared" si="99"/>
        <v>0</v>
      </c>
      <c r="I72" s="40">
        <f t="shared" si="100"/>
        <v>0</v>
      </c>
      <c r="J72" s="38">
        <v>0</v>
      </c>
      <c r="K72" s="39">
        <f t="shared" si="101"/>
        <v>0</v>
      </c>
      <c r="L72" s="36">
        <v>0</v>
      </c>
      <c r="M72" s="39">
        <f t="shared" si="102"/>
        <v>0</v>
      </c>
      <c r="N72" s="36">
        <f t="shared" si="103"/>
        <v>0</v>
      </c>
      <c r="O72" s="40">
        <f t="shared" si="104"/>
        <v>0</v>
      </c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>
        <v>0</v>
      </c>
      <c r="AK72" s="39">
        <f t="shared" si="105"/>
        <v>0</v>
      </c>
      <c r="AL72" s="36">
        <v>0</v>
      </c>
      <c r="AM72" s="39">
        <f t="shared" si="106"/>
        <v>0</v>
      </c>
      <c r="AN72" s="36">
        <f t="shared" si="70"/>
        <v>0</v>
      </c>
      <c r="AO72" s="40">
        <f t="shared" si="107"/>
        <v>0</v>
      </c>
      <c r="AP72" s="38">
        <v>0</v>
      </c>
      <c r="AQ72" s="39">
        <f t="shared" si="108"/>
        <v>0</v>
      </c>
      <c r="AR72" s="36">
        <v>0</v>
      </c>
      <c r="AS72" s="39">
        <f t="shared" si="109"/>
        <v>0</v>
      </c>
      <c r="AT72" s="36">
        <f t="shared" si="110"/>
        <v>0</v>
      </c>
      <c r="AU72" s="40">
        <f t="shared" si="111"/>
        <v>0</v>
      </c>
      <c r="AV72" s="116">
        <f t="shared" si="71"/>
        <v>0</v>
      </c>
      <c r="AW72" s="117">
        <f t="shared" si="72"/>
        <v>0</v>
      </c>
      <c r="AX72" s="118">
        <f t="shared" si="73"/>
        <v>0</v>
      </c>
      <c r="AY72" s="32"/>
      <c r="AZ72" s="35">
        <v>976401.54175357521</v>
      </c>
      <c r="BA72" s="39">
        <v>8.8556875459478785</v>
      </c>
      <c r="BB72" s="36">
        <v>212026.0382464237</v>
      </c>
      <c r="BC72" s="39">
        <v>7.5499782162313034</v>
      </c>
      <c r="BD72" s="36">
        <v>1188427.5799999989</v>
      </c>
      <c r="BE72" s="40">
        <v>8.5906287407835684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74"/>
        <v>976401.54175357521</v>
      </c>
      <c r="BM72" s="117">
        <f t="shared" si="75"/>
        <v>212026.0382464237</v>
      </c>
      <c r="BN72" s="118">
        <f t="shared" si="76"/>
        <v>1188427.5799999989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77"/>
        <v>0</v>
      </c>
      <c r="CC72" s="117">
        <f t="shared" si="78"/>
        <v>0</v>
      </c>
      <c r="CD72" s="118">
        <f t="shared" si="79"/>
        <v>0</v>
      </c>
      <c r="CE72" s="32"/>
      <c r="CF72" s="35">
        <v>0</v>
      </c>
      <c r="CG72" s="39">
        <v>0</v>
      </c>
      <c r="CH72" s="36">
        <v>0</v>
      </c>
      <c r="CI72" s="39">
        <v>0</v>
      </c>
      <c r="CJ72" s="36">
        <v>0</v>
      </c>
      <c r="CK72" s="40">
        <v>0</v>
      </c>
      <c r="CL72" s="38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80"/>
        <v>0</v>
      </c>
      <c r="CS72" s="117">
        <f t="shared" si="81"/>
        <v>0</v>
      </c>
      <c r="CT72" s="118">
        <f t="shared" si="82"/>
        <v>0</v>
      </c>
      <c r="CU72" s="32"/>
      <c r="CV72" s="38">
        <f t="shared" si="83"/>
        <v>976401.54175357521</v>
      </c>
      <c r="CW72" s="39">
        <f t="shared" si="112"/>
        <v>1.42413550233161</v>
      </c>
      <c r="CX72" s="39">
        <f t="shared" si="84"/>
        <v>212026.0382464237</v>
      </c>
      <c r="CY72" s="39">
        <f t="shared" si="85"/>
        <v>1.3030355663294166</v>
      </c>
      <c r="CZ72" s="36">
        <f t="shared" si="86"/>
        <v>1188427.5799999989</v>
      </c>
      <c r="DA72" s="40">
        <f t="shared" si="87"/>
        <v>1.4009074095248635</v>
      </c>
      <c r="DB72" s="38">
        <f t="shared" si="88"/>
        <v>0</v>
      </c>
      <c r="DC72" s="39">
        <f t="shared" si="89"/>
        <v>0</v>
      </c>
      <c r="DD72" s="36">
        <f t="shared" si="90"/>
        <v>0</v>
      </c>
      <c r="DE72" s="39">
        <f t="shared" si="91"/>
        <v>0</v>
      </c>
      <c r="DF72" s="36">
        <f t="shared" si="92"/>
        <v>0</v>
      </c>
      <c r="DG72" s="40">
        <f t="shared" si="93"/>
        <v>0</v>
      </c>
      <c r="DH72" s="152"/>
      <c r="DI72" s="161" t="s">
        <v>72</v>
      </c>
      <c r="DJ72" s="38">
        <f t="shared" si="94"/>
        <v>1188427.5799999989</v>
      </c>
      <c r="DK72" s="36">
        <f t="shared" si="95"/>
        <v>0</v>
      </c>
      <c r="DL72" s="37">
        <f t="shared" si="96"/>
        <v>1188427.5799999989</v>
      </c>
      <c r="DM72"/>
    </row>
    <row r="73" spans="1:119" s="19" customFormat="1" ht="15.6" x14ac:dyDescent="0.3">
      <c r="A73" s="26">
        <v>59</v>
      </c>
      <c r="B73" s="26" t="s">
        <v>175</v>
      </c>
      <c r="C73" s="41"/>
      <c r="D73" s="42">
        <f>SUM(D66:D72)</f>
        <v>4950971.2569303755</v>
      </c>
      <c r="E73" s="46">
        <f t="shared" si="97"/>
        <v>46.591237455115333</v>
      </c>
      <c r="F73" s="43">
        <f>SUM(F66:F72)</f>
        <v>430614.65210463875</v>
      </c>
      <c r="G73" s="46">
        <f t="shared" si="98"/>
        <v>17.658273275840184</v>
      </c>
      <c r="H73" s="43">
        <f>SUM(H66:H72)</f>
        <v>5381585.909035014</v>
      </c>
      <c r="I73" s="47">
        <f t="shared" si="100"/>
        <v>41.190860382969873</v>
      </c>
      <c r="J73" s="45">
        <f>SUM(J66:J72)</f>
        <v>713140.17816844629</v>
      </c>
      <c r="K73" s="46">
        <f t="shared" si="101"/>
        <v>2.2521472613791493</v>
      </c>
      <c r="L73" s="43">
        <f>SUM(L66:L72)</f>
        <v>616723.75077111355</v>
      </c>
      <c r="M73" s="46">
        <f t="shared" si="102"/>
        <v>2.254403908303408</v>
      </c>
      <c r="N73" s="43">
        <f>SUM(N66:N72)</f>
        <v>1329863.92893956</v>
      </c>
      <c r="O73" s="47">
        <f t="shared" si="104"/>
        <v>2.2531932182780792</v>
      </c>
      <c r="P73" s="122">
        <f t="shared" si="64"/>
        <v>5664111.4350988213</v>
      </c>
      <c r="Q73" s="123">
        <f t="shared" si="65"/>
        <v>1047338.4028757523</v>
      </c>
      <c r="R73" s="124">
        <f t="shared" si="66"/>
        <v>6711449.8379745735</v>
      </c>
      <c r="S73" s="32"/>
      <c r="T73" s="42">
        <v>10333341.360424578</v>
      </c>
      <c r="U73" s="46">
        <v>53.702850374055195</v>
      </c>
      <c r="V73" s="43">
        <v>2663651.4123457535</v>
      </c>
      <c r="W73" s="46">
        <v>56.072149973597035</v>
      </c>
      <c r="X73" s="36">
        <v>12996992.772770332</v>
      </c>
      <c r="Y73" s="47">
        <v>54.171968159395519</v>
      </c>
      <c r="Z73" s="45">
        <v>6985898.8612040039</v>
      </c>
      <c r="AA73" s="46">
        <v>7.2065341095004705</v>
      </c>
      <c r="AB73" s="43">
        <v>2958429.5932446313</v>
      </c>
      <c r="AC73" s="46">
        <v>7.744620634779845</v>
      </c>
      <c r="AD73" s="43">
        <v>9944328.4544486348</v>
      </c>
      <c r="AE73" s="47">
        <v>7.3586361624238261</v>
      </c>
      <c r="AF73" s="122">
        <f t="shared" si="67"/>
        <v>17319240.221628584</v>
      </c>
      <c r="AG73" s="123">
        <f t="shared" si="68"/>
        <v>5622081.0055903848</v>
      </c>
      <c r="AH73" s="124">
        <f t="shared" si="69"/>
        <v>22941321.227218971</v>
      </c>
      <c r="AI73" s="32"/>
      <c r="AJ73" s="42">
        <f>SUM(AJ66:AJ72)</f>
        <v>2715565.1609469075</v>
      </c>
      <c r="AK73" s="46">
        <v>49.849400356532676</v>
      </c>
      <c r="AL73" s="43">
        <f>SUM(AL66:AL72)</f>
        <v>861975.49083257758</v>
      </c>
      <c r="AM73" s="46">
        <f t="shared" si="106"/>
        <v>44.228820916033534</v>
      </c>
      <c r="AN73" s="43">
        <f>SUM(AN66:AN72)</f>
        <v>3577540.6517794849</v>
      </c>
      <c r="AO73" s="47">
        <f t="shared" si="107"/>
        <v>43.134600752112817</v>
      </c>
      <c r="AP73" s="45">
        <f>SUM(AP66:AP72)</f>
        <v>271552.89697358734</v>
      </c>
      <c r="AQ73" s="46">
        <f t="shared" si="108"/>
        <v>1.8485309728498409</v>
      </c>
      <c r="AR73" s="43">
        <f>SUM(AR66:AR72)</f>
        <v>375734.92854484456</v>
      </c>
      <c r="AS73" s="46">
        <f t="shared" si="109"/>
        <v>2.6336683480636212</v>
      </c>
      <c r="AT73" s="43">
        <f>SUM(AT66:AT72)</f>
        <v>647287.82551843196</v>
      </c>
      <c r="AU73" s="47">
        <f t="shared" si="111"/>
        <v>2.2353568955079011</v>
      </c>
      <c r="AV73" s="122">
        <f t="shared" si="71"/>
        <v>2987118.057920495</v>
      </c>
      <c r="AW73" s="123">
        <f t="shared" si="72"/>
        <v>1237710.4193774222</v>
      </c>
      <c r="AX73" s="124">
        <f t="shared" si="73"/>
        <v>4224828.477297917</v>
      </c>
      <c r="AY73" s="32"/>
      <c r="AZ73" s="42">
        <v>5859530.2782489955</v>
      </c>
      <c r="BA73" s="46">
        <v>53.144292682088171</v>
      </c>
      <c r="BB73" s="43">
        <v>1273035.141751006</v>
      </c>
      <c r="BC73" s="46">
        <v>45.331166248299894</v>
      </c>
      <c r="BD73" s="36">
        <v>7132565.4200000009</v>
      </c>
      <c r="BE73" s="47">
        <v>51.558229145583354</v>
      </c>
      <c r="BF73" s="45">
        <v>3423337.2481593839</v>
      </c>
      <c r="BG73" s="46">
        <v>5.8074834141845795</v>
      </c>
      <c r="BH73" s="43">
        <v>2821483.3419197965</v>
      </c>
      <c r="BI73" s="46">
        <v>10.12979913302839</v>
      </c>
      <c r="BJ73" s="43">
        <v>6244820.5900791809</v>
      </c>
      <c r="BK73" s="47">
        <v>7.1944689016964007</v>
      </c>
      <c r="BL73" s="122">
        <f t="shared" si="74"/>
        <v>9282867.5264083799</v>
      </c>
      <c r="BM73" s="123">
        <f t="shared" si="75"/>
        <v>4094518.4836708028</v>
      </c>
      <c r="BN73" s="124">
        <f t="shared" si="76"/>
        <v>13377386.010079183</v>
      </c>
      <c r="BO73" s="32"/>
      <c r="BP73" s="42">
        <v>1946048.7800000007</v>
      </c>
      <c r="BQ73" s="46">
        <v>22.243608037673745</v>
      </c>
      <c r="BR73" s="43">
        <v>919381.82</v>
      </c>
      <c r="BS73" s="46">
        <v>45.196235375086026</v>
      </c>
      <c r="BT73" s="36">
        <v>2865430.6000000006</v>
      </c>
      <c r="BU73" s="47">
        <v>26.57359361958639</v>
      </c>
      <c r="BV73" s="45">
        <v>1723466.8000000005</v>
      </c>
      <c r="BW73" s="46">
        <v>6.1940620676022951</v>
      </c>
      <c r="BX73" s="43">
        <v>2347659.0999999992</v>
      </c>
      <c r="BY73" s="46">
        <v>13.119591713562414</v>
      </c>
      <c r="BZ73" s="43">
        <v>4071125.8999999994</v>
      </c>
      <c r="CA73" s="47">
        <v>8.9047085662790781</v>
      </c>
      <c r="CB73" s="122">
        <f t="shared" si="77"/>
        <v>3669515.580000001</v>
      </c>
      <c r="CC73" s="123">
        <f t="shared" si="78"/>
        <v>3267040.919999999</v>
      </c>
      <c r="CD73" s="124">
        <f t="shared" si="79"/>
        <v>6936556.5</v>
      </c>
      <c r="CE73" s="32"/>
      <c r="CF73" s="42">
        <v>5615473.0347673791</v>
      </c>
      <c r="CG73" s="46">
        <v>44.661531763623039</v>
      </c>
      <c r="CH73" s="43">
        <v>793578.72863067733</v>
      </c>
      <c r="CI73" s="46">
        <v>34.634431485649081</v>
      </c>
      <c r="CJ73" s="36">
        <v>6409051.7633980568</v>
      </c>
      <c r="CK73" s="47">
        <v>43.115917330306409</v>
      </c>
      <c r="CL73" s="45">
        <v>4542113.3646976361</v>
      </c>
      <c r="CM73" s="46">
        <v>7.5868547320574802</v>
      </c>
      <c r="CN73" s="43">
        <v>2548155.6742782407</v>
      </c>
      <c r="CO73" s="46">
        <v>9.0017616455057201</v>
      </c>
      <c r="CP73" s="43">
        <v>7090269.0389758768</v>
      </c>
      <c r="CQ73" s="47">
        <v>8.0410874210816807</v>
      </c>
      <c r="CR73" s="122">
        <f t="shared" si="80"/>
        <v>10157586.399465015</v>
      </c>
      <c r="CS73" s="123">
        <f t="shared" si="81"/>
        <v>3341734.402908918</v>
      </c>
      <c r="CT73" s="124">
        <f t="shared" si="82"/>
        <v>13499320.802373933</v>
      </c>
      <c r="CU73" s="32"/>
      <c r="CV73" s="45">
        <f>SUM(CV66:CV72)</f>
        <v>31420929.871318232</v>
      </c>
      <c r="CW73" s="46">
        <f t="shared" si="112"/>
        <v>45.829159246974569</v>
      </c>
      <c r="CX73" s="46">
        <f>SUM(CX66:CX72)</f>
        <v>6942237.2456646534</v>
      </c>
      <c r="CY73" s="46">
        <f t="shared" si="85"/>
        <v>42.664486474459665</v>
      </c>
      <c r="CZ73" s="43">
        <f t="shared" si="86"/>
        <v>38363167.116982885</v>
      </c>
      <c r="DA73" s="47">
        <f t="shared" si="87"/>
        <v>45.22214560774664</v>
      </c>
      <c r="DB73" s="45">
        <f>SUM(DB66:DB72)</f>
        <v>17659509.349203061</v>
      </c>
      <c r="DC73" s="46">
        <f t="shared" si="89"/>
        <v>6.090888987257431</v>
      </c>
      <c r="DD73" s="43">
        <f>SUM(DD66:DD72)</f>
        <v>11668186.388758628</v>
      </c>
      <c r="DE73" s="46">
        <f t="shared" si="91"/>
        <v>7.5827663064619681</v>
      </c>
      <c r="DF73" s="43">
        <f>SUM(DF66:DF72)</f>
        <v>29327695.737961683</v>
      </c>
      <c r="DG73" s="47">
        <f t="shared" si="93"/>
        <v>6.6081512955093453</v>
      </c>
      <c r="DH73" s="153"/>
      <c r="DI73" s="161" t="s">
        <v>175</v>
      </c>
      <c r="DJ73" s="45">
        <f t="shared" ref="DJ73:DK73" si="113">SUM(DJ66:DJ72)</f>
        <v>38363167.116982885</v>
      </c>
      <c r="DK73" s="43">
        <f t="shared" si="113"/>
        <v>29327695.737961683</v>
      </c>
      <c r="DL73" s="44">
        <f>SUM(DL66:DL72)</f>
        <v>67690862.854944572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>
        <v>1423087.2815254359</v>
      </c>
      <c r="E75" s="39">
        <f>+D75/$D$111</f>
        <v>13.391998056966008</v>
      </c>
      <c r="F75" s="39">
        <v>222513.99759956435</v>
      </c>
      <c r="G75" s="39">
        <f t="shared" si="98"/>
        <v>9.1246615926992671</v>
      </c>
      <c r="H75" s="36">
        <f>+D75+F75</f>
        <v>1645601.2791250001</v>
      </c>
      <c r="I75" s="40">
        <f t="shared" si="100"/>
        <v>12.595493908342903</v>
      </c>
      <c r="J75" s="38">
        <v>1348604.0503796528</v>
      </c>
      <c r="K75" s="39">
        <f t="shared" ref="K75:K96" si="114">+J75/$J$111</f>
        <v>4.2589872394343669</v>
      </c>
      <c r="L75" s="36">
        <v>1653736.4064683474</v>
      </c>
      <c r="M75" s="39">
        <f t="shared" ref="M75:M96" si="115">L75/$L$111</f>
        <v>6.0451536257268774</v>
      </c>
      <c r="N75" s="36">
        <f>+J75+L75</f>
        <v>3002340.4568480002</v>
      </c>
      <c r="O75" s="40">
        <f t="shared" ref="O75:O96" si="116">N75/$N$111</f>
        <v>5.0868761902025206</v>
      </c>
      <c r="P75" s="116">
        <f t="shared" ref="P75:P96" si="117">+D75+J75</f>
        <v>2771691.3319050884</v>
      </c>
      <c r="Q75" s="117">
        <f t="shared" ref="Q75:Q96" si="118">+F75+L75</f>
        <v>1876250.4040679117</v>
      </c>
      <c r="R75" s="118">
        <f t="shared" ref="R75:R96" si="119">+P75+Q75</f>
        <v>4647941.7359730005</v>
      </c>
      <c r="S75" s="32"/>
      <c r="T75" s="35">
        <v>442186.57307251601</v>
      </c>
      <c r="U75" s="39">
        <v>2.2980639604219792</v>
      </c>
      <c r="V75" s="39">
        <v>146785.36563839694</v>
      </c>
      <c r="W75" s="39">
        <v>3.089958016975348</v>
      </c>
      <c r="X75" s="36">
        <v>588971.93871091295</v>
      </c>
      <c r="Y75" s="40">
        <v>2.4548578019886254</v>
      </c>
      <c r="Z75" s="38">
        <v>24589.957843398675</v>
      </c>
      <c r="AA75" s="39">
        <v>2.5366581090051698E-2</v>
      </c>
      <c r="AB75" s="36">
        <v>468239.01183997979</v>
      </c>
      <c r="AC75" s="39">
        <v>1.225762993104623</v>
      </c>
      <c r="AD75" s="36">
        <v>492828.96968337847</v>
      </c>
      <c r="AE75" s="40">
        <v>0.3646851665061237</v>
      </c>
      <c r="AF75" s="116">
        <f t="shared" ref="AF75:AF96" si="120">+T75+Z75</f>
        <v>466776.53091591469</v>
      </c>
      <c r="AG75" s="117">
        <f t="shared" ref="AG75:AG96" si="121">+V75+AB75</f>
        <v>615024.37747837673</v>
      </c>
      <c r="AH75" s="118">
        <f t="shared" ref="AH75:AH96" si="122">+AF75+AG75</f>
        <v>1081800.9083942915</v>
      </c>
      <c r="AI75" s="32"/>
      <c r="AJ75" s="35">
        <v>2272.3484133671445</v>
      </c>
      <c r="AK75" s="39">
        <f t="shared" si="105"/>
        <v>3.5813213764651609E-2</v>
      </c>
      <c r="AL75" s="36">
        <v>3288.5454155196639</v>
      </c>
      <c r="AM75" s="39">
        <f t="shared" ref="AM75:AM96" si="123">+AL75/$AL$111</f>
        <v>0.16873854048538478</v>
      </c>
      <c r="AN75" s="36">
        <f>+AJ75+AL75</f>
        <v>5560.8938288868085</v>
      </c>
      <c r="AO75" s="40">
        <f>+AN75/$AN$111</f>
        <v>6.7047997068771126E-2</v>
      </c>
      <c r="AP75" s="38">
        <v>12215.896096910046</v>
      </c>
      <c r="AQ75" s="39">
        <f t="shared" ref="AQ75:AQ96" si="124">+AP75/$AP$111</f>
        <v>8.3156771840478996E-2</v>
      </c>
      <c r="AR75" s="36">
        <v>16904.407214637933</v>
      </c>
      <c r="AS75" s="39">
        <f t="shared" ref="AS75:AS96" si="125">+AR75/$AR$111</f>
        <v>0.1184893893053561</v>
      </c>
      <c r="AT75" s="36">
        <f t="shared" ref="AT75:AT94" si="126">+AP75+AR75</f>
        <v>29120.303311547978</v>
      </c>
      <c r="AU75" s="40">
        <f t="shared" ref="AU75:AU96" si="127">+AT75/$AT$111</f>
        <v>0.10056464564989218</v>
      </c>
      <c r="AV75" s="116">
        <f t="shared" ref="AV75:AV96" si="128">+AJ75+AP75</f>
        <v>14488.244510277191</v>
      </c>
      <c r="AW75" s="117">
        <f t="shared" ref="AW75:AW96" si="129">+AL75+AR75</f>
        <v>20192.952630157597</v>
      </c>
      <c r="AX75" s="118">
        <f t="shared" ref="AX75:AX96" si="130">+AV75+AW75</f>
        <v>34681.197140434786</v>
      </c>
      <c r="AY75" s="32"/>
      <c r="AZ75" s="35">
        <v>2813393.1410576496</v>
      </c>
      <c r="BA75" s="39">
        <v>25.516685027323884</v>
      </c>
      <c r="BB75" s="39">
        <v>590159.6907666428</v>
      </c>
      <c r="BC75" s="39">
        <v>21.014837829528282</v>
      </c>
      <c r="BD75" s="36">
        <v>3403552.8318242924</v>
      </c>
      <c r="BE75" s="40">
        <v>24.602810697009488</v>
      </c>
      <c r="BF75" s="38">
        <v>476973.10302979499</v>
      </c>
      <c r="BG75" s="39">
        <v>0.80915585700679427</v>
      </c>
      <c r="BH75" s="36">
        <v>409717.76427327609</v>
      </c>
      <c r="BI75" s="39">
        <v>1.4709846383490506</v>
      </c>
      <c r="BJ75" s="36">
        <v>886690.86730307108</v>
      </c>
      <c r="BK75" s="40">
        <v>1.021529726628907</v>
      </c>
      <c r="BL75" s="116">
        <f t="shared" ref="BL75:BL96" si="131">+AZ75+BF75</f>
        <v>3290366.2440874446</v>
      </c>
      <c r="BM75" s="117">
        <f t="shared" ref="BM75:BM96" si="132">+BB75+BH75</f>
        <v>999877.45503991889</v>
      </c>
      <c r="BN75" s="118">
        <f t="shared" ref="BN75:BN96" si="133">+BL75+BM75</f>
        <v>4290243.699127363</v>
      </c>
      <c r="BO75" s="32"/>
      <c r="BP75" s="35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38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34">+BP75+BV75</f>
        <v>0</v>
      </c>
      <c r="CC75" s="117">
        <f t="shared" ref="CC75:CC96" si="135">+BR75+BX75</f>
        <v>0</v>
      </c>
      <c r="CD75" s="118">
        <f t="shared" ref="CD75:CD96" si="136">+CB75+CC75</f>
        <v>0</v>
      </c>
      <c r="CE75" s="32"/>
      <c r="CF75" s="35">
        <v>2049721.4541259967</v>
      </c>
      <c r="CG75" s="39">
        <v>16.302046018785664</v>
      </c>
      <c r="CH75" s="39">
        <v>285967.57390645519</v>
      </c>
      <c r="CI75" s="39">
        <v>12.480581936300579</v>
      </c>
      <c r="CJ75" s="36">
        <v>2335689.0280324519</v>
      </c>
      <c r="CK75" s="40">
        <v>15.712991369031679</v>
      </c>
      <c r="CL75" s="38">
        <v>726119.4106842</v>
      </c>
      <c r="CM75" s="39">
        <v>1.2128632741325112</v>
      </c>
      <c r="CN75" s="36">
        <v>406754.48221512325</v>
      </c>
      <c r="CO75" s="39">
        <v>1.4369243347656726</v>
      </c>
      <c r="CP75" s="36">
        <v>1132873.8928993233</v>
      </c>
      <c r="CQ75" s="40">
        <v>1.2847944076294699</v>
      </c>
      <c r="CR75" s="116">
        <f t="shared" ref="CR75:CR96" si="137">+CF75+CL75</f>
        <v>2775840.8648101967</v>
      </c>
      <c r="CS75" s="117">
        <f t="shared" ref="CS75:CS96" si="138">+CH75+CN75</f>
        <v>692722.05612157844</v>
      </c>
      <c r="CT75" s="118">
        <f t="shared" ref="CT75:CT96" si="139">+CR75+CS75</f>
        <v>3468562.9209317751</v>
      </c>
      <c r="CU75" s="32"/>
      <c r="CV75" s="38">
        <f t="shared" ref="CV75:CV94" si="140">+D75+T75+AJ75+AZ75+BP75+CF75</f>
        <v>6730660.7981949653</v>
      </c>
      <c r="CW75" s="39">
        <f t="shared" si="112"/>
        <v>9.8170400055351656</v>
      </c>
      <c r="CX75" s="39">
        <f t="shared" ref="CX75:CX94" si="141">+F75+V75+AL75+BB75+BR75+CH75</f>
        <v>1248715.1733265789</v>
      </c>
      <c r="CY75" s="39">
        <f t="shared" ref="CY75:CY96" si="142">+CX75/$CX$111</f>
        <v>7.6741531206117299</v>
      </c>
      <c r="CZ75" s="36">
        <f t="shared" ref="CZ75:CZ96" si="143">+CV75+CX75</f>
        <v>7979375.9715215443</v>
      </c>
      <c r="DA75" s="40">
        <f t="shared" ref="DA75:DA96" si="144">+CZ75/$CZ$111</f>
        <v>9.4060143924707624</v>
      </c>
      <c r="DB75" s="38">
        <f t="shared" ref="DB75:DB94" si="145">+J75+Z75+AP75+BF75+BV75+CL75</f>
        <v>2588502.4180339566</v>
      </c>
      <c r="DC75" s="39">
        <f t="shared" si="89"/>
        <v>0.89279269087981528</v>
      </c>
      <c r="DD75" s="36">
        <f t="shared" ref="DD75:DD94" si="146">+L75+AB75+AR75+BH75+BX75+CN75</f>
        <v>2955352.0720113642</v>
      </c>
      <c r="DE75" s="39">
        <f t="shared" ref="DE75:DE96" si="147">+DD75/$DD$111</f>
        <v>1.9205850308468115</v>
      </c>
      <c r="DF75" s="36">
        <f t="shared" ref="DF75:DF94" si="148">+DB75+DD75</f>
        <v>5543854.4900453202</v>
      </c>
      <c r="DG75" s="40">
        <f t="shared" ref="DG75:DG96" si="149">+DF75/$DF$111</f>
        <v>1.249147889347765</v>
      </c>
      <c r="DH75" s="152"/>
      <c r="DI75" s="161" t="s">
        <v>74</v>
      </c>
      <c r="DJ75" s="38">
        <f t="shared" ref="DJ75:DJ94" si="150">+CZ75</f>
        <v>7979375.9715215443</v>
      </c>
      <c r="DK75" s="36">
        <f t="shared" ref="DK75:DK94" si="151">+DF75</f>
        <v>5543854.4900453202</v>
      </c>
      <c r="DL75" s="37">
        <f t="shared" ref="DL75:DL94" si="152">+DJ75+DK75</f>
        <v>13523230.461566865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>
        <v>35716.096983322968</v>
      </c>
      <c r="E76" s="39">
        <f t="shared" ref="E76:E96" si="153">+D76/$D$111</f>
        <v>0.33610721395131904</v>
      </c>
      <c r="F76" s="39">
        <v>5584.5706876770273</v>
      </c>
      <c r="G76" s="39">
        <f t="shared" si="98"/>
        <v>0.22900724545546738</v>
      </c>
      <c r="H76" s="36">
        <f t="shared" ref="H76:H94" si="154">+D76+F76</f>
        <v>41300.667670999996</v>
      </c>
      <c r="I76" s="40">
        <f t="shared" si="100"/>
        <v>0.31611685932644468</v>
      </c>
      <c r="J76" s="38">
        <v>33801.176842881854</v>
      </c>
      <c r="K76" s="39">
        <f t="shared" si="114"/>
        <v>0.10674651378302744</v>
      </c>
      <c r="L76" s="36">
        <v>41448.961028118181</v>
      </c>
      <c r="M76" s="39">
        <f t="shared" si="115"/>
        <v>0.15151467674152366</v>
      </c>
      <c r="N76" s="36">
        <f t="shared" ref="N76:N94" si="155">+J76+L76</f>
        <v>75250.137871000043</v>
      </c>
      <c r="O76" s="40">
        <f t="shared" si="116"/>
        <v>0.1274965781353512</v>
      </c>
      <c r="P76" s="116">
        <f t="shared" si="117"/>
        <v>69517.273826204822</v>
      </c>
      <c r="Q76" s="117">
        <f t="shared" si="118"/>
        <v>47033.531715795209</v>
      </c>
      <c r="R76" s="118">
        <f t="shared" si="119"/>
        <v>116550.80554200003</v>
      </c>
      <c r="S76" s="32"/>
      <c r="T76" s="35">
        <v>348682.22495940374</v>
      </c>
      <c r="U76" s="39">
        <v>1.8121175621665639</v>
      </c>
      <c r="V76" s="39">
        <v>81623.122334662563</v>
      </c>
      <c r="W76" s="39">
        <v>1.7182368292072787</v>
      </c>
      <c r="X76" s="36">
        <v>430305.34729406633</v>
      </c>
      <c r="Y76" s="40">
        <v>1.7935293171254969</v>
      </c>
      <c r="Z76" s="38">
        <v>1735821.227133105</v>
      </c>
      <c r="AA76" s="39">
        <v>1.7906435706934558</v>
      </c>
      <c r="AB76" s="36">
        <v>667980.52215848211</v>
      </c>
      <c r="AC76" s="39">
        <v>1.7486492655942756</v>
      </c>
      <c r="AD76" s="36">
        <v>2403801.7492915872</v>
      </c>
      <c r="AE76" s="40">
        <v>1.7787729519052253</v>
      </c>
      <c r="AF76" s="116">
        <f t="shared" si="120"/>
        <v>2084503.4520925088</v>
      </c>
      <c r="AG76" s="117">
        <f t="shared" si="121"/>
        <v>749603.6444931447</v>
      </c>
      <c r="AH76" s="118">
        <f t="shared" si="122"/>
        <v>2834107.0965856537</v>
      </c>
      <c r="AI76" s="32"/>
      <c r="AJ76" s="35">
        <v>197445.79684619291</v>
      </c>
      <c r="AK76" s="39">
        <f t="shared" si="105"/>
        <v>3.1118328896169096</v>
      </c>
      <c r="AL76" s="36">
        <v>58947.768458195555</v>
      </c>
      <c r="AM76" s="39">
        <f t="shared" si="123"/>
        <v>3.024668708409644</v>
      </c>
      <c r="AN76" s="36">
        <f t="shared" ref="AN76:AN94" si="156">+AJ76+AL76</f>
        <v>256393.56530438847</v>
      </c>
      <c r="AO76" s="40">
        <f t="shared" ref="AO76:AO96" si="157">+AN76/$AN$111</f>
        <v>3.0913510568536933</v>
      </c>
      <c r="AP76" s="38">
        <v>65236.680884624511</v>
      </c>
      <c r="AQ76" s="39">
        <f t="shared" si="124"/>
        <v>0.44408300012678187</v>
      </c>
      <c r="AR76" s="36">
        <v>95222.070209168131</v>
      </c>
      <c r="AS76" s="39">
        <f t="shared" si="125"/>
        <v>0.66744753626770315</v>
      </c>
      <c r="AT76" s="36">
        <f t="shared" si="126"/>
        <v>160458.75109379264</v>
      </c>
      <c r="AU76" s="40">
        <f t="shared" si="127"/>
        <v>0.55413150311426895</v>
      </c>
      <c r="AV76" s="116">
        <f t="shared" si="128"/>
        <v>262682.47773081739</v>
      </c>
      <c r="AW76" s="117">
        <f t="shared" si="129"/>
        <v>154169.83866736369</v>
      </c>
      <c r="AX76" s="118">
        <f t="shared" si="130"/>
        <v>416852.31639818108</v>
      </c>
      <c r="AY76" s="32"/>
      <c r="AZ76" s="35">
        <v>339817.65938349505</v>
      </c>
      <c r="BA76" s="39">
        <v>3.0820506578584133</v>
      </c>
      <c r="BB76" s="39">
        <v>73834.643131124583</v>
      </c>
      <c r="BC76" s="39">
        <v>2.6291579650010535</v>
      </c>
      <c r="BD76" s="36">
        <v>413652.30251461966</v>
      </c>
      <c r="BE76" s="40">
        <v>2.9901135066836755</v>
      </c>
      <c r="BF76" s="38">
        <v>605008.65886647254</v>
      </c>
      <c r="BG76" s="39">
        <v>1.0263603896152009</v>
      </c>
      <c r="BH76" s="36">
        <v>506132.23675174685</v>
      </c>
      <c r="BI76" s="39">
        <v>1.8171356239718341</v>
      </c>
      <c r="BJ76" s="36">
        <v>1111140.8956182194</v>
      </c>
      <c r="BK76" s="40">
        <v>1.2801118148419066</v>
      </c>
      <c r="BL76" s="116">
        <f t="shared" si="131"/>
        <v>944826.31824996765</v>
      </c>
      <c r="BM76" s="117">
        <f t="shared" si="132"/>
        <v>579966.87988287141</v>
      </c>
      <c r="BN76" s="118">
        <f t="shared" si="133"/>
        <v>1524793.1981328391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34"/>
        <v>0</v>
      </c>
      <c r="CC76" s="117">
        <f t="shared" si="135"/>
        <v>0</v>
      </c>
      <c r="CD76" s="118">
        <f t="shared" si="136"/>
        <v>0</v>
      </c>
      <c r="CE76" s="32"/>
      <c r="CF76" s="35">
        <v>649406.25426448719</v>
      </c>
      <c r="CG76" s="39">
        <v>5.1649216143961629</v>
      </c>
      <c r="CH76" s="39">
        <v>92463.620258047245</v>
      </c>
      <c r="CI76" s="39">
        <v>4.0354218242066624</v>
      </c>
      <c r="CJ76" s="36">
        <v>741869.87452253443</v>
      </c>
      <c r="CK76" s="40">
        <v>4.9908163267508554</v>
      </c>
      <c r="CL76" s="38">
        <v>372365.35945070931</v>
      </c>
      <c r="CM76" s="39">
        <v>0.62197520461732492</v>
      </c>
      <c r="CN76" s="36">
        <v>205542.25891779328</v>
      </c>
      <c r="CO76" s="39">
        <v>0.72611043412050347</v>
      </c>
      <c r="CP76" s="36">
        <v>577907.61836850259</v>
      </c>
      <c r="CQ76" s="40">
        <v>0.65540611436113505</v>
      </c>
      <c r="CR76" s="116">
        <f t="shared" si="137"/>
        <v>1021771.6137151965</v>
      </c>
      <c r="CS76" s="117">
        <f t="shared" si="138"/>
        <v>298005.87917584053</v>
      </c>
      <c r="CT76" s="118">
        <f t="shared" si="139"/>
        <v>1319777.4928910369</v>
      </c>
      <c r="CU76" s="32"/>
      <c r="CV76" s="38">
        <f t="shared" si="140"/>
        <v>1571068.0324369019</v>
      </c>
      <c r="CW76" s="39">
        <f t="shared" si="112"/>
        <v>2.2914893779800498</v>
      </c>
      <c r="CX76" s="39">
        <f t="shared" si="141"/>
        <v>312453.72486970702</v>
      </c>
      <c r="CY76" s="39">
        <f t="shared" si="142"/>
        <v>1.9202279102349908</v>
      </c>
      <c r="CZ76" s="36">
        <f t="shared" si="143"/>
        <v>1883521.7573066088</v>
      </c>
      <c r="DA76" s="40">
        <f t="shared" si="144"/>
        <v>2.2202779792540008</v>
      </c>
      <c r="DB76" s="38">
        <f t="shared" si="145"/>
        <v>2812233.1031777933</v>
      </c>
      <c r="DC76" s="39">
        <f t="shared" si="89"/>
        <v>0.96995897785344809</v>
      </c>
      <c r="DD76" s="36">
        <f t="shared" si="146"/>
        <v>1516326.0490653086</v>
      </c>
      <c r="DE76" s="39">
        <f t="shared" si="147"/>
        <v>0.98540987359786936</v>
      </c>
      <c r="DF76" s="36">
        <f t="shared" si="148"/>
        <v>4328559.152243102</v>
      </c>
      <c r="DG76" s="40">
        <f t="shared" si="149"/>
        <v>0.97531609796945096</v>
      </c>
      <c r="DH76" s="152"/>
      <c r="DI76" s="161" t="s">
        <v>75</v>
      </c>
      <c r="DJ76" s="38">
        <f t="shared" si="150"/>
        <v>1883521.7573066088</v>
      </c>
      <c r="DK76" s="36">
        <f t="shared" si="151"/>
        <v>4328559.152243102</v>
      </c>
      <c r="DL76" s="37">
        <f t="shared" si="152"/>
        <v>6212080.9095497113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>
        <v>39658.91309624321</v>
      </c>
      <c r="E77" s="39">
        <f t="shared" si="153"/>
        <v>0.37321118249118429</v>
      </c>
      <c r="F77" s="39">
        <v>6201.0696097567934</v>
      </c>
      <c r="G77" s="39">
        <f t="shared" si="98"/>
        <v>0.25428810012945108</v>
      </c>
      <c r="H77" s="36">
        <f t="shared" si="154"/>
        <v>45859.982706000003</v>
      </c>
      <c r="I77" s="40">
        <f t="shared" si="100"/>
        <v>0.35101402760045924</v>
      </c>
      <c r="J77" s="38">
        <v>37569.105010236111</v>
      </c>
      <c r="K77" s="39">
        <f t="shared" si="114"/>
        <v>0.11864589817190678</v>
      </c>
      <c r="L77" s="36">
        <v>46069.412809763897</v>
      </c>
      <c r="M77" s="39">
        <f t="shared" si="115"/>
        <v>0.16840451524968159</v>
      </c>
      <c r="N77" s="36">
        <f t="shared" si="155"/>
        <v>83638.517820000008</v>
      </c>
      <c r="O77" s="40">
        <f t="shared" si="116"/>
        <v>0.14170904032950818</v>
      </c>
      <c r="P77" s="116">
        <f t="shared" si="117"/>
        <v>77228.018106479314</v>
      </c>
      <c r="Q77" s="117">
        <f t="shared" si="118"/>
        <v>52270.482419520689</v>
      </c>
      <c r="R77" s="118">
        <f t="shared" si="119"/>
        <v>129498.500526</v>
      </c>
      <c r="S77" s="32"/>
      <c r="T77" s="35">
        <v>261448.75708142377</v>
      </c>
      <c r="U77" s="39">
        <v>1.3587612169476906</v>
      </c>
      <c r="V77" s="39">
        <v>62755.883747891567</v>
      </c>
      <c r="W77" s="39">
        <v>1.3210652523554136</v>
      </c>
      <c r="X77" s="36">
        <v>324204.64082931535</v>
      </c>
      <c r="Y77" s="40">
        <v>1.3512974722067488</v>
      </c>
      <c r="Z77" s="38">
        <v>1226548.5108142793</v>
      </c>
      <c r="AA77" s="39">
        <v>1.2652865230025245</v>
      </c>
      <c r="AB77" s="36">
        <v>473076.09431327716</v>
      </c>
      <c r="AC77" s="39">
        <v>1.2384255789644898</v>
      </c>
      <c r="AD77" s="36">
        <v>1699624.6051275565</v>
      </c>
      <c r="AE77" s="40">
        <v>1.2576936833016545</v>
      </c>
      <c r="AF77" s="116">
        <f t="shared" si="120"/>
        <v>1487997.2678957032</v>
      </c>
      <c r="AG77" s="117">
        <f t="shared" si="121"/>
        <v>535831.97806116869</v>
      </c>
      <c r="AH77" s="118">
        <f t="shared" si="122"/>
        <v>2023829.2459568719</v>
      </c>
      <c r="AI77" s="32"/>
      <c r="AJ77" s="35">
        <v>145133.70839108678</v>
      </c>
      <c r="AK77" s="39">
        <f t="shared" si="105"/>
        <v>2.2873712906396655</v>
      </c>
      <c r="AL77" s="36">
        <v>44564.450609901454</v>
      </c>
      <c r="AM77" s="39">
        <f t="shared" si="123"/>
        <v>2.2866463445995922</v>
      </c>
      <c r="AN77" s="36">
        <f t="shared" si="156"/>
        <v>189698.15900098823</v>
      </c>
      <c r="AO77" s="40">
        <f t="shared" si="157"/>
        <v>2.2872009428735365</v>
      </c>
      <c r="AP77" s="38">
        <v>48324.722949925068</v>
      </c>
      <c r="AQ77" s="39">
        <f t="shared" si="124"/>
        <v>0.32895891784948517</v>
      </c>
      <c r="AR77" s="36">
        <v>70083.554437815677</v>
      </c>
      <c r="AS77" s="39">
        <f t="shared" si="125"/>
        <v>0.49124216307890933</v>
      </c>
      <c r="AT77" s="36">
        <f t="shared" si="126"/>
        <v>118408.27738774075</v>
      </c>
      <c r="AU77" s="40">
        <f t="shared" si="127"/>
        <v>0.40891354496263654</v>
      </c>
      <c r="AV77" s="116">
        <f t="shared" si="128"/>
        <v>193458.43134101183</v>
      </c>
      <c r="AW77" s="117">
        <f t="shared" si="129"/>
        <v>114648.00504771713</v>
      </c>
      <c r="AX77" s="118">
        <f t="shared" si="130"/>
        <v>308106.43638872897</v>
      </c>
      <c r="AY77" s="32"/>
      <c r="AZ77" s="35">
        <v>-257927.83889885177</v>
      </c>
      <c r="BA77" s="39">
        <v>-2.3393330028828263</v>
      </c>
      <c r="BB77" s="39">
        <v>-56500.705062554196</v>
      </c>
      <c r="BC77" s="39">
        <v>-2.0119184226241567</v>
      </c>
      <c r="BD77" s="36">
        <v>-314428.54396140599</v>
      </c>
      <c r="BE77" s="40">
        <v>-2.2728678904250832</v>
      </c>
      <c r="BF77" s="38">
        <v>574441.71480643726</v>
      </c>
      <c r="BG77" s="39">
        <v>0.97450542827698994</v>
      </c>
      <c r="BH77" s="36">
        <v>459117.60364931903</v>
      </c>
      <c r="BI77" s="39">
        <v>1.6483418612850866</v>
      </c>
      <c r="BJ77" s="36">
        <v>1033559.3184557563</v>
      </c>
      <c r="BK77" s="40">
        <v>1.1907324265650652</v>
      </c>
      <c r="BL77" s="116">
        <f t="shared" si="131"/>
        <v>316513.87590758549</v>
      </c>
      <c r="BM77" s="117">
        <f t="shared" si="132"/>
        <v>402616.89858676482</v>
      </c>
      <c r="BN77" s="118">
        <f t="shared" si="133"/>
        <v>719130.77449435031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43.099999999999994</v>
      </c>
      <c r="BW77" s="39">
        <v>1.5489945910977733E-4</v>
      </c>
      <c r="BX77" s="36">
        <v>0</v>
      </c>
      <c r="BY77" s="39">
        <v>0</v>
      </c>
      <c r="BZ77" s="36">
        <v>43.099999999999994</v>
      </c>
      <c r="CA77" s="40">
        <v>9.4271940645861203E-5</v>
      </c>
      <c r="CB77" s="116">
        <f t="shared" si="134"/>
        <v>43.099999999999994</v>
      </c>
      <c r="CC77" s="117">
        <f t="shared" si="135"/>
        <v>0</v>
      </c>
      <c r="CD77" s="118">
        <f t="shared" si="136"/>
        <v>43.099999999999994</v>
      </c>
      <c r="CE77" s="32"/>
      <c r="CF77" s="35">
        <v>272834.17944546381</v>
      </c>
      <c r="CG77" s="39">
        <v>2.1699315972248066</v>
      </c>
      <c r="CH77" s="39">
        <v>37561.379364536115</v>
      </c>
      <c r="CI77" s="39">
        <v>1.6393042973218748</v>
      </c>
      <c r="CJ77" s="36">
        <v>310395.55880999996</v>
      </c>
      <c r="CK77" s="40">
        <v>2.0881387368059898</v>
      </c>
      <c r="CL77" s="38">
        <v>187845.45696537645</v>
      </c>
      <c r="CM77" s="39">
        <v>0.31376499872282188</v>
      </c>
      <c r="CN77" s="36">
        <v>103243.79035462346</v>
      </c>
      <c r="CO77" s="39">
        <v>0.36472496619113609</v>
      </c>
      <c r="CP77" s="36">
        <v>291089.24731999991</v>
      </c>
      <c r="CQ77" s="40">
        <v>0.33012486157719539</v>
      </c>
      <c r="CR77" s="116">
        <f t="shared" si="137"/>
        <v>460679.63641084026</v>
      </c>
      <c r="CS77" s="117">
        <f t="shared" si="138"/>
        <v>140805.16971915957</v>
      </c>
      <c r="CT77" s="118">
        <f t="shared" si="139"/>
        <v>601484.80612999981</v>
      </c>
      <c r="CU77" s="32"/>
      <c r="CV77" s="38">
        <f t="shared" si="140"/>
        <v>461147.71911536582</v>
      </c>
      <c r="CW77" s="39">
        <f t="shared" si="112"/>
        <v>0.6726093830535812</v>
      </c>
      <c r="CX77" s="39">
        <f t="shared" si="141"/>
        <v>94582.078269531747</v>
      </c>
      <c r="CY77" s="39">
        <f t="shared" si="142"/>
        <v>0.5812673431143135</v>
      </c>
      <c r="CZ77" s="36">
        <f t="shared" si="143"/>
        <v>555729.7973848976</v>
      </c>
      <c r="DA77" s="40">
        <f t="shared" si="144"/>
        <v>0.65508913117806888</v>
      </c>
      <c r="DB77" s="38">
        <f t="shared" si="145"/>
        <v>2074772.6105462543</v>
      </c>
      <c r="DC77" s="39">
        <f t="shared" si="89"/>
        <v>0.71560366682610144</v>
      </c>
      <c r="DD77" s="36">
        <f t="shared" si="146"/>
        <v>1151590.4555647993</v>
      </c>
      <c r="DE77" s="39">
        <f t="shared" si="147"/>
        <v>0.74838034072825321</v>
      </c>
      <c r="DF77" s="36">
        <f t="shared" si="148"/>
        <v>3226363.0661110533</v>
      </c>
      <c r="DG77" s="40">
        <f t="shared" si="149"/>
        <v>0.7269679645342314</v>
      </c>
      <c r="DH77" s="152"/>
      <c r="DI77" s="161" t="s">
        <v>76</v>
      </c>
      <c r="DJ77" s="38">
        <f t="shared" si="150"/>
        <v>555729.7973848976</v>
      </c>
      <c r="DK77" s="36">
        <f t="shared" si="151"/>
        <v>3226363.0661110533</v>
      </c>
      <c r="DL77" s="37">
        <f t="shared" si="152"/>
        <v>3782092.8634959511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>
        <v>34781.64035401697</v>
      </c>
      <c r="E78" s="39">
        <f t="shared" si="153"/>
        <v>0.32731348673131982</v>
      </c>
      <c r="F78" s="39">
        <v>5438.4590029830233</v>
      </c>
      <c r="G78" s="39">
        <f t="shared" si="98"/>
        <v>0.22301562384085227</v>
      </c>
      <c r="H78" s="36">
        <f t="shared" si="154"/>
        <v>40220.099356999992</v>
      </c>
      <c r="I78" s="40">
        <f t="shared" si="100"/>
        <v>0.30784614892460765</v>
      </c>
      <c r="J78" s="38">
        <v>32951.51686076726</v>
      </c>
      <c r="K78" s="39">
        <f t="shared" si="114"/>
        <v>0.10406322729826167</v>
      </c>
      <c r="L78" s="36">
        <v>40407.058740232729</v>
      </c>
      <c r="M78" s="39">
        <f t="shared" si="115"/>
        <v>0.14770605320960628</v>
      </c>
      <c r="N78" s="36">
        <f t="shared" si="155"/>
        <v>73358.57560099999</v>
      </c>
      <c r="O78" s="40">
        <f t="shared" si="116"/>
        <v>0.12429169740585176</v>
      </c>
      <c r="P78" s="116">
        <f t="shared" si="117"/>
        <v>67733.157214784238</v>
      </c>
      <c r="Q78" s="117">
        <f t="shared" si="118"/>
        <v>45845.517743215751</v>
      </c>
      <c r="R78" s="118">
        <f t="shared" si="119"/>
        <v>113578.67495799999</v>
      </c>
      <c r="S78" s="32"/>
      <c r="T78" s="35">
        <v>1391488.9580774338</v>
      </c>
      <c r="U78" s="39">
        <v>7.2316321223043376</v>
      </c>
      <c r="V78" s="39">
        <v>285875.16985283454</v>
      </c>
      <c r="W78" s="39">
        <v>6.0179178564507101</v>
      </c>
      <c r="X78" s="36">
        <v>1677364.1279302682</v>
      </c>
      <c r="Y78" s="40">
        <v>6.991318508718571</v>
      </c>
      <c r="Z78" s="38">
        <v>1164678.949644207</v>
      </c>
      <c r="AA78" s="39">
        <v>1.2014629389841456</v>
      </c>
      <c r="AB78" s="36">
        <v>667291.11154351791</v>
      </c>
      <c r="AC78" s="39">
        <v>1.7468445163155772</v>
      </c>
      <c r="AD78" s="36">
        <v>1831970.061187725</v>
      </c>
      <c r="AE78" s="40">
        <v>1.3556270996562962</v>
      </c>
      <c r="AF78" s="116">
        <f t="shared" si="120"/>
        <v>2556167.9077216405</v>
      </c>
      <c r="AG78" s="117">
        <f t="shared" si="121"/>
        <v>953166.28139635245</v>
      </c>
      <c r="AH78" s="118">
        <f t="shared" si="122"/>
        <v>3509334.1891179932</v>
      </c>
      <c r="AI78" s="32"/>
      <c r="AJ78" s="35">
        <v>0</v>
      </c>
      <c r="AK78" s="39">
        <f t="shared" si="105"/>
        <v>0</v>
      </c>
      <c r="AL78" s="36">
        <v>0</v>
      </c>
      <c r="AM78" s="39">
        <f t="shared" si="123"/>
        <v>0</v>
      </c>
      <c r="AN78" s="36">
        <f t="shared" si="156"/>
        <v>0</v>
      </c>
      <c r="AO78" s="40">
        <f t="shared" si="157"/>
        <v>0</v>
      </c>
      <c r="AP78" s="38">
        <v>0</v>
      </c>
      <c r="AQ78" s="39">
        <f t="shared" si="124"/>
        <v>0</v>
      </c>
      <c r="AR78" s="36">
        <v>0</v>
      </c>
      <c r="AS78" s="39">
        <f t="shared" si="125"/>
        <v>0</v>
      </c>
      <c r="AT78" s="36">
        <f t="shared" si="126"/>
        <v>0</v>
      </c>
      <c r="AU78" s="40">
        <f t="shared" si="127"/>
        <v>0</v>
      </c>
      <c r="AV78" s="116">
        <f t="shared" si="128"/>
        <v>0</v>
      </c>
      <c r="AW78" s="117">
        <f t="shared" si="129"/>
        <v>0</v>
      </c>
      <c r="AX78" s="118">
        <f t="shared" si="130"/>
        <v>0</v>
      </c>
      <c r="AY78" s="32"/>
      <c r="AZ78" s="35">
        <v>228319.43611534641</v>
      </c>
      <c r="BA78" s="39">
        <v>2.0707931116876606</v>
      </c>
      <c r="BB78" s="39">
        <v>48857.961872694708</v>
      </c>
      <c r="BC78" s="39">
        <v>1.7397700342803371</v>
      </c>
      <c r="BD78" s="36">
        <v>277177.39798804111</v>
      </c>
      <c r="BE78" s="40">
        <v>2.0035954748304259</v>
      </c>
      <c r="BF78" s="38">
        <v>308361.78841003741</v>
      </c>
      <c r="BG78" s="39">
        <v>0.52311701767695962</v>
      </c>
      <c r="BH78" s="36">
        <v>256836.90196438762</v>
      </c>
      <c r="BI78" s="39">
        <v>0.92210582575273892</v>
      </c>
      <c r="BJ78" s="36">
        <v>565198.69037442503</v>
      </c>
      <c r="BK78" s="40">
        <v>0.65114831443488674</v>
      </c>
      <c r="BL78" s="116">
        <f t="shared" si="131"/>
        <v>536681.22452538379</v>
      </c>
      <c r="BM78" s="117">
        <f t="shared" si="132"/>
        <v>305694.86383708235</v>
      </c>
      <c r="BN78" s="118">
        <f t="shared" si="133"/>
        <v>842376.08836246608</v>
      </c>
      <c r="BO78" s="32"/>
      <c r="BP78" s="35">
        <v>16225.360000000002</v>
      </c>
      <c r="BQ78" s="39">
        <v>0.18545811997073888</v>
      </c>
      <c r="BR78" s="39">
        <v>649.44999999999959</v>
      </c>
      <c r="BS78" s="39">
        <v>3.1926555894209008E-2</v>
      </c>
      <c r="BT78" s="36">
        <v>16874.810000000001</v>
      </c>
      <c r="BU78" s="40">
        <v>0.15649457479365669</v>
      </c>
      <c r="BV78" s="38">
        <v>49725.229999999989</v>
      </c>
      <c r="BW78" s="39">
        <v>0.17871023738072558</v>
      </c>
      <c r="BX78" s="36">
        <v>19354.589999999989</v>
      </c>
      <c r="BY78" s="39">
        <v>0.1081606433333519</v>
      </c>
      <c r="BZ78" s="36">
        <v>69079.819999999978</v>
      </c>
      <c r="CA78" s="40">
        <v>0.1510971854029414</v>
      </c>
      <c r="CB78" s="116">
        <f t="shared" si="134"/>
        <v>65950.59</v>
      </c>
      <c r="CC78" s="117">
        <f t="shared" si="135"/>
        <v>20004.03999999999</v>
      </c>
      <c r="CD78" s="118">
        <f t="shared" si="136"/>
        <v>85954.62999999999</v>
      </c>
      <c r="CE78" s="32"/>
      <c r="CF78" s="35">
        <v>868999.73327563843</v>
      </c>
      <c r="CG78" s="39">
        <v>6.9114140429449344</v>
      </c>
      <c r="CH78" s="39">
        <v>120219.19026740786</v>
      </c>
      <c r="CI78" s="39">
        <v>5.2467677854234651</v>
      </c>
      <c r="CJ78" s="36">
        <v>989218.92354304623</v>
      </c>
      <c r="CK78" s="40">
        <v>6.6548192936490222</v>
      </c>
      <c r="CL78" s="38">
        <v>596752.52679233579</v>
      </c>
      <c r="CM78" s="39">
        <v>0.99677713175331106</v>
      </c>
      <c r="CN78" s="36">
        <v>327793.54465099634</v>
      </c>
      <c r="CO78" s="39">
        <v>1.1579823743380553</v>
      </c>
      <c r="CP78" s="36">
        <v>924546.07144333213</v>
      </c>
      <c r="CQ78" s="40">
        <v>1.0485294344158322</v>
      </c>
      <c r="CR78" s="116">
        <f t="shared" si="137"/>
        <v>1465752.2600679742</v>
      </c>
      <c r="CS78" s="117">
        <f t="shared" si="138"/>
        <v>448012.7349184042</v>
      </c>
      <c r="CT78" s="118">
        <f t="shared" si="139"/>
        <v>1913764.9949863784</v>
      </c>
      <c r="CU78" s="32"/>
      <c r="CV78" s="38">
        <f t="shared" si="140"/>
        <v>2539815.1278224355</v>
      </c>
      <c r="CW78" s="39">
        <f t="shared" si="112"/>
        <v>3.7044604481008672</v>
      </c>
      <c r="CX78" s="39">
        <f t="shared" si="141"/>
        <v>461040.23099592014</v>
      </c>
      <c r="CY78" s="39">
        <f t="shared" si="142"/>
        <v>2.833386990885526</v>
      </c>
      <c r="CZ78" s="36">
        <f t="shared" si="143"/>
        <v>3000855.3588183555</v>
      </c>
      <c r="DA78" s="40">
        <f t="shared" si="144"/>
        <v>3.5373804662805211</v>
      </c>
      <c r="DB78" s="38">
        <f t="shared" si="145"/>
        <v>2152470.0117073474</v>
      </c>
      <c r="DC78" s="39">
        <f t="shared" si="89"/>
        <v>0.74240204699128876</v>
      </c>
      <c r="DD78" s="36">
        <f t="shared" si="146"/>
        <v>1311683.2068991344</v>
      </c>
      <c r="DE78" s="39">
        <f t="shared" si="147"/>
        <v>0.85241929590781151</v>
      </c>
      <c r="DF78" s="36">
        <f t="shared" si="148"/>
        <v>3464153.2186064818</v>
      </c>
      <c r="DG78" s="40">
        <f t="shared" si="149"/>
        <v>0.78054712459889597</v>
      </c>
      <c r="DH78" s="152"/>
      <c r="DI78" s="161" t="s">
        <v>77</v>
      </c>
      <c r="DJ78" s="38">
        <f t="shared" si="150"/>
        <v>3000855.3588183555</v>
      </c>
      <c r="DK78" s="36">
        <f t="shared" si="151"/>
        <v>3464153.2186064818</v>
      </c>
      <c r="DL78" s="37">
        <f t="shared" si="152"/>
        <v>6465008.5774248373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>
        <v>299810.20038730057</v>
      </c>
      <c r="E79" s="39">
        <f t="shared" si="153"/>
        <v>2.8213713053084826</v>
      </c>
      <c r="F79" s="39">
        <v>46878.33773469946</v>
      </c>
      <c r="G79" s="39">
        <f t="shared" si="98"/>
        <v>1.922346335385035</v>
      </c>
      <c r="H79" s="36">
        <f t="shared" si="154"/>
        <v>346688.53812200006</v>
      </c>
      <c r="I79" s="40">
        <f t="shared" si="100"/>
        <v>2.6535670732644476</v>
      </c>
      <c r="J79" s="38">
        <v>284030.0668881865</v>
      </c>
      <c r="K79" s="39">
        <f t="shared" si="114"/>
        <v>0.89698709576908975</v>
      </c>
      <c r="L79" s="36">
        <v>348294.12088181346</v>
      </c>
      <c r="M79" s="39">
        <f t="shared" si="115"/>
        <v>1.2731723504620982</v>
      </c>
      <c r="N79" s="36">
        <f t="shared" si="155"/>
        <v>632324.18776999996</v>
      </c>
      <c r="O79" s="40">
        <f t="shared" si="116"/>
        <v>1.0713491362779199</v>
      </c>
      <c r="P79" s="116">
        <f t="shared" si="117"/>
        <v>583840.26727548707</v>
      </c>
      <c r="Q79" s="117">
        <f t="shared" si="118"/>
        <v>395172.45861651294</v>
      </c>
      <c r="R79" s="118">
        <f t="shared" si="119"/>
        <v>979012.72589200002</v>
      </c>
      <c r="S79" s="32"/>
      <c r="T79" s="35">
        <v>783350.3316192776</v>
      </c>
      <c r="U79" s="39">
        <v>4.0711077067996984</v>
      </c>
      <c r="V79" s="39">
        <v>206981.94727993433</v>
      </c>
      <c r="W79" s="39">
        <v>4.3571477618713024</v>
      </c>
      <c r="X79" s="36">
        <v>990332.2788992119</v>
      </c>
      <c r="Y79" s="40">
        <v>4.1277432108869663</v>
      </c>
      <c r="Z79" s="38">
        <v>2813397.6119428743</v>
      </c>
      <c r="AA79" s="39">
        <v>2.9022529894684399</v>
      </c>
      <c r="AB79" s="36">
        <v>1127122.8195113153</v>
      </c>
      <c r="AC79" s="39">
        <v>2.9505987453110105</v>
      </c>
      <c r="AD79" s="36">
        <v>3940520.4314541896</v>
      </c>
      <c r="AE79" s="40">
        <v>2.9159189862334927</v>
      </c>
      <c r="AF79" s="116">
        <f t="shared" si="120"/>
        <v>3596747.9435621519</v>
      </c>
      <c r="AG79" s="117">
        <f t="shared" si="121"/>
        <v>1334104.7667912496</v>
      </c>
      <c r="AH79" s="118">
        <f t="shared" si="122"/>
        <v>4930852.7103534015</v>
      </c>
      <c r="AI79" s="32"/>
      <c r="AJ79" s="35">
        <v>-614731.40155445272</v>
      </c>
      <c r="AK79" s="39">
        <f t="shared" si="105"/>
        <v>-9.6884381647667883</v>
      </c>
      <c r="AL79" s="36">
        <v>-119803.96704173525</v>
      </c>
      <c r="AM79" s="39">
        <f t="shared" si="123"/>
        <v>-6.147260867244869</v>
      </c>
      <c r="AN79" s="36">
        <f t="shared" si="156"/>
        <v>-734535.36859618803</v>
      </c>
      <c r="AO79" s="40">
        <f t="shared" si="157"/>
        <v>-8.8563325889652393</v>
      </c>
      <c r="AP79" s="38">
        <v>351594.33390971069</v>
      </c>
      <c r="AQ79" s="39">
        <f t="shared" si="124"/>
        <v>2.3933937857191236</v>
      </c>
      <c r="AR79" s="36">
        <v>523000.95265053236</v>
      </c>
      <c r="AS79" s="39">
        <f t="shared" si="125"/>
        <v>3.6659116583526021</v>
      </c>
      <c r="AT79" s="36">
        <f t="shared" si="126"/>
        <v>874595.286560243</v>
      </c>
      <c r="AU79" s="40">
        <f t="shared" si="127"/>
        <v>3.0203450884083982</v>
      </c>
      <c r="AV79" s="116">
        <f t="shared" si="128"/>
        <v>-263137.06764474203</v>
      </c>
      <c r="AW79" s="117">
        <f t="shared" si="129"/>
        <v>403196.98560879711</v>
      </c>
      <c r="AX79" s="118">
        <f t="shared" si="130"/>
        <v>140059.91796405509</v>
      </c>
      <c r="AY79" s="32"/>
      <c r="AZ79" s="35">
        <v>1678037.814527899</v>
      </c>
      <c r="BA79" s="39">
        <v>15.219331330690107</v>
      </c>
      <c r="BB79" s="39">
        <v>353580.69478154695</v>
      </c>
      <c r="BC79" s="39">
        <v>12.590559939520242</v>
      </c>
      <c r="BD79" s="36">
        <v>2031618.509309446</v>
      </c>
      <c r="BE79" s="40">
        <v>14.685691118327641</v>
      </c>
      <c r="BF79" s="38">
        <v>777851.46541432838</v>
      </c>
      <c r="BG79" s="39">
        <v>1.3195776976170601</v>
      </c>
      <c r="BH79" s="36">
        <v>638157.33173752425</v>
      </c>
      <c r="BI79" s="39">
        <v>2.2911372502989744</v>
      </c>
      <c r="BJ79" s="36">
        <v>1416008.7971518526</v>
      </c>
      <c r="BK79" s="40">
        <v>1.6313409022225185</v>
      </c>
      <c r="BL79" s="116">
        <f t="shared" si="131"/>
        <v>2455889.2799422275</v>
      </c>
      <c r="BM79" s="117">
        <f t="shared" si="132"/>
        <v>991738.02651907119</v>
      </c>
      <c r="BN79" s="118">
        <f t="shared" si="133"/>
        <v>3447627.3064612988</v>
      </c>
      <c r="BO79" s="32"/>
      <c r="BP79" s="35">
        <v>67061.5</v>
      </c>
      <c r="BQ79" s="39">
        <v>0.76652226591075345</v>
      </c>
      <c r="BR79" s="39">
        <v>0</v>
      </c>
      <c r="BS79" s="39">
        <v>0</v>
      </c>
      <c r="BT79" s="36">
        <v>67061.5</v>
      </c>
      <c r="BU79" s="40">
        <v>0.62191876101270516</v>
      </c>
      <c r="BV79" s="38">
        <v>23822.760000000024</v>
      </c>
      <c r="BW79" s="39">
        <v>8.5617926647379189E-2</v>
      </c>
      <c r="BX79" s="36">
        <v>497.06</v>
      </c>
      <c r="BY79" s="39">
        <v>2.7777560452211039E-3</v>
      </c>
      <c r="BZ79" s="36">
        <v>24319.820000000025</v>
      </c>
      <c r="CA79" s="40">
        <v>5.319435330761093E-2</v>
      </c>
      <c r="CB79" s="116">
        <f t="shared" si="134"/>
        <v>90884.260000000024</v>
      </c>
      <c r="CC79" s="117">
        <f t="shared" si="135"/>
        <v>497.06</v>
      </c>
      <c r="CD79" s="118">
        <f t="shared" si="136"/>
        <v>91381.320000000022</v>
      </c>
      <c r="CE79" s="32"/>
      <c r="CF79" s="35">
        <v>1070514.5502234926</v>
      </c>
      <c r="CG79" s="39">
        <v>8.5141214804547101</v>
      </c>
      <c r="CH79" s="39">
        <v>151188.18966356479</v>
      </c>
      <c r="CI79" s="39">
        <v>6.5983585590522758</v>
      </c>
      <c r="CJ79" s="36">
        <v>1221702.7398870573</v>
      </c>
      <c r="CK79" s="40">
        <v>8.2188186770473486</v>
      </c>
      <c r="CL79" s="38">
        <v>642390.89788156259</v>
      </c>
      <c r="CM79" s="39">
        <v>1.0730085385589723</v>
      </c>
      <c r="CN79" s="36">
        <v>350886.09501086245</v>
      </c>
      <c r="CO79" s="39">
        <v>1.2395604491098142</v>
      </c>
      <c r="CP79" s="36">
        <v>993276.99289242504</v>
      </c>
      <c r="CQ79" s="40">
        <v>1.1264773013959943</v>
      </c>
      <c r="CR79" s="116">
        <f t="shared" si="137"/>
        <v>1712905.4481050551</v>
      </c>
      <c r="CS79" s="117">
        <f t="shared" si="138"/>
        <v>502074.28467442724</v>
      </c>
      <c r="CT79" s="118">
        <f t="shared" si="139"/>
        <v>2214979.7327794824</v>
      </c>
      <c r="CU79" s="32"/>
      <c r="CV79" s="38">
        <f t="shared" si="140"/>
        <v>3284042.9952035169</v>
      </c>
      <c r="CW79" s="39">
        <f t="shared" si="112"/>
        <v>4.7899578407600778</v>
      </c>
      <c r="CX79" s="39">
        <f t="shared" si="141"/>
        <v>638825.20241801022</v>
      </c>
      <c r="CY79" s="39">
        <f t="shared" si="142"/>
        <v>3.9259893091564511</v>
      </c>
      <c r="CZ79" s="36">
        <f t="shared" si="143"/>
        <v>3922868.1976215271</v>
      </c>
      <c r="DA79" s="40">
        <f t="shared" si="144"/>
        <v>4.6242406496805204</v>
      </c>
      <c r="DB79" s="38">
        <f t="shared" si="145"/>
        <v>4893087.1360366624</v>
      </c>
      <c r="DC79" s="39">
        <f t="shared" si="89"/>
        <v>1.6876601700104239</v>
      </c>
      <c r="DD79" s="36">
        <f t="shared" si="146"/>
        <v>2987958.3797920477</v>
      </c>
      <c r="DE79" s="39">
        <f t="shared" si="147"/>
        <v>1.941774785944973</v>
      </c>
      <c r="DF79" s="36">
        <f t="shared" si="148"/>
        <v>7881045.51582871</v>
      </c>
      <c r="DG79" s="40">
        <f t="shared" si="149"/>
        <v>1.7757665518870109</v>
      </c>
      <c r="DH79" s="152"/>
      <c r="DI79" s="161" t="s">
        <v>78</v>
      </c>
      <c r="DJ79" s="38">
        <f t="shared" si="150"/>
        <v>3922868.1976215271</v>
      </c>
      <c r="DK79" s="36">
        <f t="shared" si="151"/>
        <v>7881045.51582871</v>
      </c>
      <c r="DL79" s="37">
        <f t="shared" si="152"/>
        <v>11803913.713450238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>
        <v>0</v>
      </c>
      <c r="E80" s="39">
        <f t="shared" si="153"/>
        <v>0</v>
      </c>
      <c r="F80" s="39">
        <v>0</v>
      </c>
      <c r="G80" s="39">
        <f t="shared" si="98"/>
        <v>0</v>
      </c>
      <c r="H80" s="36">
        <f t="shared" si="154"/>
        <v>0</v>
      </c>
      <c r="I80" s="40">
        <f t="shared" si="100"/>
        <v>0</v>
      </c>
      <c r="J80" s="38">
        <v>0</v>
      </c>
      <c r="K80" s="39">
        <f t="shared" si="114"/>
        <v>0</v>
      </c>
      <c r="L80" s="36">
        <v>0</v>
      </c>
      <c r="M80" s="39">
        <f t="shared" si="115"/>
        <v>0</v>
      </c>
      <c r="N80" s="36">
        <f t="shared" si="155"/>
        <v>0</v>
      </c>
      <c r="O80" s="40">
        <f t="shared" si="116"/>
        <v>0</v>
      </c>
      <c r="P80" s="116">
        <f t="shared" si="117"/>
        <v>0</v>
      </c>
      <c r="Q80" s="117">
        <f t="shared" si="118"/>
        <v>0</v>
      </c>
      <c r="R80" s="118">
        <f t="shared" si="119"/>
        <v>0</v>
      </c>
      <c r="S80" s="32"/>
      <c r="T80" s="35">
        <v>164726.79939956259</v>
      </c>
      <c r="U80" s="39">
        <v>0.8560927537564903</v>
      </c>
      <c r="V80" s="39">
        <v>39876.776084640245</v>
      </c>
      <c r="W80" s="39">
        <v>0.83944038574941571</v>
      </c>
      <c r="X80" s="36">
        <v>204603.57548420283</v>
      </c>
      <c r="Y80" s="40">
        <v>0.85279560973905089</v>
      </c>
      <c r="Z80" s="38">
        <v>489834.3126474726</v>
      </c>
      <c r="AA80" s="39">
        <v>0.50530472201673704</v>
      </c>
      <c r="AB80" s="36">
        <v>194117.90733561793</v>
      </c>
      <c r="AC80" s="39">
        <v>0.5081647216362859</v>
      </c>
      <c r="AD80" s="36">
        <v>683952.21998309053</v>
      </c>
      <c r="AE80" s="40">
        <v>0.50611316414092422</v>
      </c>
      <c r="AF80" s="116">
        <f t="shared" si="120"/>
        <v>654561.11204703525</v>
      </c>
      <c r="AG80" s="117">
        <f t="shared" si="121"/>
        <v>233994.68342025817</v>
      </c>
      <c r="AH80" s="118">
        <f t="shared" si="122"/>
        <v>888555.79546729336</v>
      </c>
      <c r="AI80" s="32"/>
      <c r="AJ80" s="35">
        <v>0</v>
      </c>
      <c r="AK80" s="39">
        <f t="shared" si="105"/>
        <v>0</v>
      </c>
      <c r="AL80" s="36">
        <v>0</v>
      </c>
      <c r="AM80" s="39">
        <f t="shared" si="123"/>
        <v>0</v>
      </c>
      <c r="AN80" s="36">
        <f t="shared" si="156"/>
        <v>0</v>
      </c>
      <c r="AO80" s="40">
        <f t="shared" si="157"/>
        <v>0</v>
      </c>
      <c r="AP80" s="38">
        <v>0</v>
      </c>
      <c r="AQ80" s="39">
        <f t="shared" si="124"/>
        <v>0</v>
      </c>
      <c r="AR80" s="36">
        <v>0</v>
      </c>
      <c r="AS80" s="39">
        <f t="shared" si="125"/>
        <v>0</v>
      </c>
      <c r="AT80" s="36">
        <f t="shared" si="126"/>
        <v>0</v>
      </c>
      <c r="AU80" s="40">
        <f t="shared" si="127"/>
        <v>0</v>
      </c>
      <c r="AV80" s="116">
        <f t="shared" si="128"/>
        <v>0</v>
      </c>
      <c r="AW80" s="117">
        <f t="shared" si="129"/>
        <v>0</v>
      </c>
      <c r="AX80" s="118">
        <f t="shared" si="130"/>
        <v>0</v>
      </c>
      <c r="AY80" s="32"/>
      <c r="AZ80" s="35">
        <v>337745.05250547687</v>
      </c>
      <c r="BA80" s="39">
        <v>3.0632526960236253</v>
      </c>
      <c r="BB80" s="39">
        <v>82703.105337387417</v>
      </c>
      <c r="BC80" s="39">
        <v>2.9449526524013607</v>
      </c>
      <c r="BD80" s="36">
        <v>420448.15784286428</v>
      </c>
      <c r="BE80" s="40">
        <v>3.0392378042711021</v>
      </c>
      <c r="BF80" s="38">
        <v>743785.48234094516</v>
      </c>
      <c r="BG80" s="39">
        <v>1.2617868294246444</v>
      </c>
      <c r="BH80" s="36">
        <v>433235.92072981305</v>
      </c>
      <c r="BI80" s="39">
        <v>1.5554204375417384</v>
      </c>
      <c r="BJ80" s="36">
        <v>1177021.4030707581</v>
      </c>
      <c r="BK80" s="40">
        <v>1.356010754652643</v>
      </c>
      <c r="BL80" s="116">
        <f t="shared" si="131"/>
        <v>1081530.534846422</v>
      </c>
      <c r="BM80" s="117">
        <f t="shared" si="132"/>
        <v>515939.02606720047</v>
      </c>
      <c r="BN80" s="118">
        <f t="shared" si="133"/>
        <v>1597469.5609136224</v>
      </c>
      <c r="BO80" s="32"/>
      <c r="BP80" s="35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38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34"/>
        <v>0</v>
      </c>
      <c r="CC80" s="117">
        <f t="shared" si="135"/>
        <v>0</v>
      </c>
      <c r="CD80" s="118">
        <f t="shared" si="136"/>
        <v>0</v>
      </c>
      <c r="CE80" s="32"/>
      <c r="CF80" s="35">
        <v>3417648.6351617891</v>
      </c>
      <c r="CG80" s="39">
        <v>27.181578850285437</v>
      </c>
      <c r="CH80" s="39">
        <v>526436.17074666335</v>
      </c>
      <c r="CI80" s="39">
        <v>22.975436247835873</v>
      </c>
      <c r="CJ80" s="36">
        <v>3944084.8059084527</v>
      </c>
      <c r="CK80" s="40">
        <v>26.533228426463047</v>
      </c>
      <c r="CL80" s="38">
        <v>1269468.6049348726</v>
      </c>
      <c r="CM80" s="39">
        <v>2.1204389056876147</v>
      </c>
      <c r="CN80" s="36">
        <v>657969.84005155647</v>
      </c>
      <c r="CO80" s="39">
        <v>2.3243821913483678</v>
      </c>
      <c r="CP80" s="36">
        <v>1927438.4449864291</v>
      </c>
      <c r="CQ80" s="40">
        <v>2.1859115570497805</v>
      </c>
      <c r="CR80" s="116">
        <f t="shared" si="137"/>
        <v>4687117.2400966622</v>
      </c>
      <c r="CS80" s="117">
        <f t="shared" si="138"/>
        <v>1184406.0107982198</v>
      </c>
      <c r="CT80" s="118">
        <f t="shared" si="139"/>
        <v>5871523.2508948818</v>
      </c>
      <c r="CU80" s="32"/>
      <c r="CV80" s="38">
        <f t="shared" si="140"/>
        <v>3920120.4870668286</v>
      </c>
      <c r="CW80" s="39">
        <f t="shared" si="112"/>
        <v>5.7177119456641945</v>
      </c>
      <c r="CX80" s="39">
        <f t="shared" si="141"/>
        <v>649016.05216869107</v>
      </c>
      <c r="CY80" s="39">
        <f t="shared" si="142"/>
        <v>3.9886185965122949</v>
      </c>
      <c r="CZ80" s="36">
        <f t="shared" si="143"/>
        <v>4569136.5392355192</v>
      </c>
      <c r="DA80" s="40">
        <f t="shared" si="144"/>
        <v>5.3860557771183979</v>
      </c>
      <c r="DB80" s="38">
        <f t="shared" si="145"/>
        <v>2503088.3999232901</v>
      </c>
      <c r="DC80" s="39">
        <f t="shared" si="89"/>
        <v>0.86333279525190287</v>
      </c>
      <c r="DD80" s="36">
        <f t="shared" si="146"/>
        <v>1285323.6681169875</v>
      </c>
      <c r="DE80" s="39">
        <f t="shared" si="147"/>
        <v>0.83528910824439628</v>
      </c>
      <c r="DF80" s="36">
        <f t="shared" si="148"/>
        <v>3788412.0680402778</v>
      </c>
      <c r="DG80" s="40">
        <f t="shared" si="149"/>
        <v>0.85360951433150423</v>
      </c>
      <c r="DH80" s="152"/>
      <c r="DI80" s="161" t="s">
        <v>79</v>
      </c>
      <c r="DJ80" s="38">
        <f t="shared" si="150"/>
        <v>4569136.5392355192</v>
      </c>
      <c r="DK80" s="36">
        <f t="shared" si="151"/>
        <v>3788412.0680402778</v>
      </c>
      <c r="DL80" s="37">
        <f t="shared" si="152"/>
        <v>8357548.6072757971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>
        <v>0</v>
      </c>
      <c r="E81" s="39">
        <f t="shared" si="153"/>
        <v>0</v>
      </c>
      <c r="F81" s="39">
        <v>0</v>
      </c>
      <c r="G81" s="39">
        <f t="shared" si="98"/>
        <v>0</v>
      </c>
      <c r="H81" s="36">
        <f t="shared" si="154"/>
        <v>0</v>
      </c>
      <c r="I81" s="40">
        <f t="shared" si="100"/>
        <v>0</v>
      </c>
      <c r="J81" s="38">
        <v>0</v>
      </c>
      <c r="K81" s="39">
        <f t="shared" si="114"/>
        <v>0</v>
      </c>
      <c r="L81" s="36">
        <v>0</v>
      </c>
      <c r="M81" s="39">
        <f t="shared" si="115"/>
        <v>0</v>
      </c>
      <c r="N81" s="36">
        <f t="shared" si="155"/>
        <v>0</v>
      </c>
      <c r="O81" s="40">
        <f t="shared" si="116"/>
        <v>0</v>
      </c>
      <c r="P81" s="116">
        <f t="shared" si="117"/>
        <v>0</v>
      </c>
      <c r="Q81" s="117">
        <f t="shared" si="118"/>
        <v>0</v>
      </c>
      <c r="R81" s="118">
        <f t="shared" si="119"/>
        <v>0</v>
      </c>
      <c r="S81" s="32"/>
      <c r="T81" s="35">
        <v>1028696.2390325181</v>
      </c>
      <c r="U81" s="39">
        <v>5.3461816733059875</v>
      </c>
      <c r="V81" s="39">
        <v>204602.60859576106</v>
      </c>
      <c r="W81" s="39">
        <v>4.3070606390148418</v>
      </c>
      <c r="X81" s="36">
        <v>1233298.8476282791</v>
      </c>
      <c r="Y81" s="40">
        <v>5.1404372590489329</v>
      </c>
      <c r="Z81" s="38">
        <v>864803.25970282638</v>
      </c>
      <c r="AA81" s="39">
        <v>0.89211629210181553</v>
      </c>
      <c r="AB81" s="36">
        <v>-15149.481781440787</v>
      </c>
      <c r="AC81" s="39">
        <v>-3.9658536907106287E-2</v>
      </c>
      <c r="AD81" s="36">
        <v>849653.7779213856</v>
      </c>
      <c r="AE81" s="40">
        <v>0.62872953607594717</v>
      </c>
      <c r="AF81" s="116">
        <f t="shared" si="120"/>
        <v>1893499.4987353445</v>
      </c>
      <c r="AG81" s="117">
        <f t="shared" si="121"/>
        <v>189453.12681432028</v>
      </c>
      <c r="AH81" s="118">
        <f t="shared" si="122"/>
        <v>2082952.6255496647</v>
      </c>
      <c r="AI81" s="32"/>
      <c r="AJ81" s="35">
        <v>0</v>
      </c>
      <c r="AK81" s="39">
        <f t="shared" si="105"/>
        <v>0</v>
      </c>
      <c r="AL81" s="36">
        <v>0</v>
      </c>
      <c r="AM81" s="39">
        <f t="shared" si="123"/>
        <v>0</v>
      </c>
      <c r="AN81" s="36">
        <f t="shared" si="156"/>
        <v>0</v>
      </c>
      <c r="AO81" s="40">
        <f t="shared" si="157"/>
        <v>0</v>
      </c>
      <c r="AP81" s="38">
        <v>0</v>
      </c>
      <c r="AQ81" s="39">
        <f t="shared" si="124"/>
        <v>0</v>
      </c>
      <c r="AR81" s="36">
        <v>0</v>
      </c>
      <c r="AS81" s="39">
        <f t="shared" si="125"/>
        <v>0</v>
      </c>
      <c r="AT81" s="36">
        <f t="shared" si="126"/>
        <v>0</v>
      </c>
      <c r="AU81" s="40">
        <f t="shared" si="127"/>
        <v>0</v>
      </c>
      <c r="AV81" s="116">
        <f t="shared" si="128"/>
        <v>0</v>
      </c>
      <c r="AW81" s="117">
        <f t="shared" si="129"/>
        <v>0</v>
      </c>
      <c r="AX81" s="118">
        <f t="shared" si="130"/>
        <v>0</v>
      </c>
      <c r="AY81" s="32"/>
      <c r="AZ81" s="35">
        <v>841120.67495893338</v>
      </c>
      <c r="BA81" s="39">
        <v>7.6287281075934716</v>
      </c>
      <c r="BB81" s="39">
        <v>180337.68768514448</v>
      </c>
      <c r="BC81" s="39">
        <v>6.4215962569933582</v>
      </c>
      <c r="BD81" s="36">
        <v>1021458.3626440779</v>
      </c>
      <c r="BE81" s="40">
        <v>7.383680516438325</v>
      </c>
      <c r="BF81" s="38">
        <v>-599336.67639757204</v>
      </c>
      <c r="BG81" s="39">
        <v>-1.0167382163597334</v>
      </c>
      <c r="BH81" s="36">
        <v>-473534.85799908172</v>
      </c>
      <c r="BI81" s="39">
        <v>-1.7001032480857985</v>
      </c>
      <c r="BJ81" s="36">
        <v>-1072871.5343966538</v>
      </c>
      <c r="BK81" s="40">
        <v>-1.2360228413918544</v>
      </c>
      <c r="BL81" s="116">
        <f t="shared" si="131"/>
        <v>241783.99856136134</v>
      </c>
      <c r="BM81" s="117">
        <f t="shared" si="132"/>
        <v>-293197.17031393724</v>
      </c>
      <c r="BN81" s="118">
        <f t="shared" si="133"/>
        <v>-51413.171752575901</v>
      </c>
      <c r="BO81" s="32"/>
      <c r="BP81" s="35">
        <v>339301.41000000085</v>
      </c>
      <c r="BQ81" s="39">
        <v>3.8782622759692855</v>
      </c>
      <c r="BR81" s="39">
        <v>20473.659999999989</v>
      </c>
      <c r="BS81" s="39">
        <v>1.0064723232720474</v>
      </c>
      <c r="BT81" s="36">
        <v>359775.07000000082</v>
      </c>
      <c r="BU81" s="40">
        <v>3.3365025503106818</v>
      </c>
      <c r="BV81" s="38">
        <v>326101.70000000077</v>
      </c>
      <c r="BW81" s="39">
        <v>1.1719948247048493</v>
      </c>
      <c r="BX81" s="36">
        <v>894.32999999984168</v>
      </c>
      <c r="BY81" s="39">
        <v>4.9978484768884038E-3</v>
      </c>
      <c r="BZ81" s="36">
        <v>326996.03000000061</v>
      </c>
      <c r="CA81" s="40">
        <v>0.71523318634784949</v>
      </c>
      <c r="CB81" s="116">
        <f t="shared" si="134"/>
        <v>665403.11000000162</v>
      </c>
      <c r="CC81" s="117">
        <f t="shared" si="135"/>
        <v>21367.989999999831</v>
      </c>
      <c r="CD81" s="118">
        <f t="shared" si="136"/>
        <v>686771.10000000149</v>
      </c>
      <c r="CE81" s="32"/>
      <c r="CF81" s="35">
        <v>791622.85770520382</v>
      </c>
      <c r="CG81" s="39">
        <v>6.296012675212781</v>
      </c>
      <c r="CH81" s="39">
        <v>61323.347679301864</v>
      </c>
      <c r="CI81" s="39">
        <v>2.6763561157116862</v>
      </c>
      <c r="CJ81" s="36">
        <v>852946.20538450568</v>
      </c>
      <c r="CK81" s="40">
        <v>5.7380653856754975</v>
      </c>
      <c r="CL81" s="38">
        <v>879616.54231527261</v>
      </c>
      <c r="CM81" s="39">
        <v>1.4692550340836581</v>
      </c>
      <c r="CN81" s="36">
        <v>486497.58376795333</v>
      </c>
      <c r="CO81" s="39">
        <v>1.7186294127944146</v>
      </c>
      <c r="CP81" s="36">
        <v>1366114.1260832259</v>
      </c>
      <c r="CQ81" s="40">
        <v>1.5493125937286729</v>
      </c>
      <c r="CR81" s="116">
        <f t="shared" si="137"/>
        <v>1671239.4000204764</v>
      </c>
      <c r="CS81" s="117">
        <f t="shared" si="138"/>
        <v>547820.93144725519</v>
      </c>
      <c r="CT81" s="118">
        <f t="shared" si="139"/>
        <v>2219060.3314677319</v>
      </c>
      <c r="CU81" s="32"/>
      <c r="CV81" s="38">
        <f t="shared" si="140"/>
        <v>3000741.1816966562</v>
      </c>
      <c r="CW81" s="39">
        <f t="shared" si="112"/>
        <v>4.3767465201742333</v>
      </c>
      <c r="CX81" s="39">
        <f t="shared" si="141"/>
        <v>466737.30396020738</v>
      </c>
      <c r="CY81" s="39">
        <f t="shared" si="142"/>
        <v>2.8683991467407055</v>
      </c>
      <c r="CZ81" s="36">
        <f t="shared" si="143"/>
        <v>3467478.4856568635</v>
      </c>
      <c r="DA81" s="40">
        <f t="shared" si="144"/>
        <v>4.0874314806163943</v>
      </c>
      <c r="DB81" s="38">
        <f t="shared" si="145"/>
        <v>1471184.8256205278</v>
      </c>
      <c r="DC81" s="39">
        <f t="shared" si="89"/>
        <v>0.50742199431473456</v>
      </c>
      <c r="DD81" s="36">
        <f t="shared" si="146"/>
        <v>-1292.4260125693399</v>
      </c>
      <c r="DE81" s="39">
        <f t="shared" si="147"/>
        <v>-8.3990468571426525E-4</v>
      </c>
      <c r="DF81" s="36">
        <f t="shared" si="148"/>
        <v>1469892.3996079585</v>
      </c>
      <c r="DG81" s="40">
        <f t="shared" si="149"/>
        <v>0.33119790424434337</v>
      </c>
      <c r="DH81" s="152"/>
      <c r="DI81" s="161" t="s">
        <v>80</v>
      </c>
      <c r="DJ81" s="38">
        <f t="shared" si="150"/>
        <v>3467478.4856568635</v>
      </c>
      <c r="DK81" s="36">
        <f t="shared" si="151"/>
        <v>1469892.3996079585</v>
      </c>
      <c r="DL81" s="37">
        <f t="shared" si="152"/>
        <v>4937370.8852648223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>
        <v>0</v>
      </c>
      <c r="E82" s="39">
        <f t="shared" si="153"/>
        <v>0</v>
      </c>
      <c r="F82" s="39">
        <v>0</v>
      </c>
      <c r="G82" s="39">
        <f t="shared" si="98"/>
        <v>0</v>
      </c>
      <c r="H82" s="36">
        <f t="shared" si="154"/>
        <v>0</v>
      </c>
      <c r="I82" s="40">
        <f t="shared" si="100"/>
        <v>0</v>
      </c>
      <c r="J82" s="38">
        <v>0</v>
      </c>
      <c r="K82" s="39">
        <f t="shared" si="114"/>
        <v>0</v>
      </c>
      <c r="L82" s="36">
        <v>0</v>
      </c>
      <c r="M82" s="39">
        <f t="shared" si="115"/>
        <v>0</v>
      </c>
      <c r="N82" s="36">
        <f t="shared" si="155"/>
        <v>0</v>
      </c>
      <c r="O82" s="40">
        <f t="shared" si="116"/>
        <v>0</v>
      </c>
      <c r="P82" s="116">
        <f t="shared" si="117"/>
        <v>0</v>
      </c>
      <c r="Q82" s="117">
        <f t="shared" si="118"/>
        <v>0</v>
      </c>
      <c r="R82" s="118">
        <f t="shared" si="119"/>
        <v>0</v>
      </c>
      <c r="S82" s="32"/>
      <c r="T82" s="35">
        <v>1326472.7853338628</v>
      </c>
      <c r="U82" s="39">
        <v>6.893740081873549</v>
      </c>
      <c r="V82" s="39">
        <v>314075.21801793686</v>
      </c>
      <c r="W82" s="39">
        <v>6.6115530906436693</v>
      </c>
      <c r="X82" s="36">
        <v>1640548.0033517997</v>
      </c>
      <c r="Y82" s="40">
        <v>6.8378674786775635</v>
      </c>
      <c r="Z82" s="38">
        <v>4557972.9203668963</v>
      </c>
      <c r="AA82" s="39">
        <v>4.7019271211066993</v>
      </c>
      <c r="AB82" s="36">
        <v>1780987.3715141367</v>
      </c>
      <c r="AC82" s="39">
        <v>4.6622950159794989</v>
      </c>
      <c r="AD82" s="36">
        <v>6338960.2918810332</v>
      </c>
      <c r="AE82" s="40">
        <v>4.6907242303664196</v>
      </c>
      <c r="AF82" s="116">
        <f t="shared" si="120"/>
        <v>5884445.7057007588</v>
      </c>
      <c r="AG82" s="117">
        <f t="shared" si="121"/>
        <v>2095062.5895320736</v>
      </c>
      <c r="AH82" s="118">
        <f t="shared" si="122"/>
        <v>7979508.2952328324</v>
      </c>
      <c r="AI82" s="32"/>
      <c r="AJ82" s="35">
        <v>0</v>
      </c>
      <c r="AK82" s="39">
        <f t="shared" si="105"/>
        <v>0</v>
      </c>
      <c r="AL82" s="36">
        <v>0</v>
      </c>
      <c r="AM82" s="39">
        <f t="shared" si="123"/>
        <v>0</v>
      </c>
      <c r="AN82" s="36">
        <f t="shared" si="156"/>
        <v>0</v>
      </c>
      <c r="AO82" s="40">
        <f t="shared" si="157"/>
        <v>0</v>
      </c>
      <c r="AP82" s="38">
        <v>0</v>
      </c>
      <c r="AQ82" s="39">
        <f t="shared" si="124"/>
        <v>0</v>
      </c>
      <c r="AR82" s="36">
        <v>0</v>
      </c>
      <c r="AS82" s="39">
        <f t="shared" si="125"/>
        <v>0</v>
      </c>
      <c r="AT82" s="36">
        <f t="shared" si="126"/>
        <v>0</v>
      </c>
      <c r="AU82" s="40">
        <f t="shared" si="127"/>
        <v>0</v>
      </c>
      <c r="AV82" s="116">
        <f t="shared" si="128"/>
        <v>0</v>
      </c>
      <c r="AW82" s="117">
        <f t="shared" si="129"/>
        <v>0</v>
      </c>
      <c r="AX82" s="118">
        <f t="shared" si="130"/>
        <v>0</v>
      </c>
      <c r="AY82" s="32"/>
      <c r="AZ82" s="35">
        <v>201474.25279347986</v>
      </c>
      <c r="BA82" s="39">
        <v>1.8273148443498359</v>
      </c>
      <c r="BB82" s="39">
        <v>43641.473013986244</v>
      </c>
      <c r="BC82" s="39">
        <v>1.5540174843850816</v>
      </c>
      <c r="BD82" s="36">
        <v>245115.72580746611</v>
      </c>
      <c r="BE82" s="40">
        <v>1.7718355197879581</v>
      </c>
      <c r="BF82" s="38">
        <v>955563.19661048055</v>
      </c>
      <c r="BG82" s="39">
        <v>1.6210548401283875</v>
      </c>
      <c r="BH82" s="36">
        <v>807382.64534042263</v>
      </c>
      <c r="BI82" s="39">
        <v>2.8986965470533925</v>
      </c>
      <c r="BJ82" s="36">
        <v>1762945.8419509032</v>
      </c>
      <c r="BK82" s="40">
        <v>2.0310365770059589</v>
      </c>
      <c r="BL82" s="116">
        <f t="shared" si="131"/>
        <v>1157037.4494039605</v>
      </c>
      <c r="BM82" s="117">
        <f t="shared" si="132"/>
        <v>851024.11835440889</v>
      </c>
      <c r="BN82" s="118">
        <f t="shared" si="133"/>
        <v>2008061.5677583693</v>
      </c>
      <c r="BO82" s="32"/>
      <c r="BP82" s="35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38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34"/>
        <v>0</v>
      </c>
      <c r="CC82" s="117">
        <f t="shared" si="135"/>
        <v>0</v>
      </c>
      <c r="CD82" s="118">
        <f t="shared" si="136"/>
        <v>0</v>
      </c>
      <c r="CE82" s="32"/>
      <c r="CF82" s="35">
        <v>833566.15170750162</v>
      </c>
      <c r="CG82" s="39">
        <v>6.6296002012781079</v>
      </c>
      <c r="CH82" s="39">
        <v>109030.21035484097</v>
      </c>
      <c r="CI82" s="39">
        <v>4.758443257314231</v>
      </c>
      <c r="CJ82" s="36">
        <v>942596.36206234258</v>
      </c>
      <c r="CK82" s="40">
        <v>6.3411731287031863</v>
      </c>
      <c r="CL82" s="38">
        <v>27854.656509090273</v>
      </c>
      <c r="CM82" s="39">
        <v>4.6526631014612553E-2</v>
      </c>
      <c r="CN82" s="36">
        <v>-31189.56947816629</v>
      </c>
      <c r="CO82" s="39">
        <v>-0.11018207133201079</v>
      </c>
      <c r="CP82" s="36">
        <v>-3334.9129690760165</v>
      </c>
      <c r="CQ82" s="40">
        <v>-3.7821310557649419E-3</v>
      </c>
      <c r="CR82" s="116">
        <f t="shared" si="137"/>
        <v>861420.80821659183</v>
      </c>
      <c r="CS82" s="117">
        <f t="shared" si="138"/>
        <v>77840.640876674675</v>
      </c>
      <c r="CT82" s="118">
        <f t="shared" si="139"/>
        <v>939261.44909326651</v>
      </c>
      <c r="CU82" s="32"/>
      <c r="CV82" s="38">
        <f t="shared" si="140"/>
        <v>2361513.1898348443</v>
      </c>
      <c r="CW82" s="39">
        <f t="shared" si="112"/>
        <v>3.4443972372556471</v>
      </c>
      <c r="CX82" s="39">
        <f t="shared" si="141"/>
        <v>466746.90138676408</v>
      </c>
      <c r="CY82" s="39">
        <f t="shared" si="142"/>
        <v>2.8684581290631224</v>
      </c>
      <c r="CZ82" s="36">
        <f t="shared" si="143"/>
        <v>2828260.0912216082</v>
      </c>
      <c r="DA82" s="40">
        <f t="shared" si="144"/>
        <v>3.3339267655298115</v>
      </c>
      <c r="DB82" s="38">
        <f t="shared" si="145"/>
        <v>5541390.7734864671</v>
      </c>
      <c r="DC82" s="39">
        <f t="shared" si="89"/>
        <v>1.9112646545778362</v>
      </c>
      <c r="DD82" s="36">
        <f t="shared" si="146"/>
        <v>2557180.4473763928</v>
      </c>
      <c r="DE82" s="39">
        <f t="shared" si="147"/>
        <v>1.6618265332640094</v>
      </c>
      <c r="DF82" s="36">
        <f t="shared" si="148"/>
        <v>8098571.2208628599</v>
      </c>
      <c r="DG82" s="40">
        <f t="shared" si="149"/>
        <v>1.8247797025406225</v>
      </c>
      <c r="DH82" s="152"/>
      <c r="DI82" s="161" t="s">
        <v>81</v>
      </c>
      <c r="DJ82" s="38">
        <f t="shared" si="150"/>
        <v>2828260.0912216082</v>
      </c>
      <c r="DK82" s="36">
        <f t="shared" si="151"/>
        <v>8098571.2208628599</v>
      </c>
      <c r="DL82" s="37">
        <f t="shared" si="152"/>
        <v>10926831.312084468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>
        <v>0</v>
      </c>
      <c r="E83" s="39">
        <f t="shared" si="153"/>
        <v>0</v>
      </c>
      <c r="F83" s="39">
        <v>0</v>
      </c>
      <c r="G83" s="39">
        <f t="shared" si="98"/>
        <v>0</v>
      </c>
      <c r="H83" s="36">
        <f t="shared" si="154"/>
        <v>0</v>
      </c>
      <c r="I83" s="40">
        <f t="shared" si="100"/>
        <v>0</v>
      </c>
      <c r="J83" s="38">
        <v>0</v>
      </c>
      <c r="K83" s="39">
        <f t="shared" si="114"/>
        <v>0</v>
      </c>
      <c r="L83" s="36">
        <v>0</v>
      </c>
      <c r="M83" s="39">
        <f t="shared" si="115"/>
        <v>0</v>
      </c>
      <c r="N83" s="36">
        <f t="shared" si="155"/>
        <v>0</v>
      </c>
      <c r="O83" s="40">
        <f t="shared" si="116"/>
        <v>0</v>
      </c>
      <c r="P83" s="116">
        <f t="shared" si="117"/>
        <v>0</v>
      </c>
      <c r="Q83" s="117">
        <f t="shared" si="118"/>
        <v>0</v>
      </c>
      <c r="R83" s="118">
        <f t="shared" si="119"/>
        <v>0</v>
      </c>
      <c r="S83" s="32"/>
      <c r="T83" s="35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38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20"/>
        <v>0</v>
      </c>
      <c r="AG83" s="117">
        <f t="shared" si="121"/>
        <v>0</v>
      </c>
      <c r="AH83" s="118">
        <f t="shared" si="122"/>
        <v>0</v>
      </c>
      <c r="AI83" s="32"/>
      <c r="AJ83" s="35">
        <v>0</v>
      </c>
      <c r="AK83" s="39">
        <f t="shared" si="105"/>
        <v>0</v>
      </c>
      <c r="AL83" s="36">
        <v>0</v>
      </c>
      <c r="AM83" s="39">
        <f t="shared" si="123"/>
        <v>0</v>
      </c>
      <c r="AN83" s="36">
        <f t="shared" si="156"/>
        <v>0</v>
      </c>
      <c r="AO83" s="40">
        <f t="shared" si="157"/>
        <v>0</v>
      </c>
      <c r="AP83" s="38">
        <v>0</v>
      </c>
      <c r="AQ83" s="39">
        <f t="shared" si="124"/>
        <v>0</v>
      </c>
      <c r="AR83" s="36">
        <v>0</v>
      </c>
      <c r="AS83" s="39">
        <f t="shared" si="125"/>
        <v>0</v>
      </c>
      <c r="AT83" s="36">
        <f t="shared" si="126"/>
        <v>0</v>
      </c>
      <c r="AU83" s="40">
        <f t="shared" si="127"/>
        <v>0</v>
      </c>
      <c r="AV83" s="116">
        <f t="shared" si="128"/>
        <v>0</v>
      </c>
      <c r="AW83" s="117">
        <f t="shared" si="129"/>
        <v>0</v>
      </c>
      <c r="AX83" s="118">
        <f t="shared" si="130"/>
        <v>0</v>
      </c>
      <c r="AY83" s="32"/>
      <c r="AZ83" s="35">
        <v>0</v>
      </c>
      <c r="BA83" s="39">
        <v>0</v>
      </c>
      <c r="BB83" s="39">
        <v>0</v>
      </c>
      <c r="BC83" s="39">
        <v>0</v>
      </c>
      <c r="BD83" s="36">
        <v>0</v>
      </c>
      <c r="BE83" s="40">
        <v>0</v>
      </c>
      <c r="BF83" s="38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31"/>
        <v>0</v>
      </c>
      <c r="BM83" s="117">
        <f t="shared" si="132"/>
        <v>0</v>
      </c>
      <c r="BN83" s="118">
        <f t="shared" si="133"/>
        <v>0</v>
      </c>
      <c r="BO83" s="32"/>
      <c r="BP83" s="35">
        <v>31991.419999999925</v>
      </c>
      <c r="BQ83" s="39">
        <v>0.3656663771031447</v>
      </c>
      <c r="BR83" s="39">
        <v>7072.75</v>
      </c>
      <c r="BS83" s="39">
        <v>0.3476919673581752</v>
      </c>
      <c r="BT83" s="36">
        <v>39064.169999999925</v>
      </c>
      <c r="BU83" s="40">
        <v>0.36227552629138388</v>
      </c>
      <c r="BV83" s="38">
        <v>83218.069999999978</v>
      </c>
      <c r="BW83" s="39">
        <v>0.29908199608258901</v>
      </c>
      <c r="BX83" s="36">
        <v>63003.800000000047</v>
      </c>
      <c r="BY83" s="39">
        <v>0.35208865392890498</v>
      </c>
      <c r="BZ83" s="36">
        <v>146221.87000000002</v>
      </c>
      <c r="CA83" s="40">
        <v>0.31982875753519346</v>
      </c>
      <c r="CB83" s="116">
        <f t="shared" si="134"/>
        <v>115209.4899999999</v>
      </c>
      <c r="CC83" s="117">
        <f t="shared" si="135"/>
        <v>70076.550000000047</v>
      </c>
      <c r="CD83" s="118">
        <f t="shared" si="136"/>
        <v>185286.03999999995</v>
      </c>
      <c r="CE83" s="32"/>
      <c r="CF83" s="35">
        <v>0</v>
      </c>
      <c r="CG83" s="39">
        <v>0</v>
      </c>
      <c r="CH83" s="39">
        <v>0</v>
      </c>
      <c r="CI83" s="39">
        <v>0</v>
      </c>
      <c r="CJ83" s="36">
        <v>0</v>
      </c>
      <c r="CK83" s="40">
        <v>0</v>
      </c>
      <c r="CL83" s="38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37"/>
        <v>0</v>
      </c>
      <c r="CS83" s="117">
        <f t="shared" si="138"/>
        <v>0</v>
      </c>
      <c r="CT83" s="118">
        <f t="shared" si="139"/>
        <v>0</v>
      </c>
      <c r="CU83" s="32"/>
      <c r="CV83" s="38">
        <f t="shared" si="140"/>
        <v>31991.419999999925</v>
      </c>
      <c r="CW83" s="39">
        <f t="shared" si="112"/>
        <v>4.6661250565190014E-2</v>
      </c>
      <c r="CX83" s="39">
        <f t="shared" si="141"/>
        <v>7072.75</v>
      </c>
      <c r="CY83" s="39">
        <f t="shared" si="142"/>
        <v>4.3466570794692627E-2</v>
      </c>
      <c r="CZ83" s="36">
        <f t="shared" si="143"/>
        <v>39064.169999999925</v>
      </c>
      <c r="DA83" s="40">
        <f t="shared" si="144"/>
        <v>4.60484813049684E-2</v>
      </c>
      <c r="DB83" s="38">
        <f t="shared" si="145"/>
        <v>83218.069999999978</v>
      </c>
      <c r="DC83" s="39">
        <f t="shared" si="89"/>
        <v>2.8702497678775654E-2</v>
      </c>
      <c r="DD83" s="36">
        <f t="shared" si="146"/>
        <v>63003.800000000047</v>
      </c>
      <c r="DE83" s="39">
        <f t="shared" si="147"/>
        <v>4.0944074417540714E-2</v>
      </c>
      <c r="DF83" s="36">
        <f t="shared" si="148"/>
        <v>146221.87000000002</v>
      </c>
      <c r="DG83" s="40">
        <f t="shared" si="149"/>
        <v>3.2946885711910193E-2</v>
      </c>
      <c r="DH83" s="152"/>
      <c r="DI83" s="161" t="s">
        <v>82</v>
      </c>
      <c r="DJ83" s="38">
        <f t="shared" si="150"/>
        <v>39064.169999999925</v>
      </c>
      <c r="DK83" s="36">
        <f t="shared" si="151"/>
        <v>146221.87000000002</v>
      </c>
      <c r="DL83" s="37">
        <f t="shared" si="152"/>
        <v>185286.03999999995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>
        <v>0</v>
      </c>
      <c r="E84" s="39">
        <f t="shared" si="153"/>
        <v>0</v>
      </c>
      <c r="F84" s="39">
        <v>0</v>
      </c>
      <c r="G84" s="39">
        <f t="shared" si="98"/>
        <v>0</v>
      </c>
      <c r="H84" s="36">
        <f t="shared" si="154"/>
        <v>0</v>
      </c>
      <c r="I84" s="40">
        <f t="shared" si="100"/>
        <v>0</v>
      </c>
      <c r="J84" s="38">
        <v>0</v>
      </c>
      <c r="K84" s="39">
        <f t="shared" si="114"/>
        <v>0</v>
      </c>
      <c r="L84" s="36">
        <v>0</v>
      </c>
      <c r="M84" s="39">
        <f t="shared" si="115"/>
        <v>0</v>
      </c>
      <c r="N84" s="36">
        <f t="shared" si="155"/>
        <v>0</v>
      </c>
      <c r="O84" s="40">
        <f t="shared" si="116"/>
        <v>0</v>
      </c>
      <c r="P84" s="116">
        <f t="shared" si="117"/>
        <v>0</v>
      </c>
      <c r="Q84" s="117">
        <f t="shared" si="118"/>
        <v>0</v>
      </c>
      <c r="R84" s="118">
        <f t="shared" si="119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-16.718517596987319</v>
      </c>
      <c r="AA84" s="39">
        <v>-1.7246537591900958E-5</v>
      </c>
      <c r="AB84" s="36">
        <v>0</v>
      </c>
      <c r="AC84" s="39">
        <v>0</v>
      </c>
      <c r="AD84" s="36">
        <v>-16.718517596987319</v>
      </c>
      <c r="AE84" s="40">
        <v>-1.2371422437909723E-5</v>
      </c>
      <c r="AF84" s="116">
        <f t="shared" si="120"/>
        <v>-16.718517596987319</v>
      </c>
      <c r="AG84" s="117">
        <f t="shared" si="121"/>
        <v>0</v>
      </c>
      <c r="AH84" s="118">
        <f t="shared" si="122"/>
        <v>-16.718517596987319</v>
      </c>
      <c r="AI84" s="32"/>
      <c r="AJ84" s="35">
        <v>2857013.8993052337</v>
      </c>
      <c r="AK84" s="39">
        <f t="shared" si="105"/>
        <v>45.027799831445762</v>
      </c>
      <c r="AL84" s="36">
        <v>714739.0329590633</v>
      </c>
      <c r="AM84" s="39">
        <f t="shared" si="123"/>
        <v>36.673971622918742</v>
      </c>
      <c r="AN84" s="36">
        <f t="shared" si="156"/>
        <v>3571752.9322642973</v>
      </c>
      <c r="AO84" s="40">
        <f t="shared" si="157"/>
        <v>43.064817905500398</v>
      </c>
      <c r="AP84" s="38">
        <v>97536.916572727903</v>
      </c>
      <c r="AQ84" s="39">
        <f t="shared" si="124"/>
        <v>0.66395907865602855</v>
      </c>
      <c r="AR84" s="36">
        <v>147373.09430595685</v>
      </c>
      <c r="AS84" s="39">
        <f t="shared" si="125"/>
        <v>1.0329938058539305</v>
      </c>
      <c r="AT84" s="36">
        <f t="shared" si="126"/>
        <v>244910.01087868476</v>
      </c>
      <c r="AU84" s="40">
        <f t="shared" si="127"/>
        <v>0.84577719526565354</v>
      </c>
      <c r="AV84" s="116">
        <f t="shared" si="128"/>
        <v>2954550.8158779615</v>
      </c>
      <c r="AW84" s="117">
        <f t="shared" si="129"/>
        <v>862112.12726502016</v>
      </c>
      <c r="AX84" s="118">
        <f t="shared" si="130"/>
        <v>3816662.9431429817</v>
      </c>
      <c r="AY84" s="32"/>
      <c r="AZ84" s="35">
        <v>-78445.800274986119</v>
      </c>
      <c r="BA84" s="39">
        <v>-0.71148135968678738</v>
      </c>
      <c r="BB84" s="39">
        <v>-15013.437800013886</v>
      </c>
      <c r="BC84" s="39">
        <v>-0.53460947192300989</v>
      </c>
      <c r="BD84" s="36">
        <v>-93459.238075000001</v>
      </c>
      <c r="BE84" s="40">
        <v>-0.67557639204134745</v>
      </c>
      <c r="BF84" s="38">
        <v>-3895.6858563863789</v>
      </c>
      <c r="BG84" s="39">
        <v>-6.6087940970471423E-3</v>
      </c>
      <c r="BH84" s="36">
        <v>-691.33211461370956</v>
      </c>
      <c r="BI84" s="39">
        <v>-2.4820474220782081E-3</v>
      </c>
      <c r="BJ84" s="36">
        <v>-4587.0179710000884</v>
      </c>
      <c r="BK84" s="40">
        <v>-5.284564651274349E-3</v>
      </c>
      <c r="BL84" s="116">
        <f t="shared" si="131"/>
        <v>-82341.486131372498</v>
      </c>
      <c r="BM84" s="117">
        <f t="shared" si="132"/>
        <v>-15704.769914627595</v>
      </c>
      <c r="BN84" s="118">
        <f t="shared" si="133"/>
        <v>-98046.256046000097</v>
      </c>
      <c r="BO84" s="32"/>
      <c r="BP84" s="35">
        <v>365458.62261488219</v>
      </c>
      <c r="BQ84" s="39">
        <v>4.1772428517611813</v>
      </c>
      <c r="BR84" s="39">
        <v>88167.509328733766</v>
      </c>
      <c r="BS84" s="39">
        <v>4.3342596268180991</v>
      </c>
      <c r="BT84" s="36">
        <v>453626.13194361597</v>
      </c>
      <c r="BU84" s="40">
        <v>4.206863877804099</v>
      </c>
      <c r="BV84" s="38">
        <v>111266.69544174144</v>
      </c>
      <c r="BW84" s="39">
        <v>0.3998874928273336</v>
      </c>
      <c r="BX84" s="36">
        <v>199787.14261464274</v>
      </c>
      <c r="BY84" s="39">
        <v>1.1164848170347135</v>
      </c>
      <c r="BZ84" s="36">
        <v>311053.83805638418</v>
      </c>
      <c r="CA84" s="40">
        <v>0.68036308489370712</v>
      </c>
      <c r="CB84" s="116">
        <f t="shared" si="134"/>
        <v>476725.31805662363</v>
      </c>
      <c r="CC84" s="117">
        <f t="shared" si="135"/>
        <v>287954.65194337652</v>
      </c>
      <c r="CD84" s="118">
        <f t="shared" si="136"/>
        <v>764679.9700000002</v>
      </c>
      <c r="CE84" s="32"/>
      <c r="CF84" s="35">
        <v>-476193.63137403375</v>
      </c>
      <c r="CG84" s="39">
        <v>-3.787309966866828</v>
      </c>
      <c r="CH84" s="39">
        <v>-84120.185701112714</v>
      </c>
      <c r="CI84" s="39">
        <v>-3.6712864182391094</v>
      </c>
      <c r="CJ84" s="36">
        <v>-560313.81707514648</v>
      </c>
      <c r="CK84" s="40">
        <v>-3.7694256666811068</v>
      </c>
      <c r="CL84" s="38">
        <v>508414.78172284039</v>
      </c>
      <c r="CM84" s="39">
        <v>0.84922343034004766</v>
      </c>
      <c r="CN84" s="36">
        <v>178786.69252312928</v>
      </c>
      <c r="CO84" s="39">
        <v>0.63159217771786536</v>
      </c>
      <c r="CP84" s="36">
        <v>687201.47424596967</v>
      </c>
      <c r="CQ84" s="40">
        <v>0.77935648138765268</v>
      </c>
      <c r="CR84" s="116">
        <f t="shared" si="137"/>
        <v>32221.150348806637</v>
      </c>
      <c r="CS84" s="117">
        <f t="shared" si="138"/>
        <v>94666.50682201657</v>
      </c>
      <c r="CT84" s="118">
        <f t="shared" si="139"/>
        <v>126887.65717082321</v>
      </c>
      <c r="CU84" s="32"/>
      <c r="CV84" s="38">
        <f t="shared" si="140"/>
        <v>2667833.0902710962</v>
      </c>
      <c r="CW84" s="39">
        <f t="shared" si="112"/>
        <v>3.8911817071966515</v>
      </c>
      <c r="CX84" s="39">
        <f t="shared" si="141"/>
        <v>703772.91878667043</v>
      </c>
      <c r="CY84" s="39">
        <f t="shared" si="142"/>
        <v>4.3251345513171362</v>
      </c>
      <c r="CZ84" s="36">
        <f t="shared" si="143"/>
        <v>3371606.0090577668</v>
      </c>
      <c r="DA84" s="40">
        <f t="shared" si="144"/>
        <v>3.97441789434707</v>
      </c>
      <c r="DB84" s="38">
        <f t="shared" si="145"/>
        <v>713305.98936332634</v>
      </c>
      <c r="DC84" s="39">
        <f t="shared" si="89"/>
        <v>0.24602425295320657</v>
      </c>
      <c r="DD84" s="36">
        <f t="shared" si="146"/>
        <v>525255.59732911515</v>
      </c>
      <c r="DE84" s="39">
        <f t="shared" si="147"/>
        <v>0.34134614523684403</v>
      </c>
      <c r="DF84" s="36">
        <f t="shared" si="148"/>
        <v>1238561.5866924415</v>
      </c>
      <c r="DG84" s="40">
        <f t="shared" si="149"/>
        <v>0.27907417025864878</v>
      </c>
      <c r="DH84" s="152"/>
      <c r="DI84" s="161" t="s">
        <v>83</v>
      </c>
      <c r="DJ84" s="38">
        <f t="shared" si="150"/>
        <v>3371606.0090577668</v>
      </c>
      <c r="DK84" s="36">
        <f t="shared" si="151"/>
        <v>1238561.5866924415</v>
      </c>
      <c r="DL84" s="37">
        <f t="shared" si="152"/>
        <v>4610167.595750208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>
        <v>0</v>
      </c>
      <c r="E85" s="39">
        <f t="shared" si="153"/>
        <v>0</v>
      </c>
      <c r="F85" s="39">
        <v>0</v>
      </c>
      <c r="G85" s="39">
        <f t="shared" si="98"/>
        <v>0</v>
      </c>
      <c r="H85" s="36">
        <f t="shared" si="154"/>
        <v>0</v>
      </c>
      <c r="I85" s="40">
        <f t="shared" si="100"/>
        <v>0</v>
      </c>
      <c r="J85" s="38">
        <v>0</v>
      </c>
      <c r="K85" s="39">
        <f t="shared" si="114"/>
        <v>0</v>
      </c>
      <c r="L85" s="36">
        <v>0</v>
      </c>
      <c r="M85" s="39">
        <f t="shared" si="115"/>
        <v>0</v>
      </c>
      <c r="N85" s="36">
        <f t="shared" si="155"/>
        <v>0</v>
      </c>
      <c r="O85" s="40">
        <f t="shared" si="116"/>
        <v>0</v>
      </c>
      <c r="P85" s="116">
        <f t="shared" si="117"/>
        <v>0</v>
      </c>
      <c r="Q85" s="117">
        <f t="shared" si="118"/>
        <v>0</v>
      </c>
      <c r="R85" s="118">
        <f t="shared" si="119"/>
        <v>0</v>
      </c>
      <c r="S85" s="32"/>
      <c r="T85" s="35">
        <v>607573.01824581181</v>
      </c>
      <c r="U85" s="39">
        <v>3.1575849236076428</v>
      </c>
      <c r="V85" s="39">
        <v>85926.565212221816</v>
      </c>
      <c r="W85" s="39">
        <v>1.8088279978995836</v>
      </c>
      <c r="X85" s="36">
        <v>693499.58345803362</v>
      </c>
      <c r="Y85" s="40">
        <v>2.8905330648756618</v>
      </c>
      <c r="Z85" s="38">
        <v>2386421.9290025458</v>
      </c>
      <c r="AA85" s="39">
        <v>2.4617921577027739</v>
      </c>
      <c r="AB85" s="36">
        <v>913181.25291826623</v>
      </c>
      <c r="AC85" s="39">
        <v>2.3905393560130319</v>
      </c>
      <c r="AD85" s="36">
        <v>3299603.181920812</v>
      </c>
      <c r="AE85" s="40">
        <v>2.4416509779772202</v>
      </c>
      <c r="AF85" s="116">
        <f t="shared" si="120"/>
        <v>2993994.9472483573</v>
      </c>
      <c r="AG85" s="117">
        <f t="shared" si="121"/>
        <v>999107.81813048804</v>
      </c>
      <c r="AH85" s="118">
        <f t="shared" si="122"/>
        <v>3993102.7653788454</v>
      </c>
      <c r="AI85" s="32"/>
      <c r="AJ85" s="35">
        <v>3616317.4736832827</v>
      </c>
      <c r="AK85" s="39">
        <f t="shared" si="105"/>
        <v>56.994759238507214</v>
      </c>
      <c r="AL85" s="36">
        <v>1060590.7996287462</v>
      </c>
      <c r="AM85" s="39">
        <f t="shared" si="123"/>
        <v>54.419970220572949</v>
      </c>
      <c r="AN85" s="36">
        <f t="shared" si="156"/>
        <v>4676908.2733120285</v>
      </c>
      <c r="AO85" s="40">
        <f t="shared" si="157"/>
        <v>56.389735508168997</v>
      </c>
      <c r="AP85" s="38">
        <v>1189095.0465238197</v>
      </c>
      <c r="AQ85" s="39">
        <f t="shared" si="124"/>
        <v>8.0944782679869558</v>
      </c>
      <c r="AR85" s="36">
        <v>1742649.2660007523</v>
      </c>
      <c r="AS85" s="39">
        <f t="shared" si="125"/>
        <v>12.214888382661266</v>
      </c>
      <c r="AT85" s="36">
        <f t="shared" si="126"/>
        <v>2931744.312524572</v>
      </c>
      <c r="AU85" s="40">
        <f t="shared" si="127"/>
        <v>10.12454522780339</v>
      </c>
      <c r="AV85" s="116">
        <f t="shared" si="128"/>
        <v>4805412.5202071024</v>
      </c>
      <c r="AW85" s="117">
        <f t="shared" si="129"/>
        <v>2803240.0656294986</v>
      </c>
      <c r="AX85" s="118">
        <f t="shared" si="130"/>
        <v>7608652.5858366005</v>
      </c>
      <c r="AY85" s="32"/>
      <c r="AZ85" s="35">
        <v>274388.16028894827</v>
      </c>
      <c r="BA85" s="39">
        <v>2.488623491378763</v>
      </c>
      <c r="BB85" s="39">
        <v>59031.59501105154</v>
      </c>
      <c r="BC85" s="39">
        <v>2.1020402026511249</v>
      </c>
      <c r="BD85" s="36">
        <v>333419.75529999984</v>
      </c>
      <c r="BE85" s="40">
        <v>2.4101471396559191</v>
      </c>
      <c r="BF85" s="38">
        <v>1185632.0224515051</v>
      </c>
      <c r="BG85" s="39">
        <v>2.0113526090411811</v>
      </c>
      <c r="BH85" s="36">
        <v>989803.54074849456</v>
      </c>
      <c r="BI85" s="39">
        <v>3.5536311343664648</v>
      </c>
      <c r="BJ85" s="36">
        <v>2175435.5631999997</v>
      </c>
      <c r="BK85" s="40">
        <v>2.5062535074187529</v>
      </c>
      <c r="BL85" s="116">
        <f t="shared" si="131"/>
        <v>1460020.1827404534</v>
      </c>
      <c r="BM85" s="117">
        <f t="shared" si="132"/>
        <v>1048835.1357595462</v>
      </c>
      <c r="BN85" s="118">
        <f t="shared" si="133"/>
        <v>2508855.3184999996</v>
      </c>
      <c r="BO85" s="32"/>
      <c r="BP85" s="35">
        <v>4136659.0900000022</v>
      </c>
      <c r="BQ85" s="39">
        <v>47.282588354974422</v>
      </c>
      <c r="BR85" s="39">
        <v>1485685.3200000005</v>
      </c>
      <c r="BS85" s="39">
        <v>73.035361321404011</v>
      </c>
      <c r="BT85" s="36">
        <v>5622344.4100000029</v>
      </c>
      <c r="BU85" s="40">
        <v>52.140818046925745</v>
      </c>
      <c r="BV85" s="38">
        <v>-624971.29999999853</v>
      </c>
      <c r="BW85" s="39">
        <v>-2.2461187083325793</v>
      </c>
      <c r="BX85" s="36">
        <v>4224665.4699999979</v>
      </c>
      <c r="BY85" s="39">
        <v>23.609001022672011</v>
      </c>
      <c r="BZ85" s="36">
        <v>3599694.1699999995</v>
      </c>
      <c r="CA85" s="40">
        <v>7.8735534834685064</v>
      </c>
      <c r="CB85" s="116">
        <f t="shared" si="134"/>
        <v>3511687.7900000038</v>
      </c>
      <c r="CC85" s="117">
        <f t="shared" si="135"/>
        <v>5710350.7899999982</v>
      </c>
      <c r="CD85" s="118">
        <f t="shared" si="136"/>
        <v>9222038.5800000019</v>
      </c>
      <c r="CE85" s="32"/>
      <c r="CF85" s="35">
        <v>1421504.3157785269</v>
      </c>
      <c r="CG85" s="39">
        <v>11.305647762566425</v>
      </c>
      <c r="CH85" s="39">
        <v>198638.52322147356</v>
      </c>
      <c r="CI85" s="39">
        <v>8.6692499114683184</v>
      </c>
      <c r="CJ85" s="36">
        <v>1620142.8390000006</v>
      </c>
      <c r="CK85" s="40">
        <v>10.899263617832856</v>
      </c>
      <c r="CL85" s="38">
        <v>953920.73864648305</v>
      </c>
      <c r="CM85" s="39">
        <v>1.5933679961089244</v>
      </c>
      <c r="CN85" s="36">
        <v>515277.1153535163</v>
      </c>
      <c r="CO85" s="39">
        <v>1.8202976453194628</v>
      </c>
      <c r="CP85" s="36">
        <v>1469197.8539999994</v>
      </c>
      <c r="CQ85" s="40">
        <v>1.6662200429824603</v>
      </c>
      <c r="CR85" s="116">
        <f t="shared" si="137"/>
        <v>2375425.05442501</v>
      </c>
      <c r="CS85" s="117">
        <f t="shared" si="138"/>
        <v>713915.63857498986</v>
      </c>
      <c r="CT85" s="118">
        <f t="shared" si="139"/>
        <v>3089340.693</v>
      </c>
      <c r="CU85" s="32"/>
      <c r="CV85" s="38">
        <f t="shared" si="140"/>
        <v>10056442.057996573</v>
      </c>
      <c r="CW85" s="39">
        <f t="shared" si="112"/>
        <v>14.667875407296529</v>
      </c>
      <c r="CX85" s="39">
        <f t="shared" si="141"/>
        <v>2889872.8030734938</v>
      </c>
      <c r="CY85" s="39">
        <f t="shared" si="142"/>
        <v>17.76011604855973</v>
      </c>
      <c r="CZ85" s="36">
        <f t="shared" si="143"/>
        <v>12946314.861070067</v>
      </c>
      <c r="DA85" s="40">
        <f t="shared" si="144"/>
        <v>15.260995890818124</v>
      </c>
      <c r="DB85" s="38">
        <f t="shared" si="145"/>
        <v>5090098.4366243556</v>
      </c>
      <c r="DC85" s="39">
        <f t="shared" si="89"/>
        <v>1.7556107533129548</v>
      </c>
      <c r="DD85" s="36">
        <f t="shared" si="146"/>
        <v>8385576.6450210279</v>
      </c>
      <c r="DE85" s="39">
        <f t="shared" si="147"/>
        <v>5.4495073977717547</v>
      </c>
      <c r="DF85" s="36">
        <f t="shared" si="148"/>
        <v>13475675.081645384</v>
      </c>
      <c r="DG85" s="40">
        <f t="shared" si="149"/>
        <v>3.0363551417158487</v>
      </c>
      <c r="DH85" s="152"/>
      <c r="DI85" s="161" t="s">
        <v>84</v>
      </c>
      <c r="DJ85" s="38">
        <f t="shared" si="150"/>
        <v>12946314.861070067</v>
      </c>
      <c r="DK85" s="36">
        <f t="shared" si="151"/>
        <v>13475675.081645384</v>
      </c>
      <c r="DL85" s="37">
        <f t="shared" si="152"/>
        <v>26421989.942715451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>
        <v>63078.661036999998</v>
      </c>
      <c r="E86" s="39">
        <f t="shared" si="153"/>
        <v>0.59360329967816006</v>
      </c>
      <c r="F86" s="39">
        <v>0</v>
      </c>
      <c r="G86" s="39">
        <f t="shared" si="98"/>
        <v>0</v>
      </c>
      <c r="H86" s="36">
        <f t="shared" si="154"/>
        <v>63078.661036999998</v>
      </c>
      <c r="I86" s="40">
        <f t="shared" si="100"/>
        <v>0.4828064373287409</v>
      </c>
      <c r="J86" s="38">
        <v>63524.581831999996</v>
      </c>
      <c r="K86" s="39">
        <f t="shared" si="114"/>
        <v>0.20061513484015422</v>
      </c>
      <c r="L86" s="36">
        <v>0</v>
      </c>
      <c r="M86" s="39">
        <f t="shared" si="115"/>
        <v>0</v>
      </c>
      <c r="N86" s="36">
        <f t="shared" si="155"/>
        <v>63524.581831999996</v>
      </c>
      <c r="O86" s="40">
        <f t="shared" si="116"/>
        <v>0.10762992653838528</v>
      </c>
      <c r="P86" s="116">
        <f t="shared" si="117"/>
        <v>126603.24286899999</v>
      </c>
      <c r="Q86" s="117">
        <f t="shared" si="118"/>
        <v>0</v>
      </c>
      <c r="R86" s="118">
        <f t="shared" si="119"/>
        <v>126603.24286899999</v>
      </c>
      <c r="S86" s="32"/>
      <c r="T86" s="35">
        <v>46426.423816934199</v>
      </c>
      <c r="U86" s="39">
        <v>0.2412802601481896</v>
      </c>
      <c r="V86" s="39">
        <v>8076.7020900114439</v>
      </c>
      <c r="W86" s="39">
        <v>0.17002151587258849</v>
      </c>
      <c r="X86" s="36">
        <v>54503.125906945643</v>
      </c>
      <c r="Y86" s="40">
        <v>0.22717113511091419</v>
      </c>
      <c r="Z86" s="38">
        <v>28993.028724793701</v>
      </c>
      <c r="AA86" s="39">
        <v>2.9908713909857911E-2</v>
      </c>
      <c r="AB86" s="36">
        <v>12008.481228549485</v>
      </c>
      <c r="AC86" s="39">
        <v>3.1435979320701898E-2</v>
      </c>
      <c r="AD86" s="36">
        <v>41001.509953343186</v>
      </c>
      <c r="AE86" s="40">
        <v>3.034042924453869E-2</v>
      </c>
      <c r="AF86" s="116">
        <f t="shared" si="120"/>
        <v>75419.452541727893</v>
      </c>
      <c r="AG86" s="117">
        <f t="shared" si="121"/>
        <v>20085.183318560928</v>
      </c>
      <c r="AH86" s="118">
        <f t="shared" si="122"/>
        <v>95504.635860288821</v>
      </c>
      <c r="AI86" s="32"/>
      <c r="AJ86" s="35">
        <v>3456.7272982118811</v>
      </c>
      <c r="AK86" s="39">
        <f t="shared" si="105"/>
        <v>5.4479547647153369E-2</v>
      </c>
      <c r="AL86" s="36">
        <v>866.66864440861912</v>
      </c>
      <c r="AM86" s="39">
        <f t="shared" si="123"/>
        <v>4.4469631300149783E-2</v>
      </c>
      <c r="AN86" s="36">
        <f t="shared" si="156"/>
        <v>4323.3959426205001</v>
      </c>
      <c r="AO86" s="40">
        <f t="shared" si="157"/>
        <v>5.2127418254626898E-2</v>
      </c>
      <c r="AP86" s="38">
        <v>1092.2758038654752</v>
      </c>
      <c r="AQ86" s="39">
        <f t="shared" si="124"/>
        <v>7.4354045817311889E-3</v>
      </c>
      <c r="AR86" s="36">
        <v>1655.0194705277877</v>
      </c>
      <c r="AS86" s="39">
        <f t="shared" si="125"/>
        <v>1.1600657974063811E-2</v>
      </c>
      <c r="AT86" s="36">
        <f t="shared" si="126"/>
        <v>2747.2952743932628</v>
      </c>
      <c r="AU86" s="40">
        <f t="shared" si="127"/>
        <v>9.4875651812122291E-3</v>
      </c>
      <c r="AV86" s="116">
        <f t="shared" si="128"/>
        <v>4549.0031020773567</v>
      </c>
      <c r="AW86" s="117">
        <f t="shared" si="129"/>
        <v>2521.6881149364067</v>
      </c>
      <c r="AX86" s="118">
        <f t="shared" si="130"/>
        <v>7070.6912170137639</v>
      </c>
      <c r="AY86" s="32"/>
      <c r="AZ86" s="35">
        <v>0</v>
      </c>
      <c r="BA86" s="39">
        <v>0</v>
      </c>
      <c r="BB86" s="39">
        <v>0</v>
      </c>
      <c r="BC86" s="39">
        <v>0</v>
      </c>
      <c r="BD86" s="36">
        <v>0</v>
      </c>
      <c r="BE86" s="40">
        <v>0</v>
      </c>
      <c r="BF86" s="38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31"/>
        <v>0</v>
      </c>
      <c r="BM86" s="117">
        <f t="shared" si="132"/>
        <v>0</v>
      </c>
      <c r="BN86" s="118">
        <f t="shared" si="133"/>
        <v>0</v>
      </c>
      <c r="BO86" s="32"/>
      <c r="BP86" s="35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38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34"/>
        <v>0</v>
      </c>
      <c r="CC86" s="117">
        <f t="shared" si="135"/>
        <v>0</v>
      </c>
      <c r="CD86" s="118">
        <f t="shared" si="136"/>
        <v>0</v>
      </c>
      <c r="CE86" s="32"/>
      <c r="CF86" s="35">
        <v>0</v>
      </c>
      <c r="CG86" s="39">
        <v>0</v>
      </c>
      <c r="CH86" s="39">
        <v>0</v>
      </c>
      <c r="CI86" s="39">
        <v>0</v>
      </c>
      <c r="CJ86" s="36">
        <v>0</v>
      </c>
      <c r="CK86" s="40">
        <v>0</v>
      </c>
      <c r="CL86" s="38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37"/>
        <v>0</v>
      </c>
      <c r="CS86" s="117">
        <f t="shared" si="138"/>
        <v>0</v>
      </c>
      <c r="CT86" s="118">
        <f t="shared" si="139"/>
        <v>0</v>
      </c>
      <c r="CU86" s="32"/>
      <c r="CV86" s="38">
        <f t="shared" si="140"/>
        <v>112961.81215214607</v>
      </c>
      <c r="CW86" s="39">
        <f t="shared" si="112"/>
        <v>0.16476103346238544</v>
      </c>
      <c r="CX86" s="39">
        <f t="shared" si="141"/>
        <v>8943.3707344200629</v>
      </c>
      <c r="CY86" s="39">
        <f t="shared" si="142"/>
        <v>5.4962731210752798E-2</v>
      </c>
      <c r="CZ86" s="36">
        <f t="shared" si="143"/>
        <v>121905.18288656614</v>
      </c>
      <c r="DA86" s="40">
        <f t="shared" si="144"/>
        <v>0.14370069900706464</v>
      </c>
      <c r="DB86" s="38">
        <f t="shared" si="145"/>
        <v>93609.886360659162</v>
      </c>
      <c r="DC86" s="39">
        <f t="shared" si="89"/>
        <v>3.2286708235089723E-2</v>
      </c>
      <c r="DD86" s="36">
        <f t="shared" si="146"/>
        <v>13663.500699077273</v>
      </c>
      <c r="DE86" s="39">
        <f t="shared" si="147"/>
        <v>8.8794547222094383E-3</v>
      </c>
      <c r="DF86" s="36">
        <f t="shared" si="148"/>
        <v>107273.38705973643</v>
      </c>
      <c r="DG86" s="40">
        <f t="shared" si="149"/>
        <v>2.4170967197907133E-2</v>
      </c>
      <c r="DH86" s="152"/>
      <c r="DI86" s="161" t="s">
        <v>85</v>
      </c>
      <c r="DJ86" s="38">
        <f t="shared" si="150"/>
        <v>121905.18288656614</v>
      </c>
      <c r="DK86" s="36">
        <f t="shared" si="151"/>
        <v>107273.38705973643</v>
      </c>
      <c r="DL86" s="37">
        <f t="shared" si="152"/>
        <v>229178.56994630257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>
        <v>25702.26897600001</v>
      </c>
      <c r="E87" s="39">
        <f t="shared" si="153"/>
        <v>0.24187183783783794</v>
      </c>
      <c r="F87" s="39">
        <v>0</v>
      </c>
      <c r="G87" s="39">
        <f t="shared" si="98"/>
        <v>0</v>
      </c>
      <c r="H87" s="36">
        <f t="shared" si="154"/>
        <v>25702.26897600001</v>
      </c>
      <c r="I87" s="40">
        <f t="shared" si="100"/>
        <v>0.1967261307003445</v>
      </c>
      <c r="J87" s="38">
        <v>64249.94960900001</v>
      </c>
      <c r="K87" s="39">
        <f t="shared" si="114"/>
        <v>0.20290589772587317</v>
      </c>
      <c r="L87" s="36">
        <v>0</v>
      </c>
      <c r="M87" s="39">
        <f t="shared" si="115"/>
        <v>0</v>
      </c>
      <c r="N87" s="36">
        <f t="shared" si="155"/>
        <v>64249.94960900001</v>
      </c>
      <c r="O87" s="40">
        <f t="shared" si="116"/>
        <v>0.10885891976117099</v>
      </c>
      <c r="P87" s="116">
        <f t="shared" si="117"/>
        <v>89952.218585000024</v>
      </c>
      <c r="Q87" s="117">
        <f t="shared" si="118"/>
        <v>0</v>
      </c>
      <c r="R87" s="118">
        <f t="shared" si="119"/>
        <v>89952.218585000024</v>
      </c>
      <c r="S87" s="32"/>
      <c r="T87" s="35">
        <v>5953.311689791668</v>
      </c>
      <c r="U87" s="39">
        <v>3.0939634698554014E-2</v>
      </c>
      <c r="V87" s="39">
        <v>1129.3043935460105</v>
      </c>
      <c r="W87" s="39">
        <v>2.3772827415502074E-2</v>
      </c>
      <c r="X87" s="36">
        <v>7082.616083337678</v>
      </c>
      <c r="Y87" s="40">
        <v>2.952061755051737E-2</v>
      </c>
      <c r="Z87" s="38">
        <v>3763.4049129680352</v>
      </c>
      <c r="AA87" s="39">
        <v>3.8822643173066968E-3</v>
      </c>
      <c r="AB87" s="36">
        <v>1981.8594989754715</v>
      </c>
      <c r="AC87" s="39">
        <v>5.1881410347056041E-3</v>
      </c>
      <c r="AD87" s="36">
        <v>5745.2644119435063</v>
      </c>
      <c r="AE87" s="40">
        <v>4.2513992431033607E-3</v>
      </c>
      <c r="AF87" s="116">
        <f t="shared" si="120"/>
        <v>9716.7166027597032</v>
      </c>
      <c r="AG87" s="117">
        <f t="shared" si="121"/>
        <v>3111.163892521482</v>
      </c>
      <c r="AH87" s="118">
        <f t="shared" si="122"/>
        <v>12827.880495281184</v>
      </c>
      <c r="AI87" s="32"/>
      <c r="AJ87" s="35">
        <v>243.38933524275942</v>
      </c>
      <c r="AK87" s="39">
        <f t="shared" si="105"/>
        <v>3.8359233292791081E-3</v>
      </c>
      <c r="AL87" s="36">
        <v>61.022431635689806</v>
      </c>
      <c r="AM87" s="39">
        <f t="shared" si="123"/>
        <v>3.1311217423002618E-3</v>
      </c>
      <c r="AN87" s="36">
        <f t="shared" si="156"/>
        <v>304.41176687844921</v>
      </c>
      <c r="AO87" s="40">
        <f t="shared" si="157"/>
        <v>3.6703091052273265E-3</v>
      </c>
      <c r="AP87" s="38">
        <v>76.907507844801188</v>
      </c>
      <c r="AQ87" s="39">
        <f t="shared" si="124"/>
        <v>5.2352934503819681E-4</v>
      </c>
      <c r="AR87" s="36">
        <v>116.53047926399987</v>
      </c>
      <c r="AS87" s="39">
        <f t="shared" si="125"/>
        <v>8.1680624159925883E-4</v>
      </c>
      <c r="AT87" s="36">
        <f t="shared" si="126"/>
        <v>193.43798710880105</v>
      </c>
      <c r="AU87" s="40">
        <f t="shared" si="127"/>
        <v>6.6802266517295089E-4</v>
      </c>
      <c r="AV87" s="116">
        <f t="shared" si="128"/>
        <v>320.2968430875606</v>
      </c>
      <c r="AW87" s="117">
        <f t="shared" si="129"/>
        <v>177.55291089968966</v>
      </c>
      <c r="AX87" s="118">
        <f t="shared" si="130"/>
        <v>497.84975398725027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31"/>
        <v>0</v>
      </c>
      <c r="BM87" s="117">
        <f t="shared" si="132"/>
        <v>0</v>
      </c>
      <c r="BN87" s="118">
        <f t="shared" si="133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34"/>
        <v>0</v>
      </c>
      <c r="CC87" s="117">
        <f t="shared" si="135"/>
        <v>0</v>
      </c>
      <c r="CD87" s="118">
        <f t="shared" si="136"/>
        <v>0</v>
      </c>
      <c r="CE87" s="32"/>
      <c r="CF87" s="35">
        <v>0</v>
      </c>
      <c r="CG87" s="39">
        <v>0</v>
      </c>
      <c r="CH87" s="39">
        <v>0</v>
      </c>
      <c r="CI87" s="39">
        <v>0</v>
      </c>
      <c r="CJ87" s="36">
        <v>0</v>
      </c>
      <c r="CK87" s="40">
        <v>0</v>
      </c>
      <c r="CL87" s="38">
        <v>0</v>
      </c>
      <c r="CM87" s="39">
        <v>0</v>
      </c>
      <c r="CN87" s="36">
        <v>0</v>
      </c>
      <c r="CO87" s="39">
        <v>0</v>
      </c>
      <c r="CP87" s="36">
        <v>0</v>
      </c>
      <c r="CQ87" s="40">
        <v>0</v>
      </c>
      <c r="CR87" s="116">
        <f t="shared" si="137"/>
        <v>0</v>
      </c>
      <c r="CS87" s="117">
        <f t="shared" si="138"/>
        <v>0</v>
      </c>
      <c r="CT87" s="118">
        <f t="shared" si="139"/>
        <v>0</v>
      </c>
      <c r="CU87" s="32"/>
      <c r="CV87" s="38">
        <f t="shared" si="140"/>
        <v>31898.970001034435</v>
      </c>
      <c r="CW87" s="39">
        <f t="shared" si="112"/>
        <v>4.6526407142594824E-2</v>
      </c>
      <c r="CX87" s="39">
        <f t="shared" si="141"/>
        <v>1190.3268251817003</v>
      </c>
      <c r="CY87" s="39">
        <f t="shared" si="142"/>
        <v>7.3153193899942867E-3</v>
      </c>
      <c r="CZ87" s="36">
        <f t="shared" si="143"/>
        <v>33089.296826216138</v>
      </c>
      <c r="DA87" s="40">
        <f t="shared" si="144"/>
        <v>3.9005356220202986E-2</v>
      </c>
      <c r="DB87" s="38">
        <f t="shared" si="145"/>
        <v>68090.26202981286</v>
      </c>
      <c r="DC87" s="39">
        <f t="shared" si="89"/>
        <v>2.3484810304515956E-2</v>
      </c>
      <c r="DD87" s="36">
        <f t="shared" si="146"/>
        <v>2098.3899782394715</v>
      </c>
      <c r="DE87" s="39">
        <f t="shared" si="147"/>
        <v>1.3636738645297346E-3</v>
      </c>
      <c r="DF87" s="36">
        <f t="shared" si="148"/>
        <v>70188.652008052333</v>
      </c>
      <c r="DG87" s="40">
        <f t="shared" si="149"/>
        <v>1.581499057550239E-2</v>
      </c>
      <c r="DH87" s="152"/>
      <c r="DI87" s="161" t="s">
        <v>86</v>
      </c>
      <c r="DJ87" s="38">
        <f t="shared" si="150"/>
        <v>33089.296826216138</v>
      </c>
      <c r="DK87" s="36">
        <f t="shared" si="151"/>
        <v>70188.652008052333</v>
      </c>
      <c r="DL87" s="37">
        <f t="shared" si="152"/>
        <v>103277.94883426846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>
        <v>8181.84</v>
      </c>
      <c r="E88" s="39">
        <f t="shared" si="153"/>
        <v>7.6995407663931342E-2</v>
      </c>
      <c r="F88" s="39">
        <v>0</v>
      </c>
      <c r="G88" s="39">
        <f t="shared" si="98"/>
        <v>0</v>
      </c>
      <c r="H88" s="36">
        <f t="shared" si="154"/>
        <v>8181.84</v>
      </c>
      <c r="I88" s="40">
        <f t="shared" si="100"/>
        <v>6.2624110218140072E-2</v>
      </c>
      <c r="J88" s="38">
        <v>6704.24</v>
      </c>
      <c r="K88" s="39">
        <f t="shared" si="114"/>
        <v>2.1172465411228206E-2</v>
      </c>
      <c r="L88" s="36">
        <v>0</v>
      </c>
      <c r="M88" s="39">
        <f t="shared" si="115"/>
        <v>0</v>
      </c>
      <c r="N88" s="36">
        <f t="shared" si="155"/>
        <v>6704.24</v>
      </c>
      <c r="O88" s="40">
        <f t="shared" si="116"/>
        <v>1.1359017846099629E-2</v>
      </c>
      <c r="P88" s="116">
        <f t="shared" si="117"/>
        <v>14886.08</v>
      </c>
      <c r="Q88" s="117">
        <f t="shared" si="118"/>
        <v>0</v>
      </c>
      <c r="R88" s="118">
        <f t="shared" si="119"/>
        <v>14886.08</v>
      </c>
      <c r="S88" s="32"/>
      <c r="T88" s="35">
        <v>21376.608552015721</v>
      </c>
      <c r="U88" s="39">
        <v>0.11109521794859976</v>
      </c>
      <c r="V88" s="39">
        <v>3534.0325842948096</v>
      </c>
      <c r="W88" s="39">
        <v>7.4394421191790364E-2</v>
      </c>
      <c r="X88" s="36">
        <v>24910.641136310529</v>
      </c>
      <c r="Y88" s="40">
        <v>0.10382851495413294</v>
      </c>
      <c r="Z88" s="38">
        <v>14200.889367641539</v>
      </c>
      <c r="AA88" s="39">
        <v>1.4649395252698146E-2</v>
      </c>
      <c r="AB88" s="36">
        <v>4656.6729231949321</v>
      </c>
      <c r="AC88" s="39">
        <v>1.2190307078034262E-2</v>
      </c>
      <c r="AD88" s="36">
        <v>18857.562290836471</v>
      </c>
      <c r="AE88" s="40">
        <v>1.3954279612157386E-2</v>
      </c>
      <c r="AF88" s="116">
        <f t="shared" si="120"/>
        <v>35577.49791965726</v>
      </c>
      <c r="AG88" s="117">
        <f t="shared" si="121"/>
        <v>8190.7055074897416</v>
      </c>
      <c r="AH88" s="118">
        <f t="shared" si="122"/>
        <v>43768.203427147004</v>
      </c>
      <c r="AI88" s="32"/>
      <c r="AJ88" s="35">
        <v>43575.148696100543</v>
      </c>
      <c r="AK88" s="39">
        <f t="shared" si="105"/>
        <v>0.68676357283058387</v>
      </c>
      <c r="AL88" s="36">
        <v>11464.577313398811</v>
      </c>
      <c r="AM88" s="39">
        <f t="shared" si="123"/>
        <v>0.58825888005535487</v>
      </c>
      <c r="AN88" s="36">
        <f t="shared" si="156"/>
        <v>55039.726009499354</v>
      </c>
      <c r="AO88" s="40">
        <f t="shared" si="157"/>
        <v>0.66361694750960776</v>
      </c>
      <c r="AP88" s="38">
        <v>4439.818482453863</v>
      </c>
      <c r="AQ88" s="39">
        <f t="shared" si="124"/>
        <v>3.0222995483069413E-2</v>
      </c>
      <c r="AR88" s="36">
        <v>6557.9049204365092</v>
      </c>
      <c r="AS88" s="39">
        <f t="shared" si="125"/>
        <v>4.5966838072396432E-2</v>
      </c>
      <c r="AT88" s="36">
        <f t="shared" si="126"/>
        <v>10997.723402890373</v>
      </c>
      <c r="AU88" s="40">
        <f t="shared" si="127"/>
        <v>3.7979760895162355E-2</v>
      </c>
      <c r="AV88" s="116">
        <f t="shared" si="128"/>
        <v>48014.967178554405</v>
      </c>
      <c r="AW88" s="117">
        <f t="shared" si="129"/>
        <v>18022.482233835319</v>
      </c>
      <c r="AX88" s="118">
        <f t="shared" si="130"/>
        <v>66037.449412389717</v>
      </c>
      <c r="AY88" s="32"/>
      <c r="AZ88" s="35">
        <v>171743.87007939647</v>
      </c>
      <c r="BA88" s="39">
        <v>1.5576686294692987</v>
      </c>
      <c r="BB88" s="39">
        <v>187057.17989360349</v>
      </c>
      <c r="BC88" s="39">
        <v>6.660868849254121</v>
      </c>
      <c r="BD88" s="36">
        <v>358801.04997299996</v>
      </c>
      <c r="BE88" s="40">
        <v>2.5936175363090932</v>
      </c>
      <c r="BF88" s="38">
        <v>0</v>
      </c>
      <c r="BG88" s="39">
        <v>0</v>
      </c>
      <c r="BH88" s="36">
        <v>83724.343756604649</v>
      </c>
      <c r="BI88" s="39">
        <v>0.30059039236501472</v>
      </c>
      <c r="BJ88" s="36">
        <v>83724.343756604649</v>
      </c>
      <c r="BK88" s="40">
        <v>9.645628385685838E-2</v>
      </c>
      <c r="BL88" s="116">
        <f t="shared" si="131"/>
        <v>171743.87007939647</v>
      </c>
      <c r="BM88" s="117">
        <f t="shared" si="132"/>
        <v>270781.52365020814</v>
      </c>
      <c r="BN88" s="118">
        <f t="shared" si="133"/>
        <v>442525.39372960461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34"/>
        <v>0</v>
      </c>
      <c r="CC88" s="117">
        <f t="shared" si="135"/>
        <v>0</v>
      </c>
      <c r="CD88" s="118">
        <f t="shared" si="136"/>
        <v>0</v>
      </c>
      <c r="CE88" s="32"/>
      <c r="CF88" s="35">
        <v>34620.864143798346</v>
      </c>
      <c r="CG88" s="39">
        <v>0.27535005761208858</v>
      </c>
      <c r="CH88" s="39">
        <v>5479.7435262016606</v>
      </c>
      <c r="CI88" s="39">
        <v>0.23915434583867939</v>
      </c>
      <c r="CJ88" s="36">
        <v>40100.607670000005</v>
      </c>
      <c r="CK88" s="40">
        <v>0.26977071632794475</v>
      </c>
      <c r="CL88" s="38">
        <v>20880.701577853735</v>
      </c>
      <c r="CM88" s="39">
        <v>3.4877784162299412E-2</v>
      </c>
      <c r="CN88" s="36">
        <v>14403.96084214628</v>
      </c>
      <c r="CO88" s="39">
        <v>5.0884262512307002E-2</v>
      </c>
      <c r="CP88" s="36">
        <v>35284.662420000015</v>
      </c>
      <c r="CQ88" s="40">
        <v>4.0016401857658888E-2</v>
      </c>
      <c r="CR88" s="116">
        <f t="shared" si="137"/>
        <v>55501.565721652078</v>
      </c>
      <c r="CS88" s="117">
        <f t="shared" si="138"/>
        <v>19883.704368347942</v>
      </c>
      <c r="CT88" s="118">
        <f t="shared" si="139"/>
        <v>75385.27009000002</v>
      </c>
      <c r="CU88" s="32"/>
      <c r="CV88" s="38">
        <f t="shared" si="140"/>
        <v>279498.3314713111</v>
      </c>
      <c r="CW88" s="39">
        <f t="shared" si="112"/>
        <v>0.40766373225494246</v>
      </c>
      <c r="CX88" s="39">
        <f t="shared" si="141"/>
        <v>207535.53331749878</v>
      </c>
      <c r="CY88" s="39">
        <f t="shared" si="142"/>
        <v>1.2754385424847974</v>
      </c>
      <c r="CZ88" s="36">
        <f t="shared" si="143"/>
        <v>487033.86478880991</v>
      </c>
      <c r="DA88" s="40">
        <f t="shared" si="144"/>
        <v>0.57411100293732242</v>
      </c>
      <c r="DB88" s="38">
        <f t="shared" si="145"/>
        <v>46225.649427949131</v>
      </c>
      <c r="DC88" s="39">
        <f t="shared" si="89"/>
        <v>1.594355162773671E-2</v>
      </c>
      <c r="DD88" s="36">
        <f t="shared" si="146"/>
        <v>109342.88244238237</v>
      </c>
      <c r="DE88" s="39">
        <f t="shared" si="147"/>
        <v>7.1058303082501467E-2</v>
      </c>
      <c r="DF88" s="36">
        <f t="shared" si="148"/>
        <v>155568.5318703315</v>
      </c>
      <c r="DG88" s="40">
        <f t="shared" si="149"/>
        <v>3.5052886684471131E-2</v>
      </c>
      <c r="DH88" s="152"/>
      <c r="DI88" s="161" t="s">
        <v>87</v>
      </c>
      <c r="DJ88" s="38">
        <f t="shared" si="150"/>
        <v>487033.86478880991</v>
      </c>
      <c r="DK88" s="36">
        <f t="shared" si="151"/>
        <v>155568.5318703315</v>
      </c>
      <c r="DL88" s="37">
        <f t="shared" si="152"/>
        <v>642602.39665914141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>
        <v>0</v>
      </c>
      <c r="E89" s="39">
        <f t="shared" si="153"/>
        <v>0</v>
      </c>
      <c r="F89" s="39">
        <v>0</v>
      </c>
      <c r="G89" s="39">
        <f t="shared" si="98"/>
        <v>0</v>
      </c>
      <c r="H89" s="36">
        <f t="shared" si="154"/>
        <v>0</v>
      </c>
      <c r="I89" s="40">
        <f t="shared" si="100"/>
        <v>0</v>
      </c>
      <c r="J89" s="38">
        <v>0</v>
      </c>
      <c r="K89" s="39">
        <f t="shared" si="114"/>
        <v>0</v>
      </c>
      <c r="L89" s="36">
        <v>0</v>
      </c>
      <c r="M89" s="39">
        <f t="shared" si="115"/>
        <v>0</v>
      </c>
      <c r="N89" s="36">
        <f t="shared" si="155"/>
        <v>0</v>
      </c>
      <c r="O89" s="40">
        <f t="shared" si="116"/>
        <v>0</v>
      </c>
      <c r="P89" s="116">
        <f t="shared" si="117"/>
        <v>0</v>
      </c>
      <c r="Q89" s="117">
        <f t="shared" si="118"/>
        <v>0</v>
      </c>
      <c r="R89" s="118">
        <f t="shared" si="119"/>
        <v>0</v>
      </c>
      <c r="S89" s="32"/>
      <c r="T89" s="35">
        <v>88047.889999999898</v>
      </c>
      <c r="U89" s="39">
        <v>0.45758893444965826</v>
      </c>
      <c r="V89" s="39">
        <v>30353.020000000004</v>
      </c>
      <c r="W89" s="39">
        <v>0.63895714045133045</v>
      </c>
      <c r="X89" s="36">
        <v>118400.9099999999</v>
      </c>
      <c r="Y89" s="40">
        <v>0.49349956860799971</v>
      </c>
      <c r="Z89" s="38">
        <v>70596.120000000199</v>
      </c>
      <c r="AA89" s="39">
        <v>7.2825753261865467E-2</v>
      </c>
      <c r="AB89" s="36">
        <v>49653.509999999995</v>
      </c>
      <c r="AC89" s="39">
        <v>0.12998369101408908</v>
      </c>
      <c r="AD89" s="36">
        <v>120249.63000000019</v>
      </c>
      <c r="AE89" s="40">
        <v>8.898270807218106E-2</v>
      </c>
      <c r="AF89" s="116">
        <f t="shared" si="120"/>
        <v>158644.0100000001</v>
      </c>
      <c r="AG89" s="117">
        <f t="shared" si="121"/>
        <v>80006.53</v>
      </c>
      <c r="AH89" s="118">
        <f t="shared" si="122"/>
        <v>238650.5400000001</v>
      </c>
      <c r="AI89" s="32"/>
      <c r="AJ89" s="35">
        <v>0</v>
      </c>
      <c r="AK89" s="39">
        <f t="shared" si="105"/>
        <v>0</v>
      </c>
      <c r="AL89" s="36">
        <v>0</v>
      </c>
      <c r="AM89" s="39">
        <f t="shared" si="123"/>
        <v>0</v>
      </c>
      <c r="AN89" s="36">
        <f t="shared" si="156"/>
        <v>0</v>
      </c>
      <c r="AO89" s="40">
        <f t="shared" si="157"/>
        <v>0</v>
      </c>
      <c r="AP89" s="38">
        <v>0</v>
      </c>
      <c r="AQ89" s="39">
        <f t="shared" si="124"/>
        <v>0</v>
      </c>
      <c r="AR89" s="36">
        <v>0</v>
      </c>
      <c r="AS89" s="39">
        <f t="shared" si="125"/>
        <v>0</v>
      </c>
      <c r="AT89" s="36">
        <f t="shared" si="126"/>
        <v>0</v>
      </c>
      <c r="AU89" s="40">
        <f t="shared" si="127"/>
        <v>0</v>
      </c>
      <c r="AV89" s="116">
        <f t="shared" si="128"/>
        <v>0</v>
      </c>
      <c r="AW89" s="117">
        <f t="shared" si="129"/>
        <v>0</v>
      </c>
      <c r="AX89" s="118">
        <f t="shared" si="130"/>
        <v>0</v>
      </c>
      <c r="AY89" s="32"/>
      <c r="AZ89" s="35">
        <v>354747.42514146259</v>
      </c>
      <c r="BA89" s="39">
        <v>3.2174594369651142</v>
      </c>
      <c r="BB89" s="39">
        <v>71289.124858537412</v>
      </c>
      <c r="BC89" s="39">
        <v>2.5385152889127731</v>
      </c>
      <c r="BD89" s="36">
        <v>426036.55</v>
      </c>
      <c r="BE89" s="40">
        <v>3.0796338730663582</v>
      </c>
      <c r="BF89" s="38">
        <v>0</v>
      </c>
      <c r="BG89" s="39">
        <v>0</v>
      </c>
      <c r="BH89" s="36">
        <v>200163.87166989973</v>
      </c>
      <c r="BI89" s="39">
        <v>0.71863611015534867</v>
      </c>
      <c r="BJ89" s="36">
        <v>200163.87166989973</v>
      </c>
      <c r="BK89" s="40">
        <v>0.23060274177612258</v>
      </c>
      <c r="BL89" s="116">
        <f t="shared" si="131"/>
        <v>354747.42514146259</v>
      </c>
      <c r="BM89" s="117">
        <f t="shared" si="132"/>
        <v>271452.99652843713</v>
      </c>
      <c r="BN89" s="118">
        <f t="shared" si="133"/>
        <v>626200.42166989972</v>
      </c>
      <c r="BO89" s="32"/>
      <c r="BP89" s="35">
        <v>-7118.0000000000036</v>
      </c>
      <c r="BQ89" s="39">
        <v>-8.1359729334308753E-2</v>
      </c>
      <c r="BR89" s="39">
        <v>4319.3399999999892</v>
      </c>
      <c r="BS89" s="39">
        <v>0.21233605348539913</v>
      </c>
      <c r="BT89" s="36">
        <v>-2798.6600000000144</v>
      </c>
      <c r="BU89" s="40">
        <v>-2.5954372623574279E-2</v>
      </c>
      <c r="BV89" s="38">
        <v>-2567.6900000000037</v>
      </c>
      <c r="BW89" s="39">
        <v>-9.2281622311272578E-3</v>
      </c>
      <c r="BX89" s="36">
        <v>-6708.7100000000173</v>
      </c>
      <c r="BY89" s="39">
        <v>-3.7490765215739186E-2</v>
      </c>
      <c r="BZ89" s="36">
        <v>-9276.4000000000215</v>
      </c>
      <c r="CA89" s="40">
        <v>-2.0290121350516683E-2</v>
      </c>
      <c r="CB89" s="116">
        <f t="shared" si="134"/>
        <v>-9685.6900000000078</v>
      </c>
      <c r="CC89" s="117">
        <f t="shared" si="135"/>
        <v>-2389.3700000000281</v>
      </c>
      <c r="CD89" s="118">
        <f t="shared" si="136"/>
        <v>-12075.060000000036</v>
      </c>
      <c r="CE89" s="32"/>
      <c r="CF89" s="35">
        <v>-1190306.2140949143</v>
      </c>
      <c r="CG89" s="39">
        <v>-9.466860309024721</v>
      </c>
      <c r="CH89" s="39">
        <v>-218350.32590508589</v>
      </c>
      <c r="CI89" s="39">
        <v>-9.5295389475444452</v>
      </c>
      <c r="CJ89" s="36">
        <v>-1408656.54</v>
      </c>
      <c r="CK89" s="40">
        <v>-9.476521826878443</v>
      </c>
      <c r="CL89" s="38">
        <v>67769.505937393464</v>
      </c>
      <c r="CM89" s="39">
        <v>0.11319783447204604</v>
      </c>
      <c r="CN89" s="36">
        <v>52404.50406260656</v>
      </c>
      <c r="CO89" s="39">
        <v>0.18512717236404236</v>
      </c>
      <c r="CP89" s="36">
        <v>120174.01000000002</v>
      </c>
      <c r="CQ89" s="40">
        <v>0.13628957023209398</v>
      </c>
      <c r="CR89" s="116">
        <f t="shared" si="137"/>
        <v>-1122536.7081575207</v>
      </c>
      <c r="CS89" s="117">
        <f t="shared" si="138"/>
        <v>-165945.82184247934</v>
      </c>
      <c r="CT89" s="118">
        <f t="shared" si="139"/>
        <v>-1288482.53</v>
      </c>
      <c r="CU89" s="32"/>
      <c r="CV89" s="38">
        <f t="shared" si="140"/>
        <v>-754628.89895345178</v>
      </c>
      <c r="CW89" s="39">
        <f t="shared" si="112"/>
        <v>-1.1006678708791466</v>
      </c>
      <c r="CX89" s="39">
        <f t="shared" si="141"/>
        <v>-112388.84104654848</v>
      </c>
      <c r="CY89" s="39">
        <f t="shared" si="142"/>
        <v>-0.69070128533926067</v>
      </c>
      <c r="CZ89" s="36">
        <f t="shared" si="143"/>
        <v>-867017.74000000022</v>
      </c>
      <c r="DA89" s="40">
        <f t="shared" si="144"/>
        <v>-1.0220324709693316</v>
      </c>
      <c r="DB89" s="38">
        <f t="shared" si="145"/>
        <v>135797.93593739366</v>
      </c>
      <c r="DC89" s="39">
        <f t="shared" si="89"/>
        <v>4.6837663274641769E-2</v>
      </c>
      <c r="DD89" s="36">
        <f t="shared" si="146"/>
        <v>295513.17573250626</v>
      </c>
      <c r="DE89" s="39">
        <f t="shared" si="147"/>
        <v>0.19204418556587879</v>
      </c>
      <c r="DF89" s="36">
        <f t="shared" si="148"/>
        <v>431311.1116698999</v>
      </c>
      <c r="DG89" s="40">
        <f t="shared" si="149"/>
        <v>9.7183532822177163E-2</v>
      </c>
      <c r="DH89" s="152"/>
      <c r="DI89" s="161" t="s">
        <v>88</v>
      </c>
      <c r="DJ89" s="38">
        <f t="shared" si="150"/>
        <v>-867017.74000000022</v>
      </c>
      <c r="DK89" s="36">
        <f t="shared" si="151"/>
        <v>431311.1116698999</v>
      </c>
      <c r="DL89" s="37">
        <f t="shared" si="152"/>
        <v>-435706.62833010033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>
        <v>0</v>
      </c>
      <c r="E90" s="39">
        <f t="shared" si="153"/>
        <v>0</v>
      </c>
      <c r="F90" s="39">
        <v>0</v>
      </c>
      <c r="G90" s="39">
        <f t="shared" si="98"/>
        <v>0</v>
      </c>
      <c r="H90" s="36">
        <f t="shared" si="154"/>
        <v>0</v>
      </c>
      <c r="I90" s="40">
        <f t="shared" si="100"/>
        <v>0</v>
      </c>
      <c r="J90" s="38">
        <v>0</v>
      </c>
      <c r="K90" s="39">
        <f t="shared" si="114"/>
        <v>0</v>
      </c>
      <c r="L90" s="36">
        <v>0</v>
      </c>
      <c r="M90" s="39">
        <f t="shared" si="115"/>
        <v>0</v>
      </c>
      <c r="N90" s="36">
        <f t="shared" si="155"/>
        <v>0</v>
      </c>
      <c r="O90" s="40">
        <f t="shared" si="116"/>
        <v>0</v>
      </c>
      <c r="P90" s="116">
        <f t="shared" si="117"/>
        <v>0</v>
      </c>
      <c r="Q90" s="117">
        <f t="shared" si="118"/>
        <v>0</v>
      </c>
      <c r="R90" s="118">
        <f t="shared" si="119"/>
        <v>0</v>
      </c>
      <c r="S90" s="32"/>
      <c r="T90" s="35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38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20"/>
        <v>0</v>
      </c>
      <c r="AG90" s="117">
        <f t="shared" si="121"/>
        <v>0</v>
      </c>
      <c r="AH90" s="118">
        <f t="shared" si="122"/>
        <v>0</v>
      </c>
      <c r="AI90" s="32"/>
      <c r="AJ90" s="35">
        <v>0</v>
      </c>
      <c r="AK90" s="39">
        <f t="shared" si="105"/>
        <v>0</v>
      </c>
      <c r="AL90" s="36">
        <v>0</v>
      </c>
      <c r="AM90" s="39">
        <f t="shared" si="123"/>
        <v>0</v>
      </c>
      <c r="AN90" s="36">
        <f t="shared" si="156"/>
        <v>0</v>
      </c>
      <c r="AO90" s="40">
        <f t="shared" si="157"/>
        <v>0</v>
      </c>
      <c r="AP90" s="38">
        <v>0</v>
      </c>
      <c r="AQ90" s="39">
        <f t="shared" si="124"/>
        <v>0</v>
      </c>
      <c r="AR90" s="36">
        <v>0</v>
      </c>
      <c r="AS90" s="39">
        <f t="shared" si="125"/>
        <v>0</v>
      </c>
      <c r="AT90" s="36">
        <f t="shared" si="126"/>
        <v>0</v>
      </c>
      <c r="AU90" s="40">
        <f t="shared" si="127"/>
        <v>0</v>
      </c>
      <c r="AV90" s="116">
        <f t="shared" si="128"/>
        <v>0</v>
      </c>
      <c r="AW90" s="117">
        <f t="shared" si="129"/>
        <v>0</v>
      </c>
      <c r="AX90" s="118">
        <f t="shared" si="130"/>
        <v>0</v>
      </c>
      <c r="AY90" s="32"/>
      <c r="AZ90" s="35">
        <v>0</v>
      </c>
      <c r="BA90" s="39">
        <v>0</v>
      </c>
      <c r="BB90" s="39">
        <v>0</v>
      </c>
      <c r="BC90" s="39">
        <v>0</v>
      </c>
      <c r="BD90" s="36">
        <v>0</v>
      </c>
      <c r="BE90" s="40">
        <v>0</v>
      </c>
      <c r="BF90" s="38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31"/>
        <v>0</v>
      </c>
      <c r="BM90" s="117">
        <f t="shared" si="132"/>
        <v>0</v>
      </c>
      <c r="BN90" s="118">
        <f t="shared" si="133"/>
        <v>0</v>
      </c>
      <c r="BO90" s="32"/>
      <c r="BP90" s="35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38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34"/>
        <v>0</v>
      </c>
      <c r="CC90" s="117">
        <f t="shared" si="135"/>
        <v>0</v>
      </c>
      <c r="CD90" s="118">
        <f t="shared" si="136"/>
        <v>0</v>
      </c>
      <c r="CE90" s="32"/>
      <c r="CF90" s="35">
        <v>0</v>
      </c>
      <c r="CG90" s="39">
        <v>0</v>
      </c>
      <c r="CH90" s="39">
        <v>0</v>
      </c>
      <c r="CI90" s="39">
        <v>0</v>
      </c>
      <c r="CJ90" s="36">
        <v>0</v>
      </c>
      <c r="CK90" s="40">
        <v>0</v>
      </c>
      <c r="CL90" s="38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37"/>
        <v>0</v>
      </c>
      <c r="CS90" s="117">
        <f t="shared" si="138"/>
        <v>0</v>
      </c>
      <c r="CT90" s="118">
        <f t="shared" si="139"/>
        <v>0</v>
      </c>
      <c r="CU90" s="32"/>
      <c r="CV90" s="38">
        <f t="shared" si="140"/>
        <v>0</v>
      </c>
      <c r="CW90" s="39">
        <f t="shared" si="112"/>
        <v>0</v>
      </c>
      <c r="CX90" s="39">
        <f t="shared" si="141"/>
        <v>0</v>
      </c>
      <c r="CY90" s="39">
        <f t="shared" si="142"/>
        <v>0</v>
      </c>
      <c r="CZ90" s="36">
        <f t="shared" si="143"/>
        <v>0</v>
      </c>
      <c r="DA90" s="40">
        <f t="shared" si="144"/>
        <v>0</v>
      </c>
      <c r="DB90" s="38">
        <f t="shared" si="145"/>
        <v>0</v>
      </c>
      <c r="DC90" s="39">
        <f t="shared" si="89"/>
        <v>0</v>
      </c>
      <c r="DD90" s="36">
        <f t="shared" si="146"/>
        <v>0</v>
      </c>
      <c r="DE90" s="39">
        <f t="shared" si="147"/>
        <v>0</v>
      </c>
      <c r="DF90" s="36">
        <f t="shared" si="148"/>
        <v>0</v>
      </c>
      <c r="DG90" s="40">
        <f t="shared" si="149"/>
        <v>0</v>
      </c>
      <c r="DH90" s="152"/>
      <c r="DI90" s="161" t="s">
        <v>89</v>
      </c>
      <c r="DJ90" s="38">
        <f t="shared" si="150"/>
        <v>0</v>
      </c>
      <c r="DK90" s="36">
        <f t="shared" si="151"/>
        <v>0</v>
      </c>
      <c r="DL90" s="37">
        <f t="shared" si="152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>
        <v>-939134.5870418814</v>
      </c>
      <c r="E91" s="39">
        <f t="shared" si="153"/>
        <v>-8.8377492569626721</v>
      </c>
      <c r="F91" s="39">
        <v>-232252.43295811865</v>
      </c>
      <c r="G91" s="39">
        <f t="shared" si="98"/>
        <v>-9.5240069284884221</v>
      </c>
      <c r="H91" s="36">
        <f t="shared" si="154"/>
        <v>-1171387.02</v>
      </c>
      <c r="I91" s="39">
        <f t="shared" si="100"/>
        <v>-8.9658401836968995</v>
      </c>
      <c r="J91" s="38">
        <v>938553.69368573243</v>
      </c>
      <c r="K91" s="39">
        <f t="shared" si="114"/>
        <v>2.9640191306011783</v>
      </c>
      <c r="L91" s="36">
        <v>1150908.9063142675</v>
      </c>
      <c r="M91" s="39">
        <f t="shared" si="115"/>
        <v>4.2070919650036833</v>
      </c>
      <c r="N91" s="36">
        <f t="shared" si="155"/>
        <v>2089462.6</v>
      </c>
      <c r="O91" s="40">
        <f t="shared" si="116"/>
        <v>3.5401839674829256</v>
      </c>
      <c r="P91" s="116">
        <f t="shared" si="117"/>
        <v>-580.89335614896845</v>
      </c>
      <c r="Q91" s="117">
        <f t="shared" si="118"/>
        <v>918656.47335614893</v>
      </c>
      <c r="R91" s="118">
        <f t="shared" si="119"/>
        <v>918075.58</v>
      </c>
      <c r="S91" s="32"/>
      <c r="T91" s="35">
        <v>707871.25999999978</v>
      </c>
      <c r="U91" s="39">
        <v>3.6788394996284102</v>
      </c>
      <c r="V91" s="39">
        <v>322603.14999999991</v>
      </c>
      <c r="W91" s="39">
        <v>6.7910733832940364</v>
      </c>
      <c r="X91" s="36">
        <v>1030474.4099999997</v>
      </c>
      <c r="Y91" s="40">
        <v>4.2950571646500295</v>
      </c>
      <c r="Z91" s="38">
        <v>991647.78999999806</v>
      </c>
      <c r="AA91" s="39">
        <v>1.0229669460193258</v>
      </c>
      <c r="AB91" s="36">
        <v>895008.64000000036</v>
      </c>
      <c r="AC91" s="39">
        <v>2.3429668218158222</v>
      </c>
      <c r="AD91" s="36">
        <v>1886656.4299999983</v>
      </c>
      <c r="AE91" s="40">
        <v>1.3960940947859291</v>
      </c>
      <c r="AF91" s="116">
        <f t="shared" si="120"/>
        <v>1699519.049999998</v>
      </c>
      <c r="AG91" s="117">
        <f t="shared" si="121"/>
        <v>1217611.7900000003</v>
      </c>
      <c r="AH91" s="118">
        <f t="shared" si="122"/>
        <v>2917130.839999998</v>
      </c>
      <c r="AI91" s="32"/>
      <c r="AJ91" s="35">
        <v>152728.63144649996</v>
      </c>
      <c r="AK91" s="39">
        <f t="shared" si="105"/>
        <v>2.4070706295744673</v>
      </c>
      <c r="AL91" s="36">
        <v>46827.818553500183</v>
      </c>
      <c r="AM91" s="39">
        <f t="shared" si="123"/>
        <v>2.4027820079788693</v>
      </c>
      <c r="AN91" s="36">
        <f t="shared" si="156"/>
        <v>199556.45000000013</v>
      </c>
      <c r="AO91" s="40">
        <f t="shared" si="157"/>
        <v>2.4060628895935583</v>
      </c>
      <c r="AP91" s="38">
        <v>120994.12836243247</v>
      </c>
      <c r="AQ91" s="39">
        <f t="shared" si="124"/>
        <v>0.82363840085521278</v>
      </c>
      <c r="AR91" s="36">
        <v>176763.43163756758</v>
      </c>
      <c r="AS91" s="39">
        <f t="shared" si="125"/>
        <v>1.2390018058792396</v>
      </c>
      <c r="AT91" s="36">
        <f t="shared" si="126"/>
        <v>297757.56000000006</v>
      </c>
      <c r="AU91" s="40">
        <f t="shared" si="127"/>
        <v>1.0282819924853577</v>
      </c>
      <c r="AV91" s="116">
        <f t="shared" si="128"/>
        <v>273722.75980893243</v>
      </c>
      <c r="AW91" s="117">
        <f t="shared" si="129"/>
        <v>223591.25019106775</v>
      </c>
      <c r="AX91" s="118">
        <f t="shared" si="130"/>
        <v>497314.01000000018</v>
      </c>
      <c r="AY91" s="32"/>
      <c r="AZ91" s="35">
        <v>511982.16847257683</v>
      </c>
      <c r="BA91" s="39">
        <v>4.6435343649163032</v>
      </c>
      <c r="BB91" s="39">
        <v>109843.98152742276</v>
      </c>
      <c r="BC91" s="39">
        <v>3.9114048188378292</v>
      </c>
      <c r="BD91" s="36">
        <v>621826.14999999956</v>
      </c>
      <c r="BE91" s="40">
        <v>4.4949121729073269</v>
      </c>
      <c r="BF91" s="38">
        <v>954354.95315134851</v>
      </c>
      <c r="BG91" s="39">
        <v>1.619005128592377</v>
      </c>
      <c r="BH91" s="36">
        <v>794533.67684865044</v>
      </c>
      <c r="BI91" s="39">
        <v>2.8525656810814173</v>
      </c>
      <c r="BJ91" s="36">
        <v>1748888.629999999</v>
      </c>
      <c r="BK91" s="40">
        <v>2.0148416883351774</v>
      </c>
      <c r="BL91" s="116">
        <f t="shared" si="131"/>
        <v>1466337.1216239254</v>
      </c>
      <c r="BM91" s="117">
        <f t="shared" si="132"/>
        <v>904377.65837607323</v>
      </c>
      <c r="BN91" s="118">
        <f t="shared" si="133"/>
        <v>2370714.7799999984</v>
      </c>
      <c r="BO91" s="32"/>
      <c r="BP91" s="35">
        <v>290557.81999999995</v>
      </c>
      <c r="BQ91" s="39">
        <v>3.3211162673738106</v>
      </c>
      <c r="BR91" s="39">
        <v>165064.72000000009</v>
      </c>
      <c r="BS91" s="39">
        <v>8.1144784190345138</v>
      </c>
      <c r="BT91" s="36">
        <v>455622.54000000004</v>
      </c>
      <c r="BU91" s="40">
        <v>4.2253782806269129</v>
      </c>
      <c r="BV91" s="38">
        <v>324350.00000000012</v>
      </c>
      <c r="BW91" s="39">
        <v>1.1656992937878492</v>
      </c>
      <c r="BX91" s="36">
        <v>561814.0500000004</v>
      </c>
      <c r="BY91" s="39">
        <v>3.1396257467461726</v>
      </c>
      <c r="BZ91" s="36">
        <v>886164.05000000051</v>
      </c>
      <c r="CA91" s="40">
        <v>1.9382924529952679</v>
      </c>
      <c r="CB91" s="116">
        <f t="shared" si="134"/>
        <v>614907.82000000007</v>
      </c>
      <c r="CC91" s="117">
        <f t="shared" si="135"/>
        <v>726878.77000000048</v>
      </c>
      <c r="CD91" s="118">
        <f t="shared" si="136"/>
        <v>1341786.5900000005</v>
      </c>
      <c r="CE91" s="32"/>
      <c r="CF91" s="35">
        <v>348005.83960556623</v>
      </c>
      <c r="CG91" s="39">
        <v>2.7677942291310722</v>
      </c>
      <c r="CH91" s="39">
        <v>48527.670394434303</v>
      </c>
      <c r="CI91" s="39">
        <v>2.1179099373471089</v>
      </c>
      <c r="CJ91" s="36">
        <v>396533.51000000053</v>
      </c>
      <c r="CK91" s="40">
        <v>2.6676186535887072</v>
      </c>
      <c r="CL91" s="38">
        <v>448060.42761222192</v>
      </c>
      <c r="CM91" s="39">
        <v>0.74841138970642496</v>
      </c>
      <c r="CN91" s="36">
        <v>248001.56238777877</v>
      </c>
      <c r="CO91" s="39">
        <v>0.87610461749364577</v>
      </c>
      <c r="CP91" s="36">
        <v>696061.99000000069</v>
      </c>
      <c r="CQ91" s="40">
        <v>0.78940520892991894</v>
      </c>
      <c r="CR91" s="116">
        <f t="shared" si="137"/>
        <v>796066.26721778815</v>
      </c>
      <c r="CS91" s="117">
        <f t="shared" si="138"/>
        <v>296529.23278221308</v>
      </c>
      <c r="CT91" s="118">
        <f t="shared" si="139"/>
        <v>1092595.5000000012</v>
      </c>
      <c r="CU91" s="32"/>
      <c r="CV91" s="38">
        <f t="shared" si="140"/>
        <v>1072011.1324827615</v>
      </c>
      <c r="CW91" s="39">
        <f t="shared" si="112"/>
        <v>1.563587363782269</v>
      </c>
      <c r="CX91" s="39">
        <f t="shared" si="141"/>
        <v>460614.90751723858</v>
      </c>
      <c r="CY91" s="39">
        <f t="shared" si="142"/>
        <v>2.8307731061735319</v>
      </c>
      <c r="CZ91" s="36">
        <f t="shared" si="143"/>
        <v>1532626.04</v>
      </c>
      <c r="DA91" s="40">
        <f t="shared" si="144"/>
        <v>1.80664536198895</v>
      </c>
      <c r="DB91" s="38">
        <f t="shared" si="145"/>
        <v>3777960.9928117334</v>
      </c>
      <c r="DC91" s="39">
        <f t="shared" si="89"/>
        <v>1.3030453196845802</v>
      </c>
      <c r="DD91" s="36">
        <f t="shared" si="146"/>
        <v>3827030.267188265</v>
      </c>
      <c r="DE91" s="39">
        <f t="shared" si="147"/>
        <v>2.4870597020804608</v>
      </c>
      <c r="DF91" s="36">
        <f t="shared" si="148"/>
        <v>7604991.2599999979</v>
      </c>
      <c r="DG91" s="40">
        <f t="shared" si="149"/>
        <v>1.7135656785356101</v>
      </c>
      <c r="DH91" s="152"/>
      <c r="DI91" s="161" t="s">
        <v>100</v>
      </c>
      <c r="DJ91" s="38">
        <f t="shared" si="150"/>
        <v>1532626.04</v>
      </c>
      <c r="DK91" s="36">
        <f t="shared" si="151"/>
        <v>7604991.2599999979</v>
      </c>
      <c r="DL91" s="37">
        <f t="shared" si="152"/>
        <v>9137617.299999997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>
        <v>637601.0457000006</v>
      </c>
      <c r="E92" s="39">
        <f t="shared" si="153"/>
        <v>6.0001604089814107</v>
      </c>
      <c r="F92" s="39">
        <v>131013.91350000002</v>
      </c>
      <c r="G92" s="39">
        <f t="shared" si="98"/>
        <v>5.3725052694168793</v>
      </c>
      <c r="H92" s="36">
        <f t="shared" si="154"/>
        <v>768614.95920000062</v>
      </c>
      <c r="I92" s="40">
        <f t="shared" si="100"/>
        <v>5.8830077244546546</v>
      </c>
      <c r="J92" s="38">
        <v>162238.79879999976</v>
      </c>
      <c r="K92" s="39">
        <f t="shared" si="114"/>
        <v>0.51236163322795825</v>
      </c>
      <c r="L92" s="36">
        <v>138203.42119999975</v>
      </c>
      <c r="M92" s="39">
        <f t="shared" si="115"/>
        <v>0.50519593659984408</v>
      </c>
      <c r="N92" s="36">
        <f t="shared" si="155"/>
        <v>300442.21999999951</v>
      </c>
      <c r="O92" s="40">
        <f t="shared" si="116"/>
        <v>0.50904032950815981</v>
      </c>
      <c r="P92" s="116">
        <f t="shared" si="117"/>
        <v>799839.84450000036</v>
      </c>
      <c r="Q92" s="117">
        <f t="shared" si="118"/>
        <v>269217.33469999977</v>
      </c>
      <c r="R92" s="118">
        <f t="shared" si="119"/>
        <v>1069057.1792000001</v>
      </c>
      <c r="S92" s="32"/>
      <c r="T92" s="35">
        <v>3180189.4399999995</v>
      </c>
      <c r="U92" s="39">
        <v>16.527590805386215</v>
      </c>
      <c r="V92" s="39">
        <v>874361.81</v>
      </c>
      <c r="W92" s="39">
        <v>18.406067068036378</v>
      </c>
      <c r="X92" s="36">
        <v>4054551.2499999995</v>
      </c>
      <c r="Y92" s="40">
        <v>16.899526302407875</v>
      </c>
      <c r="Z92" s="38">
        <v>819139.77</v>
      </c>
      <c r="AA92" s="39">
        <v>0.84501061498848751</v>
      </c>
      <c r="AB92" s="36">
        <v>856776.27999999991</v>
      </c>
      <c r="AC92" s="39">
        <v>2.2428815857674644</v>
      </c>
      <c r="AD92" s="36">
        <v>1675916.0499999998</v>
      </c>
      <c r="AE92" s="40">
        <v>1.2401497504036607</v>
      </c>
      <c r="AF92" s="116">
        <f t="shared" si="120"/>
        <v>3999329.2099999995</v>
      </c>
      <c r="AG92" s="117">
        <f t="shared" si="121"/>
        <v>1731138.0899999999</v>
      </c>
      <c r="AH92" s="118">
        <f t="shared" si="122"/>
        <v>5730467.2999999989</v>
      </c>
      <c r="AI92" s="32"/>
      <c r="AJ92" s="35">
        <v>559048.48188304924</v>
      </c>
      <c r="AK92" s="39">
        <f t="shared" si="105"/>
        <v>8.8108507782986489</v>
      </c>
      <c r="AL92" s="36">
        <v>222237.45083526595</v>
      </c>
      <c r="AM92" s="39">
        <f t="shared" si="123"/>
        <v>11.40322493895356</v>
      </c>
      <c r="AN92" s="36">
        <f t="shared" si="156"/>
        <v>781285.93271831516</v>
      </c>
      <c r="AO92" s="40">
        <f t="shared" si="157"/>
        <v>9.4200066641545614</v>
      </c>
      <c r="AP92" s="38">
        <v>67582.858127078536</v>
      </c>
      <c r="AQ92" s="39">
        <f t="shared" si="124"/>
        <v>0.46005403688907254</v>
      </c>
      <c r="AR92" s="36">
        <v>314006.67970179208</v>
      </c>
      <c r="AS92" s="39">
        <f t="shared" si="125"/>
        <v>2.2009916847867892</v>
      </c>
      <c r="AT92" s="36">
        <f t="shared" si="126"/>
        <v>381589.53782887058</v>
      </c>
      <c r="AU92" s="40">
        <f t="shared" si="127"/>
        <v>1.3177890437785618</v>
      </c>
      <c r="AV92" s="116">
        <f t="shared" si="128"/>
        <v>626631.34001012775</v>
      </c>
      <c r="AW92" s="117">
        <f t="shared" si="129"/>
        <v>536244.13053705799</v>
      </c>
      <c r="AX92" s="118">
        <f t="shared" si="130"/>
        <v>1162875.4705471857</v>
      </c>
      <c r="AY92" s="32"/>
      <c r="AZ92" s="35">
        <v>1015282.0349191236</v>
      </c>
      <c r="BA92" s="39">
        <v>9.2083226907962636</v>
      </c>
      <c r="BB92" s="39">
        <v>163017.72828087682</v>
      </c>
      <c r="BC92" s="39">
        <v>5.8048544771170043</v>
      </c>
      <c r="BD92" s="36">
        <v>1178299.7632000004</v>
      </c>
      <c r="BE92" s="40">
        <v>8.5174191354633546</v>
      </c>
      <c r="BF92" s="38">
        <v>352250.31060924096</v>
      </c>
      <c r="BG92" s="39">
        <v>0.59757122603226787</v>
      </c>
      <c r="BH92" s="36">
        <v>277133.91419075901</v>
      </c>
      <c r="BI92" s="39">
        <v>0.99497694776115941</v>
      </c>
      <c r="BJ92" s="36">
        <v>629384.22479999997</v>
      </c>
      <c r="BK92" s="40">
        <v>0.72509452709264821</v>
      </c>
      <c r="BL92" s="116">
        <f t="shared" si="131"/>
        <v>1367532.3455283646</v>
      </c>
      <c r="BM92" s="117">
        <f t="shared" si="132"/>
        <v>440151.64247163583</v>
      </c>
      <c r="BN92" s="118">
        <f t="shared" si="133"/>
        <v>1807683.9880000004</v>
      </c>
      <c r="BO92" s="32"/>
      <c r="BP92" s="35">
        <v>2169.5899999999733</v>
      </c>
      <c r="BQ92" s="39">
        <v>2.4798715252377163E-2</v>
      </c>
      <c r="BR92" s="39">
        <v>-2.8421709430404007E-12</v>
      </c>
      <c r="BS92" s="39">
        <v>-1.3971934632978078E-16</v>
      </c>
      <c r="BT92" s="36">
        <v>2169.5899999999706</v>
      </c>
      <c r="BU92" s="40">
        <v>2.0120467402392383E-2</v>
      </c>
      <c r="BV92" s="38">
        <v>-7.9580786405131221E-13</v>
      </c>
      <c r="BW92" s="39">
        <v>-2.8600976263771575E-18</v>
      </c>
      <c r="BX92" s="36">
        <v>3.865352482534945E-12</v>
      </c>
      <c r="BY92" s="39">
        <v>2.1601026486283035E-17</v>
      </c>
      <c r="BZ92" s="36">
        <v>3.0695446184836328E-12</v>
      </c>
      <c r="CA92" s="40">
        <v>6.7139658488053769E-18</v>
      </c>
      <c r="CB92" s="116">
        <f t="shared" si="134"/>
        <v>2169.5899999999724</v>
      </c>
      <c r="CC92" s="117">
        <f t="shared" si="135"/>
        <v>1.0231815394945443E-12</v>
      </c>
      <c r="CD92" s="118">
        <f t="shared" si="136"/>
        <v>2169.5899999999733</v>
      </c>
      <c r="CE92" s="32"/>
      <c r="CF92" s="35">
        <v>1525901.4030528893</v>
      </c>
      <c r="CG92" s="39">
        <v>12.135948932292692</v>
      </c>
      <c r="CH92" s="39">
        <v>276806.0182960658</v>
      </c>
      <c r="CI92" s="39">
        <v>12.080740989659398</v>
      </c>
      <c r="CJ92" s="36">
        <v>1802707.421348955</v>
      </c>
      <c r="CK92" s="40">
        <v>12.127438975216149</v>
      </c>
      <c r="CL92" s="38">
        <v>752330.15393784456</v>
      </c>
      <c r="CM92" s="39">
        <v>1.2566440179224438</v>
      </c>
      <c r="CN92" s="36">
        <v>328283.53490951733</v>
      </c>
      <c r="CO92" s="39">
        <v>1.1597133421750478</v>
      </c>
      <c r="CP92" s="36">
        <v>1080613.6888473618</v>
      </c>
      <c r="CQ92" s="40">
        <v>1.2255260121545801</v>
      </c>
      <c r="CR92" s="116">
        <f t="shared" si="137"/>
        <v>2278231.5569907338</v>
      </c>
      <c r="CS92" s="117">
        <f t="shared" si="138"/>
        <v>605089.55320558313</v>
      </c>
      <c r="CT92" s="118">
        <f t="shared" si="139"/>
        <v>2883321.1101963171</v>
      </c>
      <c r="CU92" s="32"/>
      <c r="CV92" s="38">
        <f t="shared" si="140"/>
        <v>6920191.9955550618</v>
      </c>
      <c r="CW92" s="39">
        <f t="shared" si="112"/>
        <v>10.093481710527941</v>
      </c>
      <c r="CX92" s="39">
        <f t="shared" si="141"/>
        <v>1667436.9209122085</v>
      </c>
      <c r="CY92" s="39">
        <f t="shared" si="142"/>
        <v>10.24746597412814</v>
      </c>
      <c r="CZ92" s="36">
        <f t="shared" si="143"/>
        <v>8587628.9164672699</v>
      </c>
      <c r="DA92" s="40">
        <f t="shared" si="144"/>
        <v>10.123017322880528</v>
      </c>
      <c r="DB92" s="38">
        <f t="shared" si="145"/>
        <v>2153541.8914741641</v>
      </c>
      <c r="DC92" s="39">
        <f t="shared" si="89"/>
        <v>0.74277174586220696</v>
      </c>
      <c r="DD92" s="36">
        <f t="shared" si="146"/>
        <v>1914403.8300020678</v>
      </c>
      <c r="DE92" s="39">
        <f t="shared" si="147"/>
        <v>1.2441073852819919</v>
      </c>
      <c r="DF92" s="36">
        <f t="shared" si="148"/>
        <v>4067945.7214762317</v>
      </c>
      <c r="DG92" s="40">
        <f t="shared" si="149"/>
        <v>0.91659436969128782</v>
      </c>
      <c r="DH92" s="152"/>
      <c r="DI92" s="161" t="s">
        <v>101</v>
      </c>
      <c r="DJ92" s="38">
        <f t="shared" si="150"/>
        <v>8587628.9164672699</v>
      </c>
      <c r="DK92" s="36">
        <f t="shared" si="151"/>
        <v>4067945.7214762317</v>
      </c>
      <c r="DL92" s="37">
        <f t="shared" si="152"/>
        <v>12655574.637943503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>
        <v>10086749.658052186</v>
      </c>
      <c r="E93" s="39">
        <f t="shared" si="153"/>
        <v>94.921607111083574</v>
      </c>
      <c r="F93" s="39">
        <v>2221607.9327187994</v>
      </c>
      <c r="G93" s="39">
        <f t="shared" si="98"/>
        <v>91.101776950660195</v>
      </c>
      <c r="H93" s="36">
        <f t="shared" si="154"/>
        <v>12308357.590770986</v>
      </c>
      <c r="I93" s="40">
        <f t="shared" si="100"/>
        <v>94.208630622051174</v>
      </c>
      <c r="J93" s="38">
        <v>3406481.0499230972</v>
      </c>
      <c r="K93" s="39">
        <f t="shared" si="114"/>
        <v>10.757908756772</v>
      </c>
      <c r="L93" s="36">
        <v>5191490.0817863438</v>
      </c>
      <c r="M93" s="39">
        <f t="shared" si="115"/>
        <v>18.977241456428271</v>
      </c>
      <c r="N93" s="36">
        <f t="shared" si="155"/>
        <v>8597971.1317094415</v>
      </c>
      <c r="O93" s="40">
        <f t="shared" si="116"/>
        <v>14.56757328576199</v>
      </c>
      <c r="P93" s="116">
        <f t="shared" si="117"/>
        <v>13493230.707975283</v>
      </c>
      <c r="Q93" s="117">
        <f t="shared" si="118"/>
        <v>7413098.0145051433</v>
      </c>
      <c r="R93" s="118">
        <f t="shared" si="119"/>
        <v>20906328.722480427</v>
      </c>
      <c r="S93" s="32"/>
      <c r="T93" s="35">
        <v>-5114480.959999999</v>
      </c>
      <c r="U93" s="39">
        <v>-26.580192810406558</v>
      </c>
      <c r="V93" s="39">
        <v>-73442.930000000168</v>
      </c>
      <c r="W93" s="39">
        <v>-1.5460367547995995</v>
      </c>
      <c r="X93" s="36">
        <v>-5187923.8899999987</v>
      </c>
      <c r="Y93" s="40">
        <v>-21.623467266308488</v>
      </c>
      <c r="Z93" s="38">
        <v>2589518.6199999982</v>
      </c>
      <c r="AA93" s="39">
        <v>2.6713032399957068</v>
      </c>
      <c r="AB93" s="36">
        <v>551479.48999999976</v>
      </c>
      <c r="AC93" s="39">
        <v>1.4436711448751034</v>
      </c>
      <c r="AD93" s="36">
        <v>3140998.109999998</v>
      </c>
      <c r="AE93" s="40">
        <v>2.3242858865960905</v>
      </c>
      <c r="AF93" s="116">
        <f t="shared" si="120"/>
        <v>-2524962.3400000008</v>
      </c>
      <c r="AG93" s="117">
        <f t="shared" si="121"/>
        <v>478036.55999999959</v>
      </c>
      <c r="AH93" s="118">
        <f t="shared" si="122"/>
        <v>-2046925.7800000012</v>
      </c>
      <c r="AI93" s="32"/>
      <c r="AJ93" s="35">
        <v>371055.46499810135</v>
      </c>
      <c r="AK93" s="39">
        <f t="shared" si="105"/>
        <v>5.8479978723105024</v>
      </c>
      <c r="AL93" s="36">
        <v>35876.595587054762</v>
      </c>
      <c r="AM93" s="39">
        <f t="shared" si="123"/>
        <v>1.8408638507391226</v>
      </c>
      <c r="AN93" s="36">
        <f t="shared" si="156"/>
        <v>406932.06058515608</v>
      </c>
      <c r="AO93" s="40">
        <f t="shared" si="157"/>
        <v>4.9064018204361766</v>
      </c>
      <c r="AP93" s="38">
        <v>293737.65426374378</v>
      </c>
      <c r="AQ93" s="39">
        <f t="shared" si="124"/>
        <v>1.9995483673724237</v>
      </c>
      <c r="AR93" s="36">
        <v>99553.478097394312</v>
      </c>
      <c r="AS93" s="39">
        <f t="shared" si="125"/>
        <v>0.6978080138042303</v>
      </c>
      <c r="AT93" s="36">
        <f t="shared" si="126"/>
        <v>393291.13236113812</v>
      </c>
      <c r="AU93" s="40">
        <f t="shared" si="127"/>
        <v>1.3581995674975762</v>
      </c>
      <c r="AV93" s="116">
        <f t="shared" si="128"/>
        <v>664793.11926184513</v>
      </c>
      <c r="AW93" s="126">
        <f t="shared" si="129"/>
        <v>135430.07368444907</v>
      </c>
      <c r="AX93" s="118">
        <f t="shared" si="130"/>
        <v>800223.19294629421</v>
      </c>
      <c r="AY93" s="32"/>
      <c r="AZ93" s="35">
        <v>1525950.3083248993</v>
      </c>
      <c r="BA93" s="39">
        <v>13.839940396753942</v>
      </c>
      <c r="BB93" s="39">
        <v>169105.8017021</v>
      </c>
      <c r="BC93" s="39">
        <v>6.0216430474699996</v>
      </c>
      <c r="BD93" s="36">
        <v>1695056.1100269994</v>
      </c>
      <c r="BE93" s="40">
        <v>12.252827165151073</v>
      </c>
      <c r="BF93" s="38">
        <v>1596314.9922719738</v>
      </c>
      <c r="BG93" s="39">
        <v>2.7080512872105005</v>
      </c>
      <c r="BH93" s="36">
        <v>1233051.9939714212</v>
      </c>
      <c r="BI93" s="39">
        <v>4.4269511834196349</v>
      </c>
      <c r="BJ93" s="36">
        <v>2829366.9862433951</v>
      </c>
      <c r="BK93" s="40">
        <v>3.2596281190772327</v>
      </c>
      <c r="BL93" s="116">
        <f t="shared" si="131"/>
        <v>3122265.3005968733</v>
      </c>
      <c r="BM93" s="117">
        <f t="shared" si="132"/>
        <v>1402157.7956735212</v>
      </c>
      <c r="BN93" s="118">
        <f t="shared" si="133"/>
        <v>4524423.0962703945</v>
      </c>
      <c r="BO93" s="32"/>
      <c r="BP93" s="35">
        <v>-903.88</v>
      </c>
      <c r="BQ93" s="39">
        <v>-1.0331474030724213E-2</v>
      </c>
      <c r="BR93" s="39">
        <v>0</v>
      </c>
      <c r="BS93" s="39">
        <v>0</v>
      </c>
      <c r="BT93" s="36">
        <v>-903.88</v>
      </c>
      <c r="BU93" s="40">
        <v>-8.3824538625614387E-3</v>
      </c>
      <c r="BV93" s="38">
        <v>26298.039999999997</v>
      </c>
      <c r="BW93" s="39">
        <v>9.4513971499937094E-2</v>
      </c>
      <c r="BX93" s="36">
        <v>0</v>
      </c>
      <c r="BY93" s="39">
        <v>0</v>
      </c>
      <c r="BZ93" s="36">
        <v>26298.039999999997</v>
      </c>
      <c r="CA93" s="40">
        <v>5.7521282273375496E-2</v>
      </c>
      <c r="CB93" s="116">
        <f t="shared" si="134"/>
        <v>25394.159999999996</v>
      </c>
      <c r="CC93" s="117">
        <f t="shared" si="135"/>
        <v>0</v>
      </c>
      <c r="CD93" s="118">
        <f t="shared" si="136"/>
        <v>25394.159999999996</v>
      </c>
      <c r="CE93" s="32"/>
      <c r="CF93" s="35">
        <v>2893974.7131438171</v>
      </c>
      <c r="CG93" s="39">
        <v>23.016643971748429</v>
      </c>
      <c r="CH93" s="39">
        <v>454979.01582914591</v>
      </c>
      <c r="CI93" s="39">
        <v>19.856806870734776</v>
      </c>
      <c r="CJ93" s="36">
        <v>3348953.7289729631</v>
      </c>
      <c r="CK93" s="40">
        <v>22.529574959285846</v>
      </c>
      <c r="CL93" s="38">
        <v>-1377468.8685719897</v>
      </c>
      <c r="CM93" s="39">
        <v>-2.3008356165242811</v>
      </c>
      <c r="CN93" s="36">
        <v>-1729971.4927135766</v>
      </c>
      <c r="CO93" s="39">
        <v>-6.1113970343818611</v>
      </c>
      <c r="CP93" s="36">
        <v>-3107440.3612855664</v>
      </c>
      <c r="CQ93" s="40">
        <v>-3.5241539444466619</v>
      </c>
      <c r="CR93" s="116">
        <f t="shared" si="137"/>
        <v>1516505.8445718274</v>
      </c>
      <c r="CS93" s="117">
        <f t="shared" si="138"/>
        <v>-1274992.4768844307</v>
      </c>
      <c r="CT93" s="118">
        <f t="shared" si="139"/>
        <v>241513.36768739671</v>
      </c>
      <c r="CU93" s="32"/>
      <c r="CV93" s="38">
        <f t="shared" si="140"/>
        <v>9762345.3045190051</v>
      </c>
      <c r="CW93" s="39">
        <f t="shared" si="112"/>
        <v>14.238919071365652</v>
      </c>
      <c r="CX93" s="39">
        <f t="shared" si="141"/>
        <v>2808126.4158370998</v>
      </c>
      <c r="CY93" s="39">
        <f t="shared" si="142"/>
        <v>17.25773223349189</v>
      </c>
      <c r="CZ93" s="36">
        <f t="shared" si="143"/>
        <v>12570471.720356105</v>
      </c>
      <c r="DA93" s="40">
        <f t="shared" si="144"/>
        <v>14.817955482209225</v>
      </c>
      <c r="DB93" s="38">
        <f t="shared" si="145"/>
        <v>6534881.4878868237</v>
      </c>
      <c r="DC93" s="39">
        <f t="shared" si="89"/>
        <v>2.2539265899478997</v>
      </c>
      <c r="DD93" s="36">
        <f t="shared" si="146"/>
        <v>5345603.5511415824</v>
      </c>
      <c r="DE93" s="39">
        <f t="shared" si="147"/>
        <v>3.473929978899855</v>
      </c>
      <c r="DF93" s="36">
        <f t="shared" si="148"/>
        <v>11880485.039028406</v>
      </c>
      <c r="DG93" s="40">
        <f t="shared" si="149"/>
        <v>2.6769250234792357</v>
      </c>
      <c r="DH93" s="152"/>
      <c r="DI93" s="161" t="s">
        <v>90</v>
      </c>
      <c r="DJ93" s="38">
        <f t="shared" si="150"/>
        <v>12570471.720356105</v>
      </c>
      <c r="DK93" s="36">
        <f t="shared" si="151"/>
        <v>11880485.039028406</v>
      </c>
      <c r="DL93" s="37">
        <f t="shared" si="152"/>
        <v>24450956.759384513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>
        <v>71971.724000000002</v>
      </c>
      <c r="E94" s="39">
        <f t="shared" si="153"/>
        <v>0.67729168862455769</v>
      </c>
      <c r="F94" s="39">
        <v>9952.5</v>
      </c>
      <c r="G94" s="39">
        <f t="shared" si="98"/>
        <v>0.40812351349134751</v>
      </c>
      <c r="H94" s="36">
        <f t="shared" si="154"/>
        <v>81924.224000000002</v>
      </c>
      <c r="I94" s="40">
        <f t="shared" si="100"/>
        <v>0.62705108304630697</v>
      </c>
      <c r="J94" s="38">
        <v>219287.592</v>
      </c>
      <c r="K94" s="39">
        <f t="shared" si="114"/>
        <v>0.69252576827970402</v>
      </c>
      <c r="L94" s="36">
        <v>164572.88</v>
      </c>
      <c r="M94" s="39">
        <f t="shared" si="115"/>
        <v>0.60158822067231066</v>
      </c>
      <c r="N94" s="36">
        <f t="shared" si="155"/>
        <v>383860.47200000001</v>
      </c>
      <c r="O94" s="40">
        <f t="shared" si="116"/>
        <v>0.65037617266986669</v>
      </c>
      <c r="P94" s="116">
        <f t="shared" si="117"/>
        <v>291259.31599999999</v>
      </c>
      <c r="Q94" s="117">
        <f t="shared" si="118"/>
        <v>174525.38</v>
      </c>
      <c r="R94" s="118">
        <f t="shared" si="119"/>
        <v>465784.696</v>
      </c>
      <c r="S94" s="32"/>
      <c r="T94" s="35">
        <v>6903532.7200000016</v>
      </c>
      <c r="U94" s="39">
        <v>35.87797710181534</v>
      </c>
      <c r="V94" s="39">
        <v>40097.540000000037</v>
      </c>
      <c r="W94" s="39">
        <v>0.84408765577635647</v>
      </c>
      <c r="X94" s="36">
        <v>6943630.2600000016</v>
      </c>
      <c r="Y94" s="40">
        <v>28.941319267592256</v>
      </c>
      <c r="Z94" s="38">
        <v>46878.00999999675</v>
      </c>
      <c r="AA94" s="39">
        <v>4.8358555536295984E-2</v>
      </c>
      <c r="AB94" s="36">
        <v>324144.86000000034</v>
      </c>
      <c r="AC94" s="39">
        <v>0.8485511966031245</v>
      </c>
      <c r="AD94" s="36">
        <v>371022.86999999708</v>
      </c>
      <c r="AE94" s="40">
        <v>0.27455069699019008</v>
      </c>
      <c r="AF94" s="116">
        <f t="shared" si="120"/>
        <v>6950410.7299999986</v>
      </c>
      <c r="AG94" s="117">
        <f t="shared" si="121"/>
        <v>364242.40000000037</v>
      </c>
      <c r="AH94" s="118">
        <f t="shared" si="122"/>
        <v>7314653.129999999</v>
      </c>
      <c r="AI94" s="32"/>
      <c r="AJ94" s="35">
        <v>5389080.6050724424</v>
      </c>
      <c r="AK94" s="39">
        <f t="shared" si="105"/>
        <v>84.934288496019576</v>
      </c>
      <c r="AL94" s="36">
        <v>1583475.7987221591</v>
      </c>
      <c r="AM94" s="39">
        <f t="shared" si="123"/>
        <v>81.249720289504808</v>
      </c>
      <c r="AN94" s="36">
        <f t="shared" si="156"/>
        <v>6972556.4037946016</v>
      </c>
      <c r="AO94" s="40">
        <f t="shared" si="157"/>
        <v>84.068488935176475</v>
      </c>
      <c r="AP94" s="38">
        <v>2199331.8313744608</v>
      </c>
      <c r="AQ94" s="39">
        <f t="shared" si="124"/>
        <v>14.971421977743399</v>
      </c>
      <c r="AR94" s="36">
        <v>3224652.6216820013</v>
      </c>
      <c r="AS94" s="39">
        <f t="shared" si="125"/>
        <v>22.602810912775304</v>
      </c>
      <c r="AT94" s="36">
        <f t="shared" si="126"/>
        <v>5423984.4530564621</v>
      </c>
      <c r="AU94" s="40">
        <f t="shared" si="127"/>
        <v>18.731297840425952</v>
      </c>
      <c r="AV94" s="116">
        <f t="shared" si="128"/>
        <v>7588412.4364469033</v>
      </c>
      <c r="AW94" s="117">
        <f t="shared" si="129"/>
        <v>4808128.4204041604</v>
      </c>
      <c r="AX94" s="118">
        <f t="shared" si="130"/>
        <v>12396540.856851064</v>
      </c>
      <c r="AY94" s="32"/>
      <c r="AZ94" s="35">
        <v>3191479.4723023404</v>
      </c>
      <c r="BA94" s="39">
        <v>28.945821782765179</v>
      </c>
      <c r="BB94" s="39">
        <v>687264.07017954835</v>
      </c>
      <c r="BC94" s="39">
        <v>24.472601580299411</v>
      </c>
      <c r="BD94" s="36">
        <v>3878743.542481889</v>
      </c>
      <c r="BE94" s="40">
        <v>28.037758728364096</v>
      </c>
      <c r="BF94" s="38">
        <v>2408008.1117467079</v>
      </c>
      <c r="BG94" s="39">
        <v>4.0850392924944572</v>
      </c>
      <c r="BH94" s="36">
        <v>1994137.30436266</v>
      </c>
      <c r="BI94" s="39">
        <v>7.1594292394892527</v>
      </c>
      <c r="BJ94" s="36">
        <v>4402145.4161093682</v>
      </c>
      <c r="BK94" s="40">
        <v>5.0715785730111165</v>
      </c>
      <c r="BL94" s="116">
        <f t="shared" si="131"/>
        <v>5599487.5840490479</v>
      </c>
      <c r="BM94" s="117">
        <f t="shared" si="132"/>
        <v>2681401.3745422084</v>
      </c>
      <c r="BN94" s="118">
        <f t="shared" si="133"/>
        <v>8280888.9585912563</v>
      </c>
      <c r="BO94" s="32"/>
      <c r="BP94" s="35">
        <v>475242.84000000043</v>
      </c>
      <c r="BQ94" s="39">
        <v>5.4320917154352646</v>
      </c>
      <c r="BR94" s="39">
        <v>236.40999999999815</v>
      </c>
      <c r="BS94" s="39">
        <v>1.162176777111386E-2</v>
      </c>
      <c r="BT94" s="36">
        <v>475479.25000000041</v>
      </c>
      <c r="BU94" s="40">
        <v>4.4095265696003008</v>
      </c>
      <c r="BV94" s="38">
        <v>5311.5000000000055</v>
      </c>
      <c r="BW94" s="39">
        <v>1.9089291811173626E-2</v>
      </c>
      <c r="BX94" s="36">
        <v>3412.4299999999985</v>
      </c>
      <c r="BY94" s="39">
        <v>1.9069927295283964E-2</v>
      </c>
      <c r="BZ94" s="36">
        <v>8723.9300000000039</v>
      </c>
      <c r="CA94" s="40">
        <v>1.9081712555885116E-2</v>
      </c>
      <c r="CB94" s="116">
        <f t="shared" si="134"/>
        <v>480554.34000000043</v>
      </c>
      <c r="CC94" s="117">
        <f t="shared" si="135"/>
        <v>3648.8399999999965</v>
      </c>
      <c r="CD94" s="118">
        <f t="shared" si="136"/>
        <v>484203.1800000004</v>
      </c>
      <c r="CE94" s="32"/>
      <c r="CF94" s="35">
        <v>2472132.0661968999</v>
      </c>
      <c r="CG94" s="39">
        <v>19.661603593275487</v>
      </c>
      <c r="CH94" s="39">
        <v>333359.94658310106</v>
      </c>
      <c r="CI94" s="39">
        <v>14.548943681888057</v>
      </c>
      <c r="CJ94" s="36">
        <v>2805492.0127800009</v>
      </c>
      <c r="CK94" s="40">
        <v>18.873519228642362</v>
      </c>
      <c r="CL94" s="38">
        <v>2858344.7489875257</v>
      </c>
      <c r="CM94" s="39">
        <v>4.7743956708027397</v>
      </c>
      <c r="CN94" s="36">
        <v>1519337.9019324705</v>
      </c>
      <c r="CO94" s="39">
        <v>5.3673006677870037</v>
      </c>
      <c r="CP94" s="36">
        <v>4377682.6509199962</v>
      </c>
      <c r="CQ94" s="40">
        <v>4.9647381085675679</v>
      </c>
      <c r="CR94" s="116">
        <f t="shared" si="137"/>
        <v>5330476.8151844256</v>
      </c>
      <c r="CS94" s="117">
        <f t="shared" si="138"/>
        <v>1852697.8485155716</v>
      </c>
      <c r="CT94" s="118">
        <f t="shared" si="139"/>
        <v>7183174.6636999976</v>
      </c>
      <c r="CU94" s="32"/>
      <c r="CV94" s="38">
        <f t="shared" si="140"/>
        <v>18503439.427571684</v>
      </c>
      <c r="CW94" s="39">
        <f t="shared" si="112"/>
        <v>26.988286967184965</v>
      </c>
      <c r="CX94" s="39">
        <f t="shared" si="141"/>
        <v>2654386.2654848085</v>
      </c>
      <c r="CY94" s="39">
        <f t="shared" si="142"/>
        <v>16.312900714029933</v>
      </c>
      <c r="CZ94" s="36">
        <f t="shared" si="143"/>
        <v>21157825.693056494</v>
      </c>
      <c r="DA94" s="40">
        <f t="shared" si="144"/>
        <v>24.940648703927252</v>
      </c>
      <c r="DB94" s="38">
        <f t="shared" si="145"/>
        <v>7737161.7941086907</v>
      </c>
      <c r="DC94" s="39">
        <f t="shared" si="89"/>
        <v>2.668601524112689</v>
      </c>
      <c r="DD94" s="36">
        <f t="shared" si="146"/>
        <v>7230257.997977132</v>
      </c>
      <c r="DE94" s="39">
        <f t="shared" si="147"/>
        <v>4.6987042293829004</v>
      </c>
      <c r="DF94" s="36">
        <f t="shared" si="148"/>
        <v>14967419.792085823</v>
      </c>
      <c r="DG94" s="40">
        <f t="shared" si="149"/>
        <v>3.3724768346351617</v>
      </c>
      <c r="DH94" s="152"/>
      <c r="DI94" s="161" t="s">
        <v>91</v>
      </c>
      <c r="DJ94" s="38">
        <f t="shared" si="150"/>
        <v>21157825.693056494</v>
      </c>
      <c r="DK94" s="36">
        <f t="shared" si="151"/>
        <v>14967419.792085823</v>
      </c>
      <c r="DL94" s="37">
        <f t="shared" si="152"/>
        <v>36125245.48514232</v>
      </c>
      <c r="DM94"/>
    </row>
    <row r="95" spans="1:119" s="19" customFormat="1" ht="15.6" x14ac:dyDescent="0.3">
      <c r="A95" s="26">
        <v>80</v>
      </c>
      <c r="B95" s="26" t="s">
        <v>176</v>
      </c>
      <c r="C95" s="41"/>
      <c r="D95" s="42">
        <f>SUM(D75:D94)</f>
        <v>11787204.743069623</v>
      </c>
      <c r="E95" s="46">
        <f t="shared" si="153"/>
        <v>110.9237817423551</v>
      </c>
      <c r="F95" s="43">
        <f>SUM(F75:F94)</f>
        <v>2416938.3478953615</v>
      </c>
      <c r="G95" s="46">
        <f t="shared" si="98"/>
        <v>99.11171770259007</v>
      </c>
      <c r="H95" s="43">
        <f>SUM(H75:H94)</f>
        <v>14204143.090964986</v>
      </c>
      <c r="I95" s="47">
        <f t="shared" si="100"/>
        <v>108.71904394156131</v>
      </c>
      <c r="J95" s="45">
        <f>SUM(J75:J94)</f>
        <v>6597995.8218315542</v>
      </c>
      <c r="K95" s="46">
        <f t="shared" si="114"/>
        <v>20.836938761314748</v>
      </c>
      <c r="L95" s="43">
        <f>SUM(L75:L94)</f>
        <v>8775131.2492288873</v>
      </c>
      <c r="M95" s="46">
        <f t="shared" si="115"/>
        <v>32.077068800093897</v>
      </c>
      <c r="N95" s="43">
        <f>SUM(N75:N94)</f>
        <v>15373127.071060441</v>
      </c>
      <c r="O95" s="47">
        <f t="shared" si="116"/>
        <v>26.046744261919748</v>
      </c>
      <c r="P95" s="122">
        <f t="shared" si="117"/>
        <v>18385200.564901177</v>
      </c>
      <c r="Q95" s="128">
        <f t="shared" si="118"/>
        <v>11192069.597124249</v>
      </c>
      <c r="R95" s="129">
        <f t="shared" si="119"/>
        <v>29577270.162025426</v>
      </c>
      <c r="S95" s="32"/>
      <c r="T95" s="42">
        <v>12193542.380880553</v>
      </c>
      <c r="U95" s="46">
        <v>63.370400644852346</v>
      </c>
      <c r="V95" s="43">
        <v>2635215.2858321322</v>
      </c>
      <c r="W95" s="46">
        <v>55.473545087405952</v>
      </c>
      <c r="X95" s="43">
        <v>14828757.666712686</v>
      </c>
      <c r="Y95" s="47">
        <v>61.806835027832854</v>
      </c>
      <c r="Z95" s="45">
        <v>19828789.593585405</v>
      </c>
      <c r="AA95" s="46">
        <v>20.455041132910598</v>
      </c>
      <c r="AB95" s="43">
        <v>8972556.4030038752</v>
      </c>
      <c r="AC95" s="46">
        <v>23.488490523520738</v>
      </c>
      <c r="AD95" s="43">
        <v>28801345.996589281</v>
      </c>
      <c r="AE95" s="47">
        <v>21.312512669688719</v>
      </c>
      <c r="AF95" s="122">
        <f t="shared" si="120"/>
        <v>32022331.974465959</v>
      </c>
      <c r="AG95" s="128">
        <f t="shared" si="121"/>
        <v>11607771.688836008</v>
      </c>
      <c r="AH95" s="129">
        <f t="shared" si="122"/>
        <v>43630103.663301967</v>
      </c>
      <c r="AI95" s="32"/>
      <c r="AJ95" s="42">
        <f>SUM(AJ75:AJ94)</f>
        <v>12722640.27381436</v>
      </c>
      <c r="AK95" s="46">
        <f t="shared" si="105"/>
        <v>200.51442511921763</v>
      </c>
      <c r="AL95" s="43">
        <f>SUM(AL75:AL94)</f>
        <v>3663136.5621171137</v>
      </c>
      <c r="AM95" s="46">
        <f t="shared" si="123"/>
        <v>187.9591852900156</v>
      </c>
      <c r="AN95" s="43">
        <f>SUM(AN75:AN94)</f>
        <v>16385776.835931472</v>
      </c>
      <c r="AO95" s="47">
        <f t="shared" si="157"/>
        <v>197.56419580573038</v>
      </c>
      <c r="AP95" s="45">
        <f>SUM(AP75:AP94)</f>
        <v>4451259.070859598</v>
      </c>
      <c r="AQ95" s="46">
        <f t="shared" si="124"/>
        <v>30.300874534448802</v>
      </c>
      <c r="AR95" s="43">
        <f>SUM(AR75:AR94)</f>
        <v>6418539.0108078457</v>
      </c>
      <c r="AS95" s="46">
        <f t="shared" si="125"/>
        <v>44.989969655053379</v>
      </c>
      <c r="AT95" s="43">
        <f>SUM(AT75:AT94)</f>
        <v>10869798.081667444</v>
      </c>
      <c r="AU95" s="47">
        <f t="shared" si="127"/>
        <v>37.537980998133229</v>
      </c>
      <c r="AV95" s="122">
        <f t="shared" si="128"/>
        <v>17173899.344673958</v>
      </c>
      <c r="AW95" s="128">
        <f t="shared" si="129"/>
        <v>10081675.57292496</v>
      </c>
      <c r="AX95" s="129">
        <f t="shared" si="130"/>
        <v>27255574.917598918</v>
      </c>
      <c r="AY95" s="32"/>
      <c r="AZ95" s="42">
        <v>13149107.831697188</v>
      </c>
      <c r="BA95" s="46">
        <v>119.25871220600223</v>
      </c>
      <c r="BB95" s="43">
        <v>2748210.5951790996</v>
      </c>
      <c r="BC95" s="46">
        <v>97.860292532104822</v>
      </c>
      <c r="BD95" s="36">
        <v>15897318.426876288</v>
      </c>
      <c r="BE95" s="47">
        <v>114.9148361057994</v>
      </c>
      <c r="BF95" s="45">
        <v>10335313.437455315</v>
      </c>
      <c r="BG95" s="46">
        <v>17.533230592660043</v>
      </c>
      <c r="BH95" s="43">
        <v>8608902.8598812837</v>
      </c>
      <c r="BI95" s="46">
        <v>30.90801757738323</v>
      </c>
      <c r="BJ95" s="43">
        <v>18944216.297336601</v>
      </c>
      <c r="BK95" s="47">
        <v>21.825058550876669</v>
      </c>
      <c r="BL95" s="122">
        <f t="shared" si="131"/>
        <v>23484421.269152503</v>
      </c>
      <c r="BM95" s="128">
        <f t="shared" si="132"/>
        <v>11357113.455060383</v>
      </c>
      <c r="BN95" s="129">
        <f t="shared" si="133"/>
        <v>34841534.724212885</v>
      </c>
      <c r="BO95" s="32"/>
      <c r="BP95" s="42">
        <v>5716645.7726148861</v>
      </c>
      <c r="BQ95" s="46">
        <v>65.342055740385945</v>
      </c>
      <c r="BR95" s="43">
        <v>1771669.1593287343</v>
      </c>
      <c r="BS95" s="46">
        <v>87.094148035037577</v>
      </c>
      <c r="BT95" s="36">
        <v>7488314.9319436196</v>
      </c>
      <c r="BU95" s="47">
        <v>69.44556182828174</v>
      </c>
      <c r="BV95" s="45">
        <v>322598.1054417438</v>
      </c>
      <c r="BW95" s="46">
        <v>1.1594030636372399</v>
      </c>
      <c r="BX95" s="43">
        <v>5066720.1626146408</v>
      </c>
      <c r="BY95" s="46">
        <v>28.31471565031681</v>
      </c>
      <c r="BZ95" s="43">
        <v>5389318.2680563843</v>
      </c>
      <c r="CA95" s="47">
        <v>11.787969649370465</v>
      </c>
      <c r="CB95" s="122">
        <f t="shared" si="134"/>
        <v>6039243.8780566296</v>
      </c>
      <c r="CC95" s="128">
        <f t="shared" si="135"/>
        <v>6838389.3219433753</v>
      </c>
      <c r="CD95" s="129">
        <f t="shared" si="136"/>
        <v>12877633.200000005</v>
      </c>
      <c r="CE95" s="32"/>
      <c r="CF95" s="42">
        <v>16983953.172362123</v>
      </c>
      <c r="CG95" s="46">
        <v>135.07844475131725</v>
      </c>
      <c r="CH95" s="43">
        <v>2399510.0884850407</v>
      </c>
      <c r="CI95" s="46">
        <v>104.72265039431942</v>
      </c>
      <c r="CJ95" s="43">
        <v>19383463.260847159</v>
      </c>
      <c r="CK95" s="47">
        <v>130.39929000146091</v>
      </c>
      <c r="CL95" s="45">
        <v>8934665.6453835908</v>
      </c>
      <c r="CM95" s="46">
        <v>14.923892225561469</v>
      </c>
      <c r="CN95" s="43">
        <v>3634021.8047883306</v>
      </c>
      <c r="CO95" s="46">
        <v>12.837754942323466</v>
      </c>
      <c r="CP95" s="43">
        <v>12568687.450171921</v>
      </c>
      <c r="CQ95" s="47">
        <v>14.254172020767584</v>
      </c>
      <c r="CR95" s="122">
        <f t="shared" si="137"/>
        <v>25918618.817745715</v>
      </c>
      <c r="CS95" s="128">
        <f t="shared" si="138"/>
        <v>6033531.8932733713</v>
      </c>
      <c r="CT95" s="129">
        <f t="shared" si="139"/>
        <v>31952150.711019088</v>
      </c>
      <c r="CU95" s="32"/>
      <c r="CV95" s="45">
        <f>SUM(CV75:CV94)</f>
        <v>72553094.174438745</v>
      </c>
      <c r="CW95" s="46">
        <f t="shared" si="112"/>
        <v>105.8226895384238</v>
      </c>
      <c r="CX95" s="46">
        <f>SUM(CX75:CX94)</f>
        <v>15634680.038837481</v>
      </c>
      <c r="CY95" s="46">
        <f t="shared" si="142"/>
        <v>96.085105052560465</v>
      </c>
      <c r="CZ95" s="43">
        <f t="shared" si="143"/>
        <v>88187774.213276222</v>
      </c>
      <c r="DA95" s="47">
        <f t="shared" si="144"/>
        <v>103.95493036679986</v>
      </c>
      <c r="DB95" s="45">
        <f>SUM(DB75:DB94)</f>
        <v>50470621.674557209</v>
      </c>
      <c r="DC95" s="46">
        <f t="shared" si="89"/>
        <v>17.407672413699849</v>
      </c>
      <c r="DD95" s="43">
        <f>SUM(DD75:DD94)</f>
        <v>41475871.490324862</v>
      </c>
      <c r="DE95" s="46">
        <f t="shared" si="147"/>
        <v>26.95378959415488</v>
      </c>
      <c r="DF95" s="43">
        <f>SUM(DF75:DF94)</f>
        <v>91946493.164882064</v>
      </c>
      <c r="DG95" s="47">
        <f t="shared" si="149"/>
        <v>20.717493230761583</v>
      </c>
      <c r="DH95" s="153"/>
      <c r="DI95" s="161" t="s">
        <v>176</v>
      </c>
      <c r="DJ95" s="45">
        <f t="shared" ref="DJ95:DK95" si="158">SUM(DJ75:DJ94)</f>
        <v>88187774.213276207</v>
      </c>
      <c r="DK95" s="43">
        <f t="shared" si="158"/>
        <v>91946493.164882064</v>
      </c>
      <c r="DL95" s="44">
        <f>SUM(DL75:DL94)</f>
        <v>180134267.3781583</v>
      </c>
      <c r="DM95"/>
      <c r="DO95" s="48"/>
    </row>
    <row r="96" spans="1:119" s="19" customFormat="1" ht="15.6" x14ac:dyDescent="0.3">
      <c r="A96" s="26">
        <v>81</v>
      </c>
      <c r="B96" s="25" t="s">
        <v>177</v>
      </c>
      <c r="C96" s="41"/>
      <c r="D96" s="42">
        <f>+D73+D95</f>
        <v>16738175.999999998</v>
      </c>
      <c r="E96" s="46">
        <f t="shared" si="153"/>
        <v>157.51501919747042</v>
      </c>
      <c r="F96" s="43">
        <f>+F73+F95</f>
        <v>2847553</v>
      </c>
      <c r="G96" s="46">
        <f t="shared" si="98"/>
        <v>116.76999097843024</v>
      </c>
      <c r="H96" s="43">
        <f>+H73+H95</f>
        <v>19585729</v>
      </c>
      <c r="I96" s="47">
        <f t="shared" si="100"/>
        <v>149.9099043245312</v>
      </c>
      <c r="J96" s="45">
        <f>+J73+J95</f>
        <v>7311136</v>
      </c>
      <c r="K96" s="46">
        <f t="shared" si="114"/>
        <v>23.089086022693898</v>
      </c>
      <c r="L96" s="43">
        <f>+L73+L95</f>
        <v>9391855</v>
      </c>
      <c r="M96" s="46">
        <f t="shared" si="115"/>
        <v>34.331472708397307</v>
      </c>
      <c r="N96" s="43">
        <f>+N73+N95</f>
        <v>16702991.000000002</v>
      </c>
      <c r="O96" s="47">
        <f t="shared" si="116"/>
        <v>28.29993748019783</v>
      </c>
      <c r="P96" s="122">
        <f t="shared" si="117"/>
        <v>24049312</v>
      </c>
      <c r="Q96" s="128">
        <f t="shared" si="118"/>
        <v>12239408</v>
      </c>
      <c r="R96" s="129">
        <f t="shared" si="119"/>
        <v>36288720</v>
      </c>
      <c r="S96" s="32"/>
      <c r="T96" s="42">
        <v>22526883.741305131</v>
      </c>
      <c r="U96" s="46">
        <v>117.07325101890754</v>
      </c>
      <c r="V96" s="43">
        <v>5298866.6981778853</v>
      </c>
      <c r="W96" s="46">
        <v>111.54569506100297</v>
      </c>
      <c r="X96" s="43">
        <v>27825750.439483017</v>
      </c>
      <c r="Y96" s="47">
        <v>115.97880318722837</v>
      </c>
      <c r="Z96" s="45">
        <v>26814688.454789408</v>
      </c>
      <c r="AA96" s="46">
        <v>27.661575242411065</v>
      </c>
      <c r="AB96" s="43">
        <v>11930985.996248506</v>
      </c>
      <c r="AC96" s="46">
        <v>31.233111158300584</v>
      </c>
      <c r="AD96" s="43">
        <v>38745674.451037914</v>
      </c>
      <c r="AE96" s="47">
        <v>28.671148832112543</v>
      </c>
      <c r="AF96" s="122">
        <f t="shared" si="120"/>
        <v>49341572.196094543</v>
      </c>
      <c r="AG96" s="128">
        <f t="shared" si="121"/>
        <v>17229852.694426391</v>
      </c>
      <c r="AH96" s="129">
        <f t="shared" si="122"/>
        <v>66571424.89052093</v>
      </c>
      <c r="AI96" s="32"/>
      <c r="AJ96" s="42">
        <f>+AJ73+AJ95</f>
        <v>15438205.434761267</v>
      </c>
      <c r="AK96" s="46">
        <f t="shared" si="105"/>
        <v>243.31293041388915</v>
      </c>
      <c r="AL96" s="43">
        <f>+AL73+AL95</f>
        <v>4525112.0529496912</v>
      </c>
      <c r="AM96" s="46">
        <f t="shared" si="123"/>
        <v>232.18800620604912</v>
      </c>
      <c r="AN96" s="43">
        <f>+AN73+AN95</f>
        <v>19963317.487710956</v>
      </c>
      <c r="AO96" s="47">
        <f t="shared" si="157"/>
        <v>240.6987965578432</v>
      </c>
      <c r="AP96" s="45">
        <f>+AP73+AP95</f>
        <v>4722811.9678331856</v>
      </c>
      <c r="AQ96" s="46">
        <f t="shared" si="124"/>
        <v>32.149405507298646</v>
      </c>
      <c r="AR96" s="43">
        <f>+AR73+AR95</f>
        <v>6794273.9393526902</v>
      </c>
      <c r="AS96" s="46">
        <f t="shared" si="125"/>
        <v>47.623638003117001</v>
      </c>
      <c r="AT96" s="43">
        <f>+AT73+AT95</f>
        <v>11517085.907185875</v>
      </c>
      <c r="AU96" s="47">
        <f t="shared" si="127"/>
        <v>39.773337893641127</v>
      </c>
      <c r="AV96" s="122">
        <f t="shared" si="128"/>
        <v>20161017.402594455</v>
      </c>
      <c r="AW96" s="128">
        <f t="shared" si="129"/>
        <v>11319385.992302381</v>
      </c>
      <c r="AX96" s="129">
        <f t="shared" si="130"/>
        <v>31480403.394896835</v>
      </c>
      <c r="AY96" s="32"/>
      <c r="AZ96" s="42">
        <v>19008638.109946184</v>
      </c>
      <c r="BA96" s="46">
        <v>172.40300488809041</v>
      </c>
      <c r="BB96" s="43">
        <v>4021245.7369301058</v>
      </c>
      <c r="BC96" s="46">
        <v>143.19145878040473</v>
      </c>
      <c r="BD96" s="36">
        <v>23029883.84687629</v>
      </c>
      <c r="BE96" s="47">
        <v>166.47306525138276</v>
      </c>
      <c r="BF96" s="45">
        <v>13758650.685614699</v>
      </c>
      <c r="BG96" s="46">
        <v>23.340714006844621</v>
      </c>
      <c r="BH96" s="43">
        <v>11430386.20180108</v>
      </c>
      <c r="BI96" s="46">
        <v>41.037816710411619</v>
      </c>
      <c r="BJ96" s="43">
        <v>25189036.887415782</v>
      </c>
      <c r="BK96" s="47">
        <v>29.019527452573069</v>
      </c>
      <c r="BL96" s="122">
        <f t="shared" si="131"/>
        <v>32767288.795560881</v>
      </c>
      <c r="BM96" s="128">
        <f t="shared" si="132"/>
        <v>15451631.938731186</v>
      </c>
      <c r="BN96" s="129">
        <f t="shared" si="133"/>
        <v>48218920.734292068</v>
      </c>
      <c r="BO96" s="32"/>
      <c r="BP96" s="42">
        <v>7662694.5526148863</v>
      </c>
      <c r="BQ96" s="46">
        <v>87.585663778059697</v>
      </c>
      <c r="BR96" s="43">
        <v>2691050.9793287343</v>
      </c>
      <c r="BS96" s="46">
        <v>132.29038341012361</v>
      </c>
      <c r="BT96" s="36">
        <v>10353745.531943619</v>
      </c>
      <c r="BU96" s="47">
        <v>96.019155447868116</v>
      </c>
      <c r="BV96" s="45">
        <v>2046064.9054417443</v>
      </c>
      <c r="BW96" s="46">
        <v>7.3534651312395347</v>
      </c>
      <c r="BX96" s="43">
        <v>7414379.2626146395</v>
      </c>
      <c r="BY96" s="46">
        <v>41.434307363879221</v>
      </c>
      <c r="BZ96" s="43">
        <v>9460444.1680563837</v>
      </c>
      <c r="CA96" s="47">
        <v>20.692678215649543</v>
      </c>
      <c r="CB96" s="122">
        <f t="shared" si="134"/>
        <v>9708759.4580566306</v>
      </c>
      <c r="CC96" s="128">
        <f t="shared" si="135"/>
        <v>10105430.241943374</v>
      </c>
      <c r="CD96" s="129">
        <f t="shared" si="136"/>
        <v>19814189.700000003</v>
      </c>
      <c r="CE96" s="32"/>
      <c r="CF96" s="42">
        <v>22599426.207129501</v>
      </c>
      <c r="CG96" s="46">
        <v>179.73997651494028</v>
      </c>
      <c r="CH96" s="43">
        <v>3193088.817115718</v>
      </c>
      <c r="CI96" s="46">
        <v>139.35708187996849</v>
      </c>
      <c r="CJ96" s="43">
        <v>25792515.024245217</v>
      </c>
      <c r="CK96" s="47">
        <v>173.51520733176733</v>
      </c>
      <c r="CL96" s="45">
        <v>13476779.010081228</v>
      </c>
      <c r="CM96" s="46">
        <v>22.510746957618949</v>
      </c>
      <c r="CN96" s="43">
        <v>6182177.4790665712</v>
      </c>
      <c r="CO96" s="46">
        <v>21.839516587829188</v>
      </c>
      <c r="CP96" s="43">
        <v>19658956.489147797</v>
      </c>
      <c r="CQ96" s="47">
        <v>22.295259441849264</v>
      </c>
      <c r="CR96" s="122">
        <f t="shared" si="137"/>
        <v>36076205.217210725</v>
      </c>
      <c r="CS96" s="128">
        <f t="shared" si="138"/>
        <v>9375266.2961822897</v>
      </c>
      <c r="CT96" s="129">
        <f t="shared" si="139"/>
        <v>45451471.513393015</v>
      </c>
      <c r="CU96" s="32"/>
      <c r="CV96" s="45">
        <f>+CV73+CV95</f>
        <v>103974024.04575698</v>
      </c>
      <c r="CW96" s="46">
        <f t="shared" si="112"/>
        <v>151.65184878539839</v>
      </c>
      <c r="CX96" s="46">
        <f>+CX73+CX95</f>
        <v>22576917.284502134</v>
      </c>
      <c r="CY96" s="46">
        <f t="shared" si="142"/>
        <v>138.74959152702013</v>
      </c>
      <c r="CZ96" s="43">
        <f t="shared" si="143"/>
        <v>126550941.33025911</v>
      </c>
      <c r="DA96" s="47">
        <f t="shared" si="144"/>
        <v>149.17707597454651</v>
      </c>
      <c r="DB96" s="45">
        <f>+DB73+DB95</f>
        <v>68130131.023760274</v>
      </c>
      <c r="DC96" s="46">
        <f t="shared" si="89"/>
        <v>23.498561400957282</v>
      </c>
      <c r="DD96" s="43">
        <f>+DD73+DD95</f>
        <v>53144057.879083492</v>
      </c>
      <c r="DE96" s="46">
        <f t="shared" si="147"/>
        <v>34.536555900616847</v>
      </c>
      <c r="DF96" s="43">
        <f>+DF73+DF95</f>
        <v>121274188.90284374</v>
      </c>
      <c r="DG96" s="47">
        <f t="shared" si="149"/>
        <v>27.325644526270928</v>
      </c>
      <c r="DH96" s="153"/>
      <c r="DI96" s="160" t="s">
        <v>177</v>
      </c>
      <c r="DJ96" s="45">
        <f>+DJ73+DJ95</f>
        <v>126550941.33025908</v>
      </c>
      <c r="DK96" s="43">
        <f t="shared" ref="DK96:DL96" si="159">+DK73+DK95</f>
        <v>121274188.90284374</v>
      </c>
      <c r="DL96" s="44">
        <f t="shared" si="159"/>
        <v>247825130.23310286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38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2" si="160">+D98+J98</f>
        <v>0</v>
      </c>
      <c r="Q98" s="117">
        <f t="shared" ref="Q98:Q102" si="161">+F98+L98</f>
        <v>0</v>
      </c>
      <c r="R98" s="118">
        <f t="shared" ref="R98:R102" si="162">+P98+Q98</f>
        <v>0</v>
      </c>
      <c r="S98" s="32"/>
      <c r="T98" s="35">
        <v>0</v>
      </c>
      <c r="U98" s="39">
        <v>0</v>
      </c>
      <c r="V98" s="39">
        <v>0</v>
      </c>
      <c r="W98" s="39">
        <v>0</v>
      </c>
      <c r="X98" s="36">
        <v>0</v>
      </c>
      <c r="Y98" s="40">
        <v>0</v>
      </c>
      <c r="Z98" s="38">
        <v>0</v>
      </c>
      <c r="AA98" s="39">
        <v>0</v>
      </c>
      <c r="AB98" s="36">
        <v>0</v>
      </c>
      <c r="AC98" s="39">
        <v>0</v>
      </c>
      <c r="AD98" s="36">
        <v>0</v>
      </c>
      <c r="AE98" s="40">
        <v>0</v>
      </c>
      <c r="AF98" s="116">
        <f t="shared" ref="AF98:AF102" si="163">+T98+Z98</f>
        <v>0</v>
      </c>
      <c r="AG98" s="117">
        <f t="shared" ref="AG98:AG102" si="164">+V98+AB98</f>
        <v>0</v>
      </c>
      <c r="AH98" s="118">
        <f t="shared" ref="AH98:AH102" si="165">+AF98+AG98</f>
        <v>0</v>
      </c>
      <c r="AI98" s="32"/>
      <c r="AJ98" s="35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38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66">+AJ98+AP98</f>
        <v>0</v>
      </c>
      <c r="AW98" s="117">
        <f t="shared" ref="AW98:AW102" si="167">+AL98+AR98</f>
        <v>0</v>
      </c>
      <c r="AX98" s="118">
        <f t="shared" ref="AX98:AX101" si="168">+AV98+AW98</f>
        <v>0</v>
      </c>
      <c r="AY98" s="32"/>
      <c r="AZ98" s="35">
        <v>0</v>
      </c>
      <c r="BA98" s="39">
        <v>0</v>
      </c>
      <c r="BB98" s="39">
        <v>0</v>
      </c>
      <c r="BC98" s="39">
        <v>0</v>
      </c>
      <c r="BD98" s="36">
        <v>0</v>
      </c>
      <c r="BE98" s="40">
        <v>0</v>
      </c>
      <c r="BF98" s="38">
        <v>0</v>
      </c>
      <c r="BG98" s="39">
        <v>0</v>
      </c>
      <c r="BH98" s="36">
        <v>0</v>
      </c>
      <c r="BI98" s="39">
        <v>0</v>
      </c>
      <c r="BJ98" s="36">
        <v>0</v>
      </c>
      <c r="BK98" s="40">
        <v>0</v>
      </c>
      <c r="BL98" s="116">
        <f t="shared" ref="BL98:BL102" si="169">+AZ98+BF98</f>
        <v>0</v>
      </c>
      <c r="BM98" s="117">
        <f t="shared" ref="BM98:BM102" si="170">+BB98+BH98</f>
        <v>0</v>
      </c>
      <c r="BN98" s="118">
        <f t="shared" ref="BN98:BN101" si="171">+BL98+BM98</f>
        <v>0</v>
      </c>
      <c r="BO98" s="32"/>
      <c r="BP98" s="35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38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72">+BP98+BV98</f>
        <v>0</v>
      </c>
      <c r="CC98" s="117">
        <f t="shared" ref="CC98:CC102" si="173">+BR98+BX98</f>
        <v>0</v>
      </c>
      <c r="CD98" s="118">
        <f t="shared" ref="CD98:CD101" si="174">+CB98+CC98</f>
        <v>0</v>
      </c>
      <c r="CE98" s="32"/>
      <c r="CF98" s="35">
        <v>0</v>
      </c>
      <c r="CG98" s="39">
        <v>0</v>
      </c>
      <c r="CH98" s="39">
        <v>0</v>
      </c>
      <c r="CI98" s="39">
        <v>0</v>
      </c>
      <c r="CJ98" s="36">
        <v>0</v>
      </c>
      <c r="CK98" s="40">
        <v>0</v>
      </c>
      <c r="CL98" s="38">
        <v>0</v>
      </c>
      <c r="CM98" s="39">
        <v>0</v>
      </c>
      <c r="CN98" s="36">
        <v>0</v>
      </c>
      <c r="CO98" s="39"/>
      <c r="CP98" s="36">
        <v>0</v>
      </c>
      <c r="CQ98" s="40">
        <v>0</v>
      </c>
      <c r="CR98" s="116">
        <f t="shared" ref="CR98:CR102" si="175">+CF98+CL98</f>
        <v>0</v>
      </c>
      <c r="CS98" s="117">
        <f t="shared" ref="CS98:CS102" si="176">+CH98+CN98</f>
        <v>0</v>
      </c>
      <c r="CT98" s="118">
        <f t="shared" ref="CT98:CT101" si="177">+CR98+CS98</f>
        <v>0</v>
      </c>
      <c r="CU98" s="32"/>
      <c r="CV98" s="38">
        <f>+D98+T98+AJ98+AZ98+BP98+CF98</f>
        <v>0</v>
      </c>
      <c r="CW98" s="39">
        <f t="shared" si="112"/>
        <v>0</v>
      </c>
      <c r="CX98" s="39">
        <f>+F98+V98+AL98+BB98+BR98+CH98</f>
        <v>0</v>
      </c>
      <c r="CY98" s="39">
        <f t="shared" ref="CY98:CY102" si="178">+CX98/$CX$111</f>
        <v>0</v>
      </c>
      <c r="CZ98" s="36">
        <f t="shared" ref="CZ98:CZ100" si="179">+CV98+CX98</f>
        <v>0</v>
      </c>
      <c r="DA98" s="40">
        <f t="shared" ref="DA98:DA102" si="180">+CZ98/$CZ$111</f>
        <v>0</v>
      </c>
      <c r="DB98" s="38">
        <f t="shared" ref="DB98:DB100" si="181">+J98+Z98+AP98+BF98+BV98+CL98</f>
        <v>0</v>
      </c>
      <c r="DC98" s="39">
        <f t="shared" si="89"/>
        <v>0</v>
      </c>
      <c r="DD98" s="36">
        <f t="shared" ref="DD98:DD100" si="182">+L98+AB98+AR98+BH98+BX98+CN98</f>
        <v>0</v>
      </c>
      <c r="DE98" s="202">
        <f t="shared" ref="DE98:DE102" si="183">+DD98/$DD$111</f>
        <v>0</v>
      </c>
      <c r="DF98" s="36">
        <f t="shared" ref="DF98:DF100" si="184">+DB98+DD98</f>
        <v>0</v>
      </c>
      <c r="DG98" s="40">
        <f t="shared" ref="DG98:DG102" si="185">+DF98/$DF$111</f>
        <v>0</v>
      </c>
      <c r="DH98" s="152"/>
      <c r="DI98" s="163" t="s">
        <v>54</v>
      </c>
      <c r="DJ98" s="38">
        <f t="shared" ref="DJ98:DJ100" si="186">+CZ98</f>
        <v>0</v>
      </c>
      <c r="DK98" s="36">
        <f t="shared" ref="DK98:DK100" si="187">+DF98</f>
        <v>0</v>
      </c>
      <c r="DL98" s="37">
        <f t="shared" ref="DL98:DL100" si="188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60"/>
        <v>0</v>
      </c>
      <c r="Q99" s="117">
        <f t="shared" si="161"/>
        <v>0</v>
      </c>
      <c r="R99" s="118">
        <f t="shared" si="162"/>
        <v>0</v>
      </c>
      <c r="S99" s="32"/>
      <c r="T99" s="35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63"/>
        <v>0</v>
      </c>
      <c r="AG99" s="117">
        <f t="shared" si="164"/>
        <v>0</v>
      </c>
      <c r="AH99" s="118">
        <f t="shared" si="165"/>
        <v>0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66"/>
        <v>0</v>
      </c>
      <c r="AW99" s="117">
        <f t="shared" si="167"/>
        <v>0</v>
      </c>
      <c r="AX99" s="118">
        <f t="shared" si="168"/>
        <v>0</v>
      </c>
      <c r="AY99" s="32"/>
      <c r="AZ99" s="35">
        <v>0</v>
      </c>
      <c r="BA99" s="39">
        <v>0</v>
      </c>
      <c r="BB99" s="39">
        <v>0</v>
      </c>
      <c r="BC99" s="39">
        <v>0</v>
      </c>
      <c r="BD99" s="36">
        <v>0</v>
      </c>
      <c r="BE99" s="40">
        <v>0</v>
      </c>
      <c r="BF99" s="38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69"/>
        <v>0</v>
      </c>
      <c r="BM99" s="117">
        <f t="shared" si="170"/>
        <v>0</v>
      </c>
      <c r="BN99" s="118">
        <f t="shared" si="171"/>
        <v>0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72"/>
        <v>0</v>
      </c>
      <c r="CC99" s="117">
        <f t="shared" si="173"/>
        <v>0</v>
      </c>
      <c r="CD99" s="118">
        <f t="shared" si="174"/>
        <v>0</v>
      </c>
      <c r="CE99" s="32"/>
      <c r="CF99" s="35">
        <v>0</v>
      </c>
      <c r="CG99" s="39">
        <v>0</v>
      </c>
      <c r="CH99" s="39">
        <v>0</v>
      </c>
      <c r="CI99" s="39">
        <v>0</v>
      </c>
      <c r="CJ99" s="36">
        <v>0</v>
      </c>
      <c r="CK99" s="40">
        <v>0</v>
      </c>
      <c r="CL99" s="38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75"/>
        <v>0</v>
      </c>
      <c r="CS99" s="117">
        <f t="shared" si="176"/>
        <v>0</v>
      </c>
      <c r="CT99" s="118">
        <f t="shared" si="177"/>
        <v>0</v>
      </c>
      <c r="CU99" s="32"/>
      <c r="CV99" s="38">
        <f>+D99+T99+AJ99+AZ99+BP99+CF99</f>
        <v>0</v>
      </c>
      <c r="CW99" s="39">
        <f t="shared" si="112"/>
        <v>0</v>
      </c>
      <c r="CX99" s="39">
        <f>+F99+V99+AL99+BB99+BR99+CH99</f>
        <v>0</v>
      </c>
      <c r="CY99" s="39">
        <f t="shared" si="178"/>
        <v>0</v>
      </c>
      <c r="CZ99" s="36">
        <f t="shared" si="179"/>
        <v>0</v>
      </c>
      <c r="DA99" s="40">
        <f t="shared" si="180"/>
        <v>0</v>
      </c>
      <c r="DB99" s="38">
        <f t="shared" si="181"/>
        <v>0</v>
      </c>
      <c r="DC99" s="39">
        <f t="shared" si="89"/>
        <v>0</v>
      </c>
      <c r="DD99" s="36">
        <f t="shared" si="182"/>
        <v>0</v>
      </c>
      <c r="DE99" s="202">
        <f t="shared" si="183"/>
        <v>0</v>
      </c>
      <c r="DF99" s="36">
        <f t="shared" si="184"/>
        <v>0</v>
      </c>
      <c r="DG99" s="40">
        <f t="shared" si="185"/>
        <v>0</v>
      </c>
      <c r="DH99" s="152"/>
      <c r="DI99" s="164" t="s">
        <v>13</v>
      </c>
      <c r="DJ99" s="38">
        <f t="shared" si="186"/>
        <v>0</v>
      </c>
      <c r="DK99" s="36">
        <f t="shared" si="187"/>
        <v>0</v>
      </c>
      <c r="DL99" s="37">
        <f t="shared" si="188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60"/>
        <v>0</v>
      </c>
      <c r="Q100" s="117">
        <f t="shared" si="161"/>
        <v>0</v>
      </c>
      <c r="R100" s="118">
        <f t="shared" si="162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63"/>
        <v>0</v>
      </c>
      <c r="AG100" s="117">
        <f t="shared" si="164"/>
        <v>0</v>
      </c>
      <c r="AH100" s="118">
        <f t="shared" si="165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66"/>
        <v>0</v>
      </c>
      <c r="AW100" s="117">
        <f t="shared" si="167"/>
        <v>0</v>
      </c>
      <c r="AX100" s="118">
        <f t="shared" si="168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69"/>
        <v>0</v>
      </c>
      <c r="BM100" s="117">
        <f t="shared" si="170"/>
        <v>0</v>
      </c>
      <c r="BN100" s="118">
        <f t="shared" si="171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72"/>
        <v>0</v>
      </c>
      <c r="CC100" s="117">
        <f t="shared" si="173"/>
        <v>0</v>
      </c>
      <c r="CD100" s="118">
        <f t="shared" si="174"/>
        <v>0</v>
      </c>
      <c r="CE100" s="32"/>
      <c r="CF100" s="35">
        <v>0</v>
      </c>
      <c r="CG100" s="39">
        <v>0</v>
      </c>
      <c r="CH100" s="39">
        <v>0</v>
      </c>
      <c r="CI100" s="39">
        <v>0</v>
      </c>
      <c r="CJ100" s="36">
        <v>0</v>
      </c>
      <c r="CK100" s="40">
        <v>0</v>
      </c>
      <c r="CL100" s="38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75"/>
        <v>0</v>
      </c>
      <c r="CS100" s="117">
        <f t="shared" si="176"/>
        <v>0</v>
      </c>
      <c r="CT100" s="118">
        <f t="shared" si="177"/>
        <v>0</v>
      </c>
      <c r="CU100" s="32"/>
      <c r="CV100" s="38">
        <f>+D100+T100+AJ100+AZ100+BP100+CF100</f>
        <v>0</v>
      </c>
      <c r="CW100" s="39">
        <f t="shared" si="112"/>
        <v>0</v>
      </c>
      <c r="CX100" s="39">
        <f>+F100+V100+AL100+BB100+BR100+CH100</f>
        <v>0</v>
      </c>
      <c r="CY100" s="39">
        <f t="shared" si="178"/>
        <v>0</v>
      </c>
      <c r="CZ100" s="36">
        <f t="shared" si="179"/>
        <v>0</v>
      </c>
      <c r="DA100" s="40">
        <f t="shared" si="180"/>
        <v>0</v>
      </c>
      <c r="DB100" s="38">
        <f t="shared" si="181"/>
        <v>0</v>
      </c>
      <c r="DC100" s="39">
        <f t="shared" si="89"/>
        <v>0</v>
      </c>
      <c r="DD100" s="36">
        <f t="shared" si="182"/>
        <v>0</v>
      </c>
      <c r="DE100" s="202">
        <f t="shared" si="183"/>
        <v>0</v>
      </c>
      <c r="DF100" s="36">
        <f t="shared" si="184"/>
        <v>0</v>
      </c>
      <c r="DG100" s="40">
        <f t="shared" si="185"/>
        <v>0</v>
      </c>
      <c r="DH100" s="152"/>
      <c r="DI100" s="161" t="s">
        <v>9</v>
      </c>
      <c r="DJ100" s="38">
        <f t="shared" si="186"/>
        <v>0</v>
      </c>
      <c r="DK100" s="36">
        <f t="shared" si="187"/>
        <v>0</v>
      </c>
      <c r="DL100" s="37">
        <f t="shared" si="188"/>
        <v>0</v>
      </c>
      <c r="DM100"/>
      <c r="DN100" s="19" t="s">
        <v>170</v>
      </c>
    </row>
    <row r="101" spans="1:119" s="19" customFormat="1" ht="16.2" thickBot="1" x14ac:dyDescent="0.35">
      <c r="A101" s="26">
        <v>85</v>
      </c>
      <c r="B101" s="26" t="s">
        <v>178</v>
      </c>
      <c r="C101" s="41"/>
      <c r="D101" s="42">
        <v>194537575</v>
      </c>
      <c r="E101" s="46">
        <v>1830.7006606188361</v>
      </c>
      <c r="F101" s="43">
        <v>44226147</v>
      </c>
      <c r="G101" s="46">
        <v>1813.587591240876</v>
      </c>
      <c r="H101" s="36">
        <v>238763722</v>
      </c>
      <c r="I101" s="47">
        <v>1827.5064829697665</v>
      </c>
      <c r="J101" s="45">
        <v>101151113</v>
      </c>
      <c r="K101" s="46">
        <v>319.44238889116974</v>
      </c>
      <c r="L101" s="45">
        <v>160214821</v>
      </c>
      <c r="M101" s="46">
        <v>585.65754631457355</v>
      </c>
      <c r="N101" s="45">
        <v>261365934</v>
      </c>
      <c r="O101" s="47">
        <v>442.8332381699488</v>
      </c>
      <c r="P101" s="122">
        <f t="shared" si="160"/>
        <v>295688688</v>
      </c>
      <c r="Q101" s="128">
        <f t="shared" si="161"/>
        <v>204440968</v>
      </c>
      <c r="R101" s="129">
        <f t="shared" si="162"/>
        <v>500129656</v>
      </c>
      <c r="S101" s="32"/>
      <c r="T101" s="42">
        <v>333627699.26130533</v>
      </c>
      <c r="U101" s="46">
        <v>1733.8784996196039</v>
      </c>
      <c r="V101" s="43">
        <v>73428046.628177881</v>
      </c>
      <c r="W101" s="46">
        <v>1545.7234470397837</v>
      </c>
      <c r="X101" s="43">
        <v>407055745.88948321</v>
      </c>
      <c r="Y101" s="47">
        <v>1696.6240799658356</v>
      </c>
      <c r="Z101" s="45">
        <v>232303374.08479029</v>
      </c>
      <c r="AA101" s="46">
        <v>239.64019839897327</v>
      </c>
      <c r="AB101" s="45">
        <v>114992278.50624844</v>
      </c>
      <c r="AC101" s="46">
        <v>301.02848314977683</v>
      </c>
      <c r="AD101" s="45">
        <v>347295652.5910387</v>
      </c>
      <c r="AE101" s="47">
        <v>256.99295431716473</v>
      </c>
      <c r="AF101" s="122">
        <f t="shared" si="163"/>
        <v>565931073.34609556</v>
      </c>
      <c r="AG101" s="128">
        <f t="shared" si="164"/>
        <v>188420325.13442633</v>
      </c>
      <c r="AH101" s="129">
        <f t="shared" si="165"/>
        <v>754351398.48052192</v>
      </c>
      <c r="AI101" s="32"/>
      <c r="AJ101" s="42">
        <v>129096467.63588777</v>
      </c>
      <c r="AK101" s="46">
        <v>2034.6172992259696</v>
      </c>
      <c r="AL101" s="43">
        <v>45105083.498005643</v>
      </c>
      <c r="AM101" s="46">
        <v>2314.3867565296136</v>
      </c>
      <c r="AN101" s="43">
        <v>174201551.13389343</v>
      </c>
      <c r="AO101" s="47">
        <v>2100.3575053219042</v>
      </c>
      <c r="AP101" s="45">
        <v>44885247.009924471</v>
      </c>
      <c r="AQ101" s="46">
        <v>305.54551340297934</v>
      </c>
      <c r="AR101" s="43">
        <v>76438066.453801572</v>
      </c>
      <c r="AS101" s="46">
        <v>535.78334328993299</v>
      </c>
      <c r="AT101" s="43">
        <v>121323313.46372604</v>
      </c>
      <c r="AU101" s="47">
        <v>418.98038962774217</v>
      </c>
      <c r="AV101" s="122">
        <f t="shared" si="166"/>
        <v>173981714.64581224</v>
      </c>
      <c r="AW101" s="128">
        <f t="shared" si="167"/>
        <v>121543149.95180722</v>
      </c>
      <c r="AX101" s="129">
        <f t="shared" si="168"/>
        <v>295524864.59761947</v>
      </c>
      <c r="AY101" s="32"/>
      <c r="AZ101" s="42">
        <v>231094966.76392385</v>
      </c>
      <c r="BA101" s="46">
        <v>2095.966394550222</v>
      </c>
      <c r="BB101" s="43">
        <v>48271919.279758692</v>
      </c>
      <c r="BC101" s="46">
        <v>1718.9018010810346</v>
      </c>
      <c r="BD101" s="36">
        <v>279366886.04368258</v>
      </c>
      <c r="BE101" s="47">
        <v>2019.4223365887131</v>
      </c>
      <c r="BF101" s="45">
        <v>168258970.59249985</v>
      </c>
      <c r="BG101" s="46">
        <v>285.44110911920853</v>
      </c>
      <c r="BH101" s="43">
        <v>142208788.72724047</v>
      </c>
      <c r="BI101" s="46">
        <v>510.56351932173379</v>
      </c>
      <c r="BJ101" s="43">
        <v>310467759.3197403</v>
      </c>
      <c r="BK101" s="47">
        <v>357.68051414538922</v>
      </c>
      <c r="BL101" s="122">
        <f t="shared" si="169"/>
        <v>399353937.35642374</v>
      </c>
      <c r="BM101" s="128">
        <f t="shared" si="170"/>
        <v>190480708.00699916</v>
      </c>
      <c r="BN101" s="129">
        <f t="shared" si="171"/>
        <v>589834645.36342287</v>
      </c>
      <c r="BO101" s="32"/>
      <c r="BP101" s="42">
        <v>133005014.33261503</v>
      </c>
      <c r="BQ101" s="46">
        <v>1520.2658002539208</v>
      </c>
      <c r="BR101" s="43">
        <v>34229137.849328741</v>
      </c>
      <c r="BS101" s="46">
        <v>1682.6830129450764</v>
      </c>
      <c r="BT101" s="43">
        <v>167234152.1819438</v>
      </c>
      <c r="BU101" s="47">
        <v>1550.9056123708042</v>
      </c>
      <c r="BV101" s="45">
        <v>54329598.295441709</v>
      </c>
      <c r="BW101" s="46">
        <v>195.25812968945249</v>
      </c>
      <c r="BX101" s="45">
        <v>69105832.042614892</v>
      </c>
      <c r="BY101" s="46">
        <v>386.18907720679152</v>
      </c>
      <c r="BZ101" s="45">
        <v>123435430.33805659</v>
      </c>
      <c r="CA101" s="47">
        <v>269.98834251567536</v>
      </c>
      <c r="CB101" s="122">
        <f t="shared" si="172"/>
        <v>187334612.62805673</v>
      </c>
      <c r="CC101" s="128">
        <f t="shared" si="173"/>
        <v>103334969.89194363</v>
      </c>
      <c r="CD101" s="129">
        <f t="shared" si="174"/>
        <v>290669582.52000034</v>
      </c>
      <c r="CE101" s="32"/>
      <c r="CF101" s="42">
        <v>221504502.44345278</v>
      </c>
      <c r="CG101" s="46">
        <v>1761.6913678356909</v>
      </c>
      <c r="CH101" s="43">
        <v>44664544.179443464</v>
      </c>
      <c r="CI101" s="46">
        <v>1949.3101810955991</v>
      </c>
      <c r="CJ101" s="43">
        <v>266169046.62289631</v>
      </c>
      <c r="CK101" s="47">
        <v>1790.6116277011733</v>
      </c>
      <c r="CL101" s="45">
        <v>136486338.71140918</v>
      </c>
      <c r="CM101" s="46">
        <v>227.97802290933947</v>
      </c>
      <c r="CN101" s="43">
        <v>110429440.7788911</v>
      </c>
      <c r="CO101" s="46">
        <v>390.10940915909009</v>
      </c>
      <c r="CP101" s="43">
        <v>246915779.4903003</v>
      </c>
      <c r="CQ101" s="47">
        <v>280.02764882569454</v>
      </c>
      <c r="CR101" s="122">
        <f t="shared" si="175"/>
        <v>357990841.15486193</v>
      </c>
      <c r="CS101" s="128">
        <f t="shared" si="176"/>
        <v>155093984.95833457</v>
      </c>
      <c r="CT101" s="129">
        <f t="shared" si="177"/>
        <v>513084826.11319649</v>
      </c>
      <c r="CU101" s="32"/>
      <c r="CV101" s="54">
        <f>+CV63+CV96+CV98+CV99+CV100</f>
        <v>1242866225.437185</v>
      </c>
      <c r="CW101" s="55">
        <f t="shared" si="112"/>
        <v>1812.7889404139162</v>
      </c>
      <c r="CX101" s="56">
        <f>+CX63+CX96+CX98+CX99+CX100</f>
        <v>289924878.43471438</v>
      </c>
      <c r="CY101" s="55">
        <f t="shared" si="178"/>
        <v>1781.7737448128614</v>
      </c>
      <c r="CZ101" s="56">
        <f>+CZ63+CZ96+CZ98+CZ99+CZ100</f>
        <v>1532791103.8718994</v>
      </c>
      <c r="DA101" s="47">
        <f t="shared" si="180"/>
        <v>1806.8399377503008</v>
      </c>
      <c r="DB101" s="45">
        <f>+DB63+DB96+DB98+DB99+DB100</f>
        <v>737414641.69406569</v>
      </c>
      <c r="DC101" s="46">
        <f t="shared" si="89"/>
        <v>254.33949671650768</v>
      </c>
      <c r="DD101" s="43">
        <f>+DD63+DD96+DD98+DD99+DD100</f>
        <v>673389227.50879633</v>
      </c>
      <c r="DE101" s="201">
        <f t="shared" si="183"/>
        <v>437.61326528067184</v>
      </c>
      <c r="DF101" s="56">
        <f>+DF63+DF96+DF98+DF99+DF100</f>
        <v>1410803869.202862</v>
      </c>
      <c r="DG101" s="47">
        <f t="shared" si="185"/>
        <v>317.88400627448806</v>
      </c>
      <c r="DH101" s="153"/>
      <c r="DI101" s="161" t="s">
        <v>178</v>
      </c>
      <c r="DJ101" s="45">
        <f>+DJ63+DJ96+DJ98+DJ99+DJ100</f>
        <v>1532791103.8718989</v>
      </c>
      <c r="DK101" s="43">
        <f t="shared" ref="DK101:DL101" si="189">+DK63+DK96+DK98+DK99+DK100</f>
        <v>1410803869.202862</v>
      </c>
      <c r="DL101" s="44">
        <f t="shared" si="189"/>
        <v>2943594973.0747609</v>
      </c>
      <c r="DM101"/>
      <c r="DN101" s="48">
        <f>+R102+AH102+AX102+BN102+CD102+CT102</f>
        <v>213945013.76923922</v>
      </c>
      <c r="DO101" s="48"/>
    </row>
    <row r="102" spans="1:119" s="19" customFormat="1" ht="16.2" thickBot="1" x14ac:dyDescent="0.35">
      <c r="A102" s="26">
        <v>86</v>
      </c>
      <c r="B102" s="26" t="s">
        <v>179</v>
      </c>
      <c r="C102" s="34"/>
      <c r="D102" s="57">
        <v>13758898.00000003</v>
      </c>
      <c r="E102" s="58">
        <v>129.47844989836662</v>
      </c>
      <c r="F102" s="59">
        <v>4080116.0000000075</v>
      </c>
      <c r="G102" s="58">
        <v>167.31386861313899</v>
      </c>
      <c r="H102" s="59">
        <v>17839014.00000003</v>
      </c>
      <c r="I102" s="60">
        <v>136.54048220436303</v>
      </c>
      <c r="J102" s="59">
        <v>-974728</v>
      </c>
      <c r="K102" s="58">
        <v>-3.0782601555665736</v>
      </c>
      <c r="L102" s="59">
        <v>2699429.0000000596</v>
      </c>
      <c r="M102" s="58">
        <v>9.8676324370167841</v>
      </c>
      <c r="N102" s="59">
        <v>1724701.0000000596</v>
      </c>
      <c r="O102" s="60">
        <v>2.9221670820535293</v>
      </c>
      <c r="P102" s="96">
        <f t="shared" si="160"/>
        <v>12784170.00000003</v>
      </c>
      <c r="Q102" s="97">
        <f t="shared" si="161"/>
        <v>6779545.0000000671</v>
      </c>
      <c r="R102" s="98">
        <f t="shared" si="162"/>
        <v>19563715.000000097</v>
      </c>
      <c r="S102" s="32"/>
      <c r="T102" s="57">
        <v>71724198.338694334</v>
      </c>
      <c r="U102" s="58">
        <v>372.75395801147681</v>
      </c>
      <c r="V102" s="59">
        <v>15209092.506822124</v>
      </c>
      <c r="W102" s="58">
        <v>320.16445997857284</v>
      </c>
      <c r="X102" s="59">
        <v>86933290.845516458</v>
      </c>
      <c r="Y102" s="60">
        <v>362.34131587279336</v>
      </c>
      <c r="Z102" s="59">
        <v>30801274.925210349</v>
      </c>
      <c r="AA102" s="58">
        <v>31.774069847666507</v>
      </c>
      <c r="AB102" s="59">
        <v>61763625.302751601</v>
      </c>
      <c r="AC102" s="58">
        <v>161.68572951364038</v>
      </c>
      <c r="AD102" s="59">
        <v>92564900.227961957</v>
      </c>
      <c r="AE102" s="60">
        <v>68.496472668691723</v>
      </c>
      <c r="AF102" s="96">
        <f t="shared" si="163"/>
        <v>102525473.26390469</v>
      </c>
      <c r="AG102" s="97">
        <f t="shared" si="164"/>
        <v>76972717.809573725</v>
      </c>
      <c r="AH102" s="98">
        <f t="shared" si="165"/>
        <v>179498191.0734784</v>
      </c>
      <c r="AI102" s="32"/>
      <c r="AJ102" s="57">
        <v>9365793.718624562</v>
      </c>
      <c r="AK102" s="58">
        <v>147.60904205870074</v>
      </c>
      <c r="AL102" s="61">
        <v>591854.90458054841</v>
      </c>
      <c r="AM102" s="58">
        <v>30.368664609808015</v>
      </c>
      <c r="AN102" s="61">
        <v>9957648.6232051253</v>
      </c>
      <c r="AO102" s="60">
        <v>120.05990695818765</v>
      </c>
      <c r="AP102" s="59">
        <v>6321610.9800249487</v>
      </c>
      <c r="AQ102" s="58">
        <v>43.032844889960302</v>
      </c>
      <c r="AR102" s="61">
        <v>1691799.3691503853</v>
      </c>
      <c r="AS102" s="58">
        <v>11.858462206484974</v>
      </c>
      <c r="AT102" s="61">
        <v>8013410.349175334</v>
      </c>
      <c r="AU102" s="60">
        <v>27.673673711098374</v>
      </c>
      <c r="AV102" s="96">
        <f t="shared" si="166"/>
        <v>15687404.698649511</v>
      </c>
      <c r="AW102" s="97">
        <f t="shared" si="167"/>
        <v>2283654.2737309337</v>
      </c>
      <c r="AX102" s="98">
        <f>+AV102+AW102</f>
        <v>17971058.972380444</v>
      </c>
      <c r="AY102" s="32"/>
      <c r="AZ102" s="57">
        <v>10267830.236076146</v>
      </c>
      <c r="BA102" s="58">
        <v>93.126334256112045</v>
      </c>
      <c r="BB102" s="59">
        <v>3441735.7202413082</v>
      </c>
      <c r="BC102" s="58">
        <v>122.55584233313066</v>
      </c>
      <c r="BD102" s="59">
        <v>13709565.956317425</v>
      </c>
      <c r="BE102" s="60">
        <v>99.100520141083024</v>
      </c>
      <c r="BF102" s="59">
        <v>13231531.407500148</v>
      </c>
      <c r="BG102" s="58">
        <v>22.446488213989088</v>
      </c>
      <c r="BH102" s="61">
        <v>8904207.272759527</v>
      </c>
      <c r="BI102" s="58">
        <v>31.968230955612178</v>
      </c>
      <c r="BJ102" s="61">
        <v>22135738.680259675</v>
      </c>
      <c r="BK102" s="60">
        <v>25.501914947597733</v>
      </c>
      <c r="BL102" s="96">
        <f t="shared" si="169"/>
        <v>23499361.643576294</v>
      </c>
      <c r="BM102" s="97">
        <f t="shared" si="170"/>
        <v>12345942.993000835</v>
      </c>
      <c r="BN102" s="98">
        <f>+BL102+BM102</f>
        <v>35845304.636577129</v>
      </c>
      <c r="BO102" s="32"/>
      <c r="BP102" s="57">
        <v>-24270519.782614946</v>
      </c>
      <c r="BQ102" s="58">
        <v>-277.41541448672899</v>
      </c>
      <c r="BR102" s="61">
        <v>-2126750.1593286842</v>
      </c>
      <c r="BS102" s="58">
        <v>-104.54970796031286</v>
      </c>
      <c r="BT102" s="61">
        <v>-26397269.941943645</v>
      </c>
      <c r="BU102" s="60">
        <v>-244.80450655609428</v>
      </c>
      <c r="BV102" s="59">
        <v>-28298315.175442047</v>
      </c>
      <c r="BW102" s="58">
        <v>-101.70287040357256</v>
      </c>
      <c r="BX102" s="59">
        <v>-4313650.1926151216</v>
      </c>
      <c r="BY102" s="58">
        <v>-24.106280729702316</v>
      </c>
      <c r="BZ102" s="59">
        <v>-32611965.368057169</v>
      </c>
      <c r="CA102" s="60">
        <v>-71.331630244138452</v>
      </c>
      <c r="CB102" s="96">
        <f>+BP102+BV102</f>
        <v>-52568834.958056994</v>
      </c>
      <c r="CC102" s="97">
        <f t="shared" si="173"/>
        <v>-6440400.3519438058</v>
      </c>
      <c r="CD102" s="98">
        <f>+CB102+CC102</f>
        <v>-59009235.3100008</v>
      </c>
      <c r="CE102" s="32"/>
      <c r="CF102" s="57">
        <v>180304.75023123622</v>
      </c>
      <c r="CG102" s="58">
        <v>1.4340174513754134</v>
      </c>
      <c r="CH102" s="61">
        <v>-4422259.8731269613</v>
      </c>
      <c r="CI102" s="58">
        <v>-193.00222027351117</v>
      </c>
      <c r="CJ102" s="61">
        <v>-4241955.1228957772</v>
      </c>
      <c r="CK102" s="60">
        <v>-28.537105511014534</v>
      </c>
      <c r="CL102" s="59">
        <v>14503603.475793809</v>
      </c>
      <c r="CM102" s="58">
        <v>24.225888661749991</v>
      </c>
      <c r="CN102" s="61">
        <v>9814331.043905884</v>
      </c>
      <c r="CO102" s="58">
        <v>34.670671677997845</v>
      </c>
      <c r="CP102" s="61">
        <v>24317934.519699693</v>
      </c>
      <c r="CQ102" s="60">
        <v>27.579015168272019</v>
      </c>
      <c r="CR102" s="96">
        <f t="shared" si="175"/>
        <v>14683908.226025045</v>
      </c>
      <c r="CS102" s="97">
        <f t="shared" si="176"/>
        <v>5392071.1707789227</v>
      </c>
      <c r="CT102" s="98">
        <f>+CR102+CS102</f>
        <v>20075979.396803968</v>
      </c>
      <c r="CU102" s="32"/>
      <c r="CV102" s="62">
        <f>+CV16-CV101</f>
        <v>81026505.261011362</v>
      </c>
      <c r="CW102" s="58">
        <f t="shared" si="112"/>
        <v>118.18162696140861</v>
      </c>
      <c r="CX102" s="62">
        <f>+CX16-CX101</f>
        <v>16773789.099188387</v>
      </c>
      <c r="CY102" s="63">
        <f t="shared" si="178"/>
        <v>103.08565853099792</v>
      </c>
      <c r="CZ102" s="62">
        <f>+CZ16-CZ101</f>
        <v>97800294.36019969</v>
      </c>
      <c r="DA102" s="64">
        <f t="shared" si="180"/>
        <v>115.28607996704065</v>
      </c>
      <c r="DB102" s="62">
        <f>+DB16-DB101</f>
        <v>35584977.613087058</v>
      </c>
      <c r="DC102" s="58">
        <f t="shared" si="89"/>
        <v>12.273509074878993</v>
      </c>
      <c r="DD102" s="62">
        <f>+DD16-DD101</f>
        <v>80559741.795952439</v>
      </c>
      <c r="DE102" s="64">
        <f t="shared" si="183"/>
        <v>52.353097164795443</v>
      </c>
      <c r="DF102" s="62">
        <f>+DF16-DF101</f>
        <v>116144719.4090395</v>
      </c>
      <c r="DG102" s="64">
        <f t="shared" si="185"/>
        <v>26.169866357279531</v>
      </c>
      <c r="DH102" s="153"/>
      <c r="DI102" s="161" t="s">
        <v>179</v>
      </c>
      <c r="DJ102" s="62">
        <f>+DJ16-DJ101</f>
        <v>97800294.360200405</v>
      </c>
      <c r="DK102" s="62">
        <f t="shared" ref="DK102" si="190">+DK16-DK101</f>
        <v>116144719.4090395</v>
      </c>
      <c r="DL102" s="62">
        <f>+DL16-DL101</f>
        <v>213945013.76923943</v>
      </c>
      <c r="DM102"/>
      <c r="DN102" s="48">
        <f>+D102+F102+J102+L102+T102+V102+Z102+AB102++AJ102+AL102+AP102+AR102+AZ102+BB102+BF102+BH102+BP102+BR102+BV102+BX102+CF102+CH102+CL102+CN102</f>
        <v>213945013.76923922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>
        <v>1190559</v>
      </c>
      <c r="E105" s="36"/>
      <c r="F105" s="36">
        <v>654158</v>
      </c>
      <c r="G105" s="36"/>
      <c r="H105" s="36">
        <v>1844717</v>
      </c>
      <c r="I105" s="37"/>
      <c r="J105" s="38">
        <v>2122033</v>
      </c>
      <c r="K105" s="36">
        <v>6.7015307169768414</v>
      </c>
      <c r="L105" s="36">
        <v>2673271</v>
      </c>
      <c r="M105" s="36">
        <v>9.7720131303826534</v>
      </c>
      <c r="N105" s="36">
        <v>4795304</v>
      </c>
      <c r="O105" s="37">
        <v>8.1247007436298428</v>
      </c>
      <c r="P105" s="116">
        <f t="shared" ref="P105:P107" si="191">+D105+J105</f>
        <v>3312592</v>
      </c>
      <c r="Q105" s="117">
        <f t="shared" ref="Q105:Q107" si="192">+F105+L105</f>
        <v>3327429</v>
      </c>
      <c r="R105" s="118">
        <f t="shared" ref="R105:R107" si="193">+P105+Q105</f>
        <v>6640021</v>
      </c>
      <c r="S105" s="32"/>
      <c r="T105" s="35">
        <v>2036430.7300000004</v>
      </c>
      <c r="U105" s="36"/>
      <c r="V105" s="36">
        <v>1058199.0099999998</v>
      </c>
      <c r="W105" s="36"/>
      <c r="X105" s="36">
        <v>3094629.74</v>
      </c>
      <c r="Y105" s="37"/>
      <c r="Z105" s="38">
        <v>4063599.1000000015</v>
      </c>
      <c r="AA105" s="36">
        <v>4.1919395203551959</v>
      </c>
      <c r="AB105" s="36">
        <v>2409662.4399999995</v>
      </c>
      <c r="AC105" s="36">
        <v>6.3080498850779314</v>
      </c>
      <c r="AD105" s="36">
        <v>6473261.540000001</v>
      </c>
      <c r="AE105" s="37">
        <v>4.790104900020868</v>
      </c>
      <c r="AF105" s="116">
        <f t="shared" ref="AF105:AF107" si="194">+T105+Z105</f>
        <v>6100029.8300000019</v>
      </c>
      <c r="AG105" s="117">
        <f t="shared" ref="AG105:AG107" si="195">+V105+AB105</f>
        <v>3467861.4499999993</v>
      </c>
      <c r="AH105" s="118">
        <f t="shared" ref="AH105:AH107" si="196">+AF105+AG105</f>
        <v>9567891.2800000012</v>
      </c>
      <c r="AI105" s="32"/>
      <c r="AJ105" s="35">
        <v>8436621.4800000004</v>
      </c>
      <c r="AK105" s="36"/>
      <c r="AL105" s="36">
        <v>7652413.4700000025</v>
      </c>
      <c r="AM105" s="36"/>
      <c r="AN105" s="36">
        <v>16089034.950000003</v>
      </c>
      <c r="AO105" s="37"/>
      <c r="AP105" s="38">
        <v>8851621.4999999963</v>
      </c>
      <c r="AQ105" s="36">
        <v>60.255282433186728</v>
      </c>
      <c r="AR105" s="36">
        <v>16262354.439999998</v>
      </c>
      <c r="AS105" s="36">
        <v>113.98899835980541</v>
      </c>
      <c r="AT105" s="36">
        <v>25113975.939999994</v>
      </c>
      <c r="AU105" s="37">
        <v>86.729113507017331</v>
      </c>
      <c r="AV105" s="116">
        <f t="shared" ref="AV105:AV107" si="197">+AJ105+AP105</f>
        <v>17288242.979999997</v>
      </c>
      <c r="AW105" s="117">
        <f t="shared" ref="AW105:AW107" si="198">+AL105+AR105</f>
        <v>23914767.91</v>
      </c>
      <c r="AX105" s="118">
        <f t="shared" ref="AX105:AX107" si="199">+AV105+AW105</f>
        <v>41203010.890000001</v>
      </c>
      <c r="AY105" s="32"/>
      <c r="AZ105" s="35">
        <v>2050263.0099999898</v>
      </c>
      <c r="BA105" s="36"/>
      <c r="BB105" s="36">
        <v>783194.97999999893</v>
      </c>
      <c r="BC105" s="36"/>
      <c r="BD105" s="36">
        <v>2833457.9899999886</v>
      </c>
      <c r="BE105" s="37"/>
      <c r="BF105" s="38">
        <v>4622073.0700000096</v>
      </c>
      <c r="BG105" s="36">
        <v>7.8410658218399742</v>
      </c>
      <c r="BH105" s="36">
        <v>3163274.9499999802</v>
      </c>
      <c r="BI105" s="36">
        <v>11.356912645898261</v>
      </c>
      <c r="BJ105" s="36">
        <v>7785348.0199999902</v>
      </c>
      <c r="BK105" s="37"/>
      <c r="BL105" s="116">
        <f t="shared" ref="BL105:BL107" si="200">+AZ105+BF105</f>
        <v>6672336.0799999991</v>
      </c>
      <c r="BM105" s="117">
        <f t="shared" ref="BM105:BM107" si="201">+BB105+BH105</f>
        <v>3946469.9299999792</v>
      </c>
      <c r="BN105" s="118">
        <f t="shared" ref="BN105:BN107" si="202">+BL105+BM105</f>
        <v>10618806.009999979</v>
      </c>
      <c r="BO105" s="32"/>
      <c r="BP105" s="35">
        <v>1113861.3499999996</v>
      </c>
      <c r="BQ105" s="36"/>
      <c r="BR105" s="36">
        <v>0</v>
      </c>
      <c r="BS105" s="36"/>
      <c r="BT105" s="36">
        <v>1113861.3499999996</v>
      </c>
      <c r="BU105" s="37"/>
      <c r="BV105" s="38">
        <v>3239773.9299999997</v>
      </c>
      <c r="BW105" s="36">
        <v>11.643601610091824</v>
      </c>
      <c r="BX105" s="36">
        <v>0</v>
      </c>
      <c r="BY105" s="36">
        <v>0</v>
      </c>
      <c r="BZ105" s="36">
        <v>3239773.9299999997</v>
      </c>
      <c r="CA105" s="37">
        <v>7.0863056991872044</v>
      </c>
      <c r="CB105" s="116">
        <f t="shared" ref="CB105:CB107" si="203">+BP105+BV105</f>
        <v>4353635.2799999993</v>
      </c>
      <c r="CC105" s="117">
        <f t="shared" ref="CC105:CC107" si="204">+BR105+BX105</f>
        <v>0</v>
      </c>
      <c r="CD105" s="118">
        <f t="shared" ref="CD105:CD107" si="205">+CB105+CC105</f>
        <v>4353635.2799999993</v>
      </c>
      <c r="CE105" s="32"/>
      <c r="CF105" s="35">
        <v>2111091.8299999996</v>
      </c>
      <c r="CG105" s="36"/>
      <c r="CH105" s="36">
        <v>708436.87</v>
      </c>
      <c r="CI105" s="36"/>
      <c r="CJ105" s="36">
        <v>2819528.6999999997</v>
      </c>
      <c r="CK105" s="37"/>
      <c r="CL105" s="38">
        <v>4324491.8599999901</v>
      </c>
      <c r="CM105" s="36"/>
      <c r="CN105" s="36">
        <v>2601315.9600000004</v>
      </c>
      <c r="CO105" s="36"/>
      <c r="CP105" s="36">
        <v>0</v>
      </c>
      <c r="CQ105" s="37"/>
      <c r="CR105" s="116">
        <f t="shared" ref="CR105:CR107" si="206">+CF105+CL105</f>
        <v>6435583.6899999902</v>
      </c>
      <c r="CS105" s="117">
        <f t="shared" ref="CS105:CS107" si="207">+CH105+CN105</f>
        <v>3309752.8300000005</v>
      </c>
      <c r="CT105" s="118">
        <f t="shared" ref="CT105:CT107" si="208">+CR105+CS105</f>
        <v>9745336.5199999902</v>
      </c>
      <c r="CU105" s="32"/>
      <c r="CV105" s="38">
        <f>+D105+T105+AJ105+AZ105+BP105+CF105</f>
        <v>16938827.399999991</v>
      </c>
      <c r="CW105" s="39"/>
      <c r="CX105" s="39">
        <f>+F105+V105+AL105+BB105+BR105+CH105</f>
        <v>10856402.33</v>
      </c>
      <c r="CY105" s="39"/>
      <c r="CZ105" s="36">
        <f>+CV105+CX105</f>
        <v>27795229.729999989</v>
      </c>
      <c r="DA105" s="40"/>
      <c r="DB105" s="38">
        <f t="shared" ref="DB105:DB107" si="209">+J105+Z105+AP105+BF105+BV105+CL105</f>
        <v>27223592.460000001</v>
      </c>
      <c r="DC105" s="39"/>
      <c r="DD105" s="36">
        <f t="shared" ref="DD105:DD107" si="210">+L105+AB105+AR105+BH105+BX105+CN105</f>
        <v>27109878.789999977</v>
      </c>
      <c r="DE105" s="39"/>
      <c r="DF105" s="36">
        <f t="shared" ref="DF105:DF107" si="211">+DB105+DD105</f>
        <v>54333471.249999978</v>
      </c>
      <c r="DG105" s="40"/>
      <c r="DH105" s="152"/>
      <c r="DI105" s="163" t="s">
        <v>49</v>
      </c>
      <c r="DJ105" s="38">
        <f t="shared" ref="DJ105:DJ107" si="212">+CZ105</f>
        <v>27795229.729999989</v>
      </c>
      <c r="DK105" s="36">
        <f t="shared" ref="DK105:DK107" si="213">+DF105</f>
        <v>54333471.249999978</v>
      </c>
      <c r="DL105" s="37">
        <f t="shared" ref="DL105:DL107" si="214">+DJ105+DK105</f>
        <v>82128700.979999959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38">
        <v>0</v>
      </c>
      <c r="K106" s="36">
        <v>0</v>
      </c>
      <c r="L106" s="36">
        <v>0</v>
      </c>
      <c r="M106" s="36">
        <v>0</v>
      </c>
      <c r="N106" s="36">
        <v>0</v>
      </c>
      <c r="O106" s="37">
        <v>0</v>
      </c>
      <c r="P106" s="116">
        <f t="shared" si="191"/>
        <v>0</v>
      </c>
      <c r="Q106" s="117">
        <f t="shared" si="192"/>
        <v>0</v>
      </c>
      <c r="R106" s="118">
        <f t="shared" si="193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>
        <v>0</v>
      </c>
      <c r="AB106" s="36">
        <v>0</v>
      </c>
      <c r="AC106" s="36">
        <v>0</v>
      </c>
      <c r="AD106" s="36">
        <v>0</v>
      </c>
      <c r="AE106" s="37">
        <v>0</v>
      </c>
      <c r="AF106" s="116">
        <f t="shared" si="194"/>
        <v>0</v>
      </c>
      <c r="AG106" s="117">
        <f t="shared" si="195"/>
        <v>0</v>
      </c>
      <c r="AH106" s="118">
        <f t="shared" si="196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>
        <v>0</v>
      </c>
      <c r="AR106" s="36">
        <v>0</v>
      </c>
      <c r="AS106" s="36">
        <v>0</v>
      </c>
      <c r="AT106" s="36">
        <v>0</v>
      </c>
      <c r="AU106" s="37">
        <v>0</v>
      </c>
      <c r="AV106" s="116">
        <f t="shared" si="197"/>
        <v>0</v>
      </c>
      <c r="AW106" s="117">
        <f t="shared" si="198"/>
        <v>0</v>
      </c>
      <c r="AX106" s="118">
        <f t="shared" si="199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>
        <v>0</v>
      </c>
      <c r="BH106" s="36">
        <v>0</v>
      </c>
      <c r="BI106" s="36">
        <v>0</v>
      </c>
      <c r="BJ106" s="36">
        <v>0</v>
      </c>
      <c r="BK106" s="37">
        <v>0</v>
      </c>
      <c r="BL106" s="116">
        <f t="shared" si="200"/>
        <v>0</v>
      </c>
      <c r="BM106" s="117">
        <f t="shared" si="201"/>
        <v>0</v>
      </c>
      <c r="BN106" s="118">
        <f t="shared" si="202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>
        <v>0</v>
      </c>
      <c r="BX106" s="36">
        <v>0</v>
      </c>
      <c r="BY106" s="36">
        <v>0</v>
      </c>
      <c r="BZ106" s="36">
        <v>0</v>
      </c>
      <c r="CA106" s="37">
        <v>0</v>
      </c>
      <c r="CB106" s="116">
        <f t="shared" si="203"/>
        <v>0</v>
      </c>
      <c r="CC106" s="117">
        <f t="shared" si="204"/>
        <v>0</v>
      </c>
      <c r="CD106" s="118">
        <f t="shared" si="205"/>
        <v>0</v>
      </c>
      <c r="CE106" s="32"/>
      <c r="CF106" s="35">
        <v>0</v>
      </c>
      <c r="CG106" s="36"/>
      <c r="CH106" s="36">
        <v>0</v>
      </c>
      <c r="CI106" s="36"/>
      <c r="CJ106" s="36">
        <v>0</v>
      </c>
      <c r="CK106" s="37"/>
      <c r="CL106" s="38">
        <v>0</v>
      </c>
      <c r="CM106" s="36"/>
      <c r="CN106" s="36">
        <v>0</v>
      </c>
      <c r="CO106" s="36"/>
      <c r="CP106" s="36">
        <v>0</v>
      </c>
      <c r="CQ106" s="37"/>
      <c r="CR106" s="116">
        <f t="shared" si="206"/>
        <v>0</v>
      </c>
      <c r="CS106" s="117">
        <f t="shared" si="207"/>
        <v>0</v>
      </c>
      <c r="CT106" s="118">
        <f t="shared" si="208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215">+CV106+CX106</f>
        <v>0</v>
      </c>
      <c r="DA106" s="40"/>
      <c r="DB106" s="38">
        <f t="shared" si="209"/>
        <v>0</v>
      </c>
      <c r="DC106" s="39"/>
      <c r="DD106" s="36">
        <f t="shared" si="210"/>
        <v>0</v>
      </c>
      <c r="DE106" s="39"/>
      <c r="DF106" s="36">
        <f t="shared" si="211"/>
        <v>0</v>
      </c>
      <c r="DG106" s="40"/>
      <c r="DH106" s="152"/>
      <c r="DI106" s="163" t="s">
        <v>50</v>
      </c>
      <c r="DJ106" s="38">
        <f t="shared" si="212"/>
        <v>0</v>
      </c>
      <c r="DK106" s="36">
        <f t="shared" si="213"/>
        <v>0</v>
      </c>
      <c r="DL106" s="37">
        <f t="shared" si="214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>
        <v>15344928</v>
      </c>
      <c r="E107" s="36"/>
      <c r="F107" s="36">
        <v>8176035</v>
      </c>
      <c r="G107" s="36"/>
      <c r="H107" s="36">
        <v>23520963</v>
      </c>
      <c r="I107" s="37"/>
      <c r="J107" s="38">
        <v>13610691</v>
      </c>
      <c r="K107" s="36">
        <v>42.983527502060639</v>
      </c>
      <c r="L107" s="36">
        <v>34539647</v>
      </c>
      <c r="M107" s="36">
        <v>126.25801275021567</v>
      </c>
      <c r="N107" s="36">
        <v>48150338</v>
      </c>
      <c r="O107" s="37">
        <v>81.5812901444055</v>
      </c>
      <c r="P107" s="116">
        <f t="shared" si="191"/>
        <v>28955619</v>
      </c>
      <c r="Q107" s="117">
        <f t="shared" si="192"/>
        <v>42715682</v>
      </c>
      <c r="R107" s="118">
        <f t="shared" si="193"/>
        <v>71671301</v>
      </c>
      <c r="S107" s="32"/>
      <c r="T107" s="35">
        <v>5330429.1559263803</v>
      </c>
      <c r="U107" s="36"/>
      <c r="V107" s="36">
        <v>1287747.3390267184</v>
      </c>
      <c r="W107" s="36"/>
      <c r="X107" s="36">
        <v>6618176.4949530987</v>
      </c>
      <c r="Y107" s="37"/>
      <c r="Z107" s="38">
        <v>1487623.6277891421</v>
      </c>
      <c r="AA107" s="36">
        <v>1.5346071606186424</v>
      </c>
      <c r="AB107" s="36">
        <v>1222566.9029024574</v>
      </c>
      <c r="AC107" s="36">
        <v>3.2004536748947832</v>
      </c>
      <c r="AD107" s="36">
        <v>2710190.5306915995</v>
      </c>
      <c r="AE107" s="37">
        <v>2.0054955080736603</v>
      </c>
      <c r="AF107" s="116">
        <f t="shared" si="194"/>
        <v>6818052.7837155219</v>
      </c>
      <c r="AG107" s="117">
        <f t="shared" si="195"/>
        <v>2510314.2419291758</v>
      </c>
      <c r="AH107" s="118">
        <f t="shared" si="196"/>
        <v>9328367.0256446972</v>
      </c>
      <c r="AI107" s="32"/>
      <c r="AJ107" s="35">
        <v>37821.70790967159</v>
      </c>
      <c r="AK107" s="36"/>
      <c r="AL107" s="36">
        <v>78435.684204660793</v>
      </c>
      <c r="AM107" s="36"/>
      <c r="AN107" s="36">
        <v>116257.39211433238</v>
      </c>
      <c r="AO107" s="37"/>
      <c r="AP107" s="38">
        <v>231199.81289440303</v>
      </c>
      <c r="AQ107" s="36">
        <v>1.5738370675307554</v>
      </c>
      <c r="AR107" s="36">
        <v>323406.28173516411</v>
      </c>
      <c r="AS107" s="36">
        <v>2.2668770536439244</v>
      </c>
      <c r="AT107" s="36">
        <v>554606.09462956712</v>
      </c>
      <c r="AU107" s="37">
        <v>1.9152879276355368</v>
      </c>
      <c r="AV107" s="116">
        <f t="shared" si="197"/>
        <v>269021.52080407459</v>
      </c>
      <c r="AW107" s="117">
        <f t="shared" si="198"/>
        <v>401841.96593982494</v>
      </c>
      <c r="AX107" s="118">
        <f t="shared" si="199"/>
        <v>670863.48674389953</v>
      </c>
      <c r="AY107" s="32"/>
      <c r="AZ107" s="35">
        <v>357751.98479999998</v>
      </c>
      <c r="BA107" s="36"/>
      <c r="BB107" s="36">
        <v>58238.695200000002</v>
      </c>
      <c r="BC107" s="36"/>
      <c r="BD107" s="36">
        <v>415990.68</v>
      </c>
      <c r="BE107" s="37"/>
      <c r="BF107" s="38">
        <v>575356.67280000041</v>
      </c>
      <c r="BG107" s="36">
        <v>0.97605759885999355</v>
      </c>
      <c r="BH107" s="36">
        <v>452065.95720000006</v>
      </c>
      <c r="BI107" s="36">
        <v>1.6230247661856945</v>
      </c>
      <c r="BJ107" s="36">
        <v>1027422.6300000005</v>
      </c>
      <c r="BK107" s="37">
        <v>1.1836625334244242</v>
      </c>
      <c r="BL107" s="116">
        <f t="shared" si="200"/>
        <v>933108.65760000038</v>
      </c>
      <c r="BM107" s="117">
        <f t="shared" si="201"/>
        <v>510304.65240000008</v>
      </c>
      <c r="BN107" s="118">
        <f t="shared" si="202"/>
        <v>1443413.3100000005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>
        <v>0</v>
      </c>
      <c r="BX107" s="36">
        <v>0</v>
      </c>
      <c r="BY107" s="36">
        <v>0</v>
      </c>
      <c r="BZ107" s="36">
        <v>0</v>
      </c>
      <c r="CA107" s="37">
        <v>0</v>
      </c>
      <c r="CB107" s="116">
        <f t="shared" si="203"/>
        <v>0</v>
      </c>
      <c r="CC107" s="117">
        <f t="shared" si="204"/>
        <v>0</v>
      </c>
      <c r="CD107" s="118">
        <f t="shared" si="205"/>
        <v>0</v>
      </c>
      <c r="CE107" s="32"/>
      <c r="CF107" s="35">
        <v>0</v>
      </c>
      <c r="CG107" s="36"/>
      <c r="CH107" s="36">
        <v>0</v>
      </c>
      <c r="CI107" s="36"/>
      <c r="CJ107" s="36">
        <v>0</v>
      </c>
      <c r="CK107" s="37"/>
      <c r="CL107" s="38">
        <v>0</v>
      </c>
      <c r="CM107" s="36"/>
      <c r="CN107" s="36">
        <v>0</v>
      </c>
      <c r="CO107" s="36"/>
      <c r="CP107" s="36">
        <v>0</v>
      </c>
      <c r="CQ107" s="37"/>
      <c r="CR107" s="116">
        <f t="shared" si="206"/>
        <v>0</v>
      </c>
      <c r="CS107" s="117">
        <f t="shared" si="207"/>
        <v>0</v>
      </c>
      <c r="CT107" s="118">
        <f t="shared" si="208"/>
        <v>0</v>
      </c>
      <c r="CU107" s="32"/>
      <c r="CV107" s="38">
        <f>+D107+T107+AJ107+AZ107+BP107+CF107</f>
        <v>21070930.84863605</v>
      </c>
      <c r="CW107" s="36"/>
      <c r="CX107" s="39">
        <f>+F107+V107+AL107+BB107+BR107+CH107</f>
        <v>9600456.7184313796</v>
      </c>
      <c r="CY107" s="39"/>
      <c r="CZ107" s="36">
        <f t="shared" si="215"/>
        <v>30671387.567067429</v>
      </c>
      <c r="DA107" s="40"/>
      <c r="DB107" s="38">
        <f t="shared" si="209"/>
        <v>15904871.113483546</v>
      </c>
      <c r="DC107" s="39"/>
      <c r="DD107" s="36">
        <f t="shared" si="210"/>
        <v>36537686.141837619</v>
      </c>
      <c r="DE107" s="39"/>
      <c r="DF107" s="36">
        <f t="shared" si="211"/>
        <v>52442557.255321167</v>
      </c>
      <c r="DG107" s="40"/>
      <c r="DH107" s="152"/>
      <c r="DI107" s="163" t="s">
        <v>48</v>
      </c>
      <c r="DJ107" s="38">
        <f t="shared" si="212"/>
        <v>30671387.567067429</v>
      </c>
      <c r="DK107" s="36">
        <f t="shared" si="213"/>
        <v>52442557.255321167</v>
      </c>
      <c r="DL107" s="37">
        <f t="shared" si="214"/>
        <v>83113944.822388589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>
        <v>35462</v>
      </c>
      <c r="E110" s="36"/>
      <c r="F110" s="72">
        <v>8239</v>
      </c>
      <c r="G110" s="36"/>
      <c r="H110" s="72">
        <v>43701</v>
      </c>
      <c r="I110" s="37"/>
      <c r="J110" s="72">
        <v>106808</v>
      </c>
      <c r="K110" s="72"/>
      <c r="L110" s="72">
        <v>92693</v>
      </c>
      <c r="M110" s="72"/>
      <c r="N110" s="72">
        <v>199501</v>
      </c>
      <c r="O110" s="37"/>
      <c r="P110" s="133">
        <f t="shared" ref="P110:P111" si="216">+D110+J110</f>
        <v>142270</v>
      </c>
      <c r="Q110" s="134">
        <f t="shared" ref="Q110:Q111" si="217">+F110+L110</f>
        <v>100932</v>
      </c>
      <c r="R110" s="135">
        <f t="shared" ref="R110:R111" si="218">+P110+Q110</f>
        <v>243202</v>
      </c>
      <c r="S110" s="32"/>
      <c r="T110" s="71">
        <v>65059</v>
      </c>
      <c r="U110" s="36"/>
      <c r="V110" s="72">
        <v>15646</v>
      </c>
      <c r="W110" s="36"/>
      <c r="X110" s="72">
        <v>80705</v>
      </c>
      <c r="Y110" s="37"/>
      <c r="Z110" s="72">
        <v>325048</v>
      </c>
      <c r="AA110" s="72"/>
      <c r="AB110" s="72">
        <v>128579</v>
      </c>
      <c r="AC110" s="72"/>
      <c r="AD110" s="72">
        <v>453627</v>
      </c>
      <c r="AE110" s="37"/>
      <c r="AF110" s="133">
        <f t="shared" ref="AF110:AF111" si="219">+T110+Z110</f>
        <v>390107</v>
      </c>
      <c r="AG110" s="134">
        <f t="shared" ref="AG110:AG111" si="220">+V110+AB110</f>
        <v>144225</v>
      </c>
      <c r="AH110" s="135">
        <f t="shared" ref="AH110:AH111" si="221">+AF110+AG110</f>
        <v>534332</v>
      </c>
      <c r="AI110" s="32"/>
      <c r="AJ110" s="71">
        <v>21150</v>
      </c>
      <c r="AK110" s="36"/>
      <c r="AL110" s="72">
        <v>6496.333333333333</v>
      </c>
      <c r="AM110" s="36"/>
      <c r="AN110" s="72">
        <v>27646.333333333332</v>
      </c>
      <c r="AO110" s="37"/>
      <c r="AP110" s="72">
        <v>48967.333333333328</v>
      </c>
      <c r="AQ110" s="72"/>
      <c r="AR110" s="72">
        <v>47555.333333333336</v>
      </c>
      <c r="AS110" s="72"/>
      <c r="AT110" s="72">
        <v>96522.666666666657</v>
      </c>
      <c r="AU110" s="37"/>
      <c r="AV110" s="133">
        <f t="shared" ref="AV110:AV111" si="222">+AJ110+AP110</f>
        <v>70117.333333333328</v>
      </c>
      <c r="AW110" s="134">
        <f t="shared" ref="AW110:AW111" si="223">+AL110+AR110</f>
        <v>54051.666666666672</v>
      </c>
      <c r="AX110" s="135">
        <f t="shared" ref="AX110:AX111" si="224">+AV110+AW110</f>
        <v>124169</v>
      </c>
      <c r="AY110" s="32"/>
      <c r="AZ110" s="71">
        <v>36802</v>
      </c>
      <c r="BA110" s="36"/>
      <c r="BB110" s="72">
        <v>9499</v>
      </c>
      <c r="BC110" s="36"/>
      <c r="BD110" s="72">
        <v>46301</v>
      </c>
      <c r="BE110" s="37"/>
      <c r="BF110" s="72">
        <v>197384</v>
      </c>
      <c r="BG110" s="72"/>
      <c r="BH110" s="72">
        <v>95289</v>
      </c>
      <c r="BI110" s="72"/>
      <c r="BJ110" s="72">
        <v>292673</v>
      </c>
      <c r="BK110" s="37"/>
      <c r="BL110" s="133">
        <f t="shared" ref="BL110:BL111" si="225">+AZ110+BF110</f>
        <v>234186</v>
      </c>
      <c r="BM110" s="134">
        <f t="shared" ref="BM110:BM111" si="226">+BB110+BH110</f>
        <v>104788</v>
      </c>
      <c r="BN110" s="135">
        <f t="shared" ref="BN110:BN111" si="227">+BL110+BM110</f>
        <v>338974</v>
      </c>
      <c r="BO110" s="32"/>
      <c r="BP110" s="71">
        <v>30696</v>
      </c>
      <c r="BQ110" s="36"/>
      <c r="BR110" s="72">
        <v>6121</v>
      </c>
      <c r="BS110" s="36"/>
      <c r="BT110" s="72">
        <v>36817</v>
      </c>
      <c r="BU110" s="37"/>
      <c r="BV110" s="72">
        <v>93775</v>
      </c>
      <c r="BW110" s="72"/>
      <c r="BX110" s="72">
        <v>60902</v>
      </c>
      <c r="BY110" s="72"/>
      <c r="BZ110" s="72">
        <v>154677</v>
      </c>
      <c r="CA110" s="37"/>
      <c r="CB110" s="133">
        <f t="shared" ref="CB110:CB111" si="228">+BP110+BV110</f>
        <v>124471</v>
      </c>
      <c r="CC110" s="134">
        <f t="shared" ref="CC110:CC111" si="229">+BR110+BX110</f>
        <v>67023</v>
      </c>
      <c r="CD110" s="135">
        <f t="shared" ref="CD110:CD111" si="230">+CB110+CC110</f>
        <v>191494</v>
      </c>
      <c r="CE110" s="32"/>
      <c r="CF110" s="71">
        <v>41812</v>
      </c>
      <c r="CG110" s="36"/>
      <c r="CH110" s="72">
        <v>7755</v>
      </c>
      <c r="CI110" s="36"/>
      <c r="CJ110" s="72">
        <v>49567</v>
      </c>
      <c r="CK110" s="37"/>
      <c r="CL110" s="72">
        <v>200066</v>
      </c>
      <c r="CM110" s="72"/>
      <c r="CN110" s="72">
        <v>96225</v>
      </c>
      <c r="CO110" s="72"/>
      <c r="CP110" s="72">
        <v>296291</v>
      </c>
      <c r="CQ110" s="37"/>
      <c r="CR110" s="133">
        <f t="shared" ref="CR110:CR111" si="231">+CF110+CL110</f>
        <v>241878</v>
      </c>
      <c r="CS110" s="134">
        <f t="shared" ref="CS110:CS111" si="232">+CH110+CN110</f>
        <v>103980</v>
      </c>
      <c r="CT110" s="135">
        <f t="shared" ref="CT110:CT111" si="233">+CR110+CS110</f>
        <v>345858</v>
      </c>
      <c r="CU110" s="32"/>
      <c r="CV110" s="73">
        <f>+D110+T110+AJ110+AZ110+BP110+CF110</f>
        <v>230981</v>
      </c>
      <c r="CW110" s="72"/>
      <c r="CX110" s="72">
        <f>+F110+V110+AL110+BB110+BR110+CH110</f>
        <v>53756.333333333328</v>
      </c>
      <c r="CY110" s="72"/>
      <c r="CZ110" s="72">
        <f t="shared" ref="CZ110:CZ111" si="234">+CV110+CX110</f>
        <v>284737.33333333331</v>
      </c>
      <c r="DA110" s="74"/>
      <c r="DB110" s="73">
        <f t="shared" ref="DB110:DB111" si="235">+J110+Z110+AP110+BF110+BV110+CL110</f>
        <v>972048.33333333326</v>
      </c>
      <c r="DC110" s="72"/>
      <c r="DD110" s="72">
        <f t="shared" ref="DD110:DD111" si="236">+L110+AB110+AR110+BH110+BX110+CN110</f>
        <v>521243.33333333331</v>
      </c>
      <c r="DE110" s="72"/>
      <c r="DF110" s="72">
        <f t="shared" ref="DF110:DF111" si="237">+DB110+DD110</f>
        <v>1493291.6666666665</v>
      </c>
      <c r="DG110" s="74"/>
      <c r="DH110" s="155"/>
      <c r="DI110" s="161" t="s">
        <v>10</v>
      </c>
      <c r="DJ110" s="73">
        <f t="shared" ref="DJ110:DJ111" si="238">+CZ110</f>
        <v>284737.33333333331</v>
      </c>
      <c r="DK110" s="72">
        <f t="shared" ref="DK110:DK111" si="239">+DF110</f>
        <v>1493291.6666666665</v>
      </c>
      <c r="DL110" s="75">
        <f t="shared" ref="DL110:DL111" si="240">+DJ110+DK110</f>
        <v>1778028.9999999998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>
        <v>106264</v>
      </c>
      <c r="E111" s="36"/>
      <c r="F111" s="72">
        <v>24386</v>
      </c>
      <c r="G111" s="36"/>
      <c r="H111" s="72">
        <v>130650</v>
      </c>
      <c r="I111" s="37"/>
      <c r="J111" s="72">
        <v>316649</v>
      </c>
      <c r="K111" s="72"/>
      <c r="L111" s="72">
        <v>273564</v>
      </c>
      <c r="M111" s="72"/>
      <c r="N111" s="72">
        <v>590213</v>
      </c>
      <c r="O111" s="37"/>
      <c r="P111" s="133">
        <f t="shared" si="216"/>
        <v>422913</v>
      </c>
      <c r="Q111" s="134">
        <f t="shared" si="217"/>
        <v>297950</v>
      </c>
      <c r="R111" s="135">
        <f t="shared" si="218"/>
        <v>720863</v>
      </c>
      <c r="S111" s="32"/>
      <c r="T111" s="71">
        <v>192417</v>
      </c>
      <c r="U111" s="36"/>
      <c r="V111" s="72">
        <v>47504</v>
      </c>
      <c r="W111" s="36"/>
      <c r="X111" s="72">
        <v>239921</v>
      </c>
      <c r="Y111" s="37"/>
      <c r="Z111" s="72">
        <v>969384</v>
      </c>
      <c r="AA111" s="72"/>
      <c r="AB111" s="72">
        <v>381998</v>
      </c>
      <c r="AC111" s="72"/>
      <c r="AD111" s="72">
        <v>1351382</v>
      </c>
      <c r="AE111" s="37"/>
      <c r="AF111" s="133">
        <f t="shared" si="219"/>
        <v>1161801</v>
      </c>
      <c r="AG111" s="134">
        <f t="shared" si="220"/>
        <v>429502</v>
      </c>
      <c r="AH111" s="135">
        <f t="shared" si="221"/>
        <v>1591303</v>
      </c>
      <c r="AI111" s="32"/>
      <c r="AJ111" s="71">
        <v>63450</v>
      </c>
      <c r="AK111" s="36"/>
      <c r="AL111" s="72">
        <v>19489</v>
      </c>
      <c r="AM111" s="36"/>
      <c r="AN111" s="72">
        <v>82939</v>
      </c>
      <c r="AO111" s="37"/>
      <c r="AP111" s="72">
        <v>146902</v>
      </c>
      <c r="AQ111" s="72"/>
      <c r="AR111" s="72">
        <v>142666</v>
      </c>
      <c r="AS111" s="72"/>
      <c r="AT111" s="72">
        <v>289568</v>
      </c>
      <c r="AU111" s="37"/>
      <c r="AV111" s="133">
        <f t="shared" si="222"/>
        <v>210352</v>
      </c>
      <c r="AW111" s="134">
        <f t="shared" si="223"/>
        <v>162155</v>
      </c>
      <c r="AX111" s="135">
        <f t="shared" si="224"/>
        <v>372507</v>
      </c>
      <c r="AY111" s="32"/>
      <c r="AZ111" s="71">
        <v>110257</v>
      </c>
      <c r="BA111" s="36"/>
      <c r="BB111" s="72">
        <v>28083</v>
      </c>
      <c r="BC111" s="36"/>
      <c r="BD111" s="72">
        <v>138340</v>
      </c>
      <c r="BE111" s="37"/>
      <c r="BF111" s="72">
        <v>589470</v>
      </c>
      <c r="BG111" s="72"/>
      <c r="BH111" s="72">
        <v>278533</v>
      </c>
      <c r="BI111" s="72"/>
      <c r="BJ111" s="72">
        <v>868003</v>
      </c>
      <c r="BK111" s="37"/>
      <c r="BL111" s="133">
        <f t="shared" si="225"/>
        <v>699727</v>
      </c>
      <c r="BM111" s="134">
        <f t="shared" si="226"/>
        <v>306616</v>
      </c>
      <c r="BN111" s="135">
        <f t="shared" si="227"/>
        <v>1006343</v>
      </c>
      <c r="BO111" s="32"/>
      <c r="BP111" s="71">
        <v>87488</v>
      </c>
      <c r="BQ111" s="36"/>
      <c r="BR111" s="72">
        <v>20342</v>
      </c>
      <c r="BS111" s="36"/>
      <c r="BT111" s="72">
        <v>107830</v>
      </c>
      <c r="BU111" s="37"/>
      <c r="BV111" s="72">
        <v>278245</v>
      </c>
      <c r="BW111" s="72"/>
      <c r="BX111" s="72">
        <v>178943</v>
      </c>
      <c r="BY111" s="72"/>
      <c r="BZ111" s="72">
        <v>457188</v>
      </c>
      <c r="CA111" s="37"/>
      <c r="CB111" s="133">
        <f t="shared" si="228"/>
        <v>365733</v>
      </c>
      <c r="CC111" s="134">
        <f t="shared" si="229"/>
        <v>199285</v>
      </c>
      <c r="CD111" s="135">
        <f t="shared" si="230"/>
        <v>565018</v>
      </c>
      <c r="CE111" s="32"/>
      <c r="CF111" s="71">
        <v>125734</v>
      </c>
      <c r="CG111" s="36"/>
      <c r="CH111" s="72">
        <v>22913</v>
      </c>
      <c r="CI111" s="36"/>
      <c r="CJ111" s="72">
        <v>148647</v>
      </c>
      <c r="CK111" s="37"/>
      <c r="CL111" s="72">
        <v>598682</v>
      </c>
      <c r="CM111" s="72"/>
      <c r="CN111" s="72">
        <v>283073</v>
      </c>
      <c r="CO111" s="72"/>
      <c r="CP111" s="72">
        <v>881755</v>
      </c>
      <c r="CQ111" s="37"/>
      <c r="CR111" s="133">
        <f t="shared" si="231"/>
        <v>724416</v>
      </c>
      <c r="CS111" s="134">
        <f t="shared" si="232"/>
        <v>305986</v>
      </c>
      <c r="CT111" s="135">
        <f t="shared" si="233"/>
        <v>1030402</v>
      </c>
      <c r="CU111" s="32"/>
      <c r="CV111" s="73">
        <f>+D111+T111+AJ111+AZ111+BP111+CF111</f>
        <v>685610</v>
      </c>
      <c r="CW111" s="72"/>
      <c r="CX111" s="72">
        <f>+F111+V111+AL111+BB111+BR111+CH111</f>
        <v>162717</v>
      </c>
      <c r="CY111" s="72"/>
      <c r="CZ111" s="72">
        <f t="shared" si="234"/>
        <v>848327</v>
      </c>
      <c r="DA111" s="74"/>
      <c r="DB111" s="73">
        <f t="shared" si="235"/>
        <v>2899332</v>
      </c>
      <c r="DC111" s="72"/>
      <c r="DD111" s="72">
        <f t="shared" si="236"/>
        <v>1538777</v>
      </c>
      <c r="DE111" s="72"/>
      <c r="DF111" s="72">
        <f t="shared" si="237"/>
        <v>4438109</v>
      </c>
      <c r="DG111" s="74"/>
      <c r="DH111" s="155"/>
      <c r="DI111" s="161" t="s">
        <v>11</v>
      </c>
      <c r="DJ111" s="73">
        <f t="shared" si="238"/>
        <v>848327</v>
      </c>
      <c r="DK111" s="72">
        <f t="shared" si="239"/>
        <v>4438109</v>
      </c>
      <c r="DL111" s="75">
        <f t="shared" si="240"/>
        <v>5286436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>
        <v>2075.0090341037421</v>
      </c>
      <c r="E112" s="77"/>
      <c r="F112" s="78">
        <v>1413.8110801279427</v>
      </c>
      <c r="G112" s="78"/>
      <c r="H112" s="78">
        <v>1951.5955376961349</v>
      </c>
      <c r="I112" s="79"/>
      <c r="J112" s="80">
        <v>336.74</v>
      </c>
      <c r="K112" s="78"/>
      <c r="L112" s="78">
        <v>477.96</v>
      </c>
      <c r="M112" s="78"/>
      <c r="N112" s="78">
        <v>402.19250338437149</v>
      </c>
      <c r="O112" s="81"/>
      <c r="P112" s="136">
        <f>+P10/P111</f>
        <v>773.5060828113584</v>
      </c>
      <c r="Q112" s="136">
        <f t="shared" ref="Q112:R112" si="241">+Q10/Q111</f>
        <v>554.5541970129218</v>
      </c>
      <c r="R112" s="199">
        <f t="shared" si="241"/>
        <v>683.00800706930454</v>
      </c>
      <c r="S112" s="32"/>
      <c r="T112" s="76">
        <v>2231.4428344688858</v>
      </c>
      <c r="U112" s="77"/>
      <c r="V112" s="78">
        <v>1529.0046492926911</v>
      </c>
      <c r="W112" s="78"/>
      <c r="X112" s="78">
        <v>2092.3611219526415</v>
      </c>
      <c r="Y112" s="79"/>
      <c r="Z112" s="80">
        <v>278.37</v>
      </c>
      <c r="AA112" s="78"/>
      <c r="AB112" s="80">
        <v>265.24</v>
      </c>
      <c r="AC112" s="78"/>
      <c r="AD112" s="80">
        <v>274.65701057140075</v>
      </c>
      <c r="AE112" s="81"/>
      <c r="AF112" s="136">
        <f>+AF10/AF111</f>
        <v>601.83453194652111</v>
      </c>
      <c r="AG112" s="136">
        <f t="shared" ref="AG112:AH112" si="242">+AG10/AG111</f>
        <v>405.01779258303816</v>
      </c>
      <c r="AH112" s="199">
        <f t="shared" si="242"/>
        <v>548.71254123193398</v>
      </c>
      <c r="AI112" s="32"/>
      <c r="AJ112" s="76">
        <v>2102.2180054296668</v>
      </c>
      <c r="AK112" s="77"/>
      <c r="AL112" s="78">
        <v>1516.6075643997226</v>
      </c>
      <c r="AM112" s="78"/>
      <c r="AN112" s="78">
        <v>1964.6113079142326</v>
      </c>
      <c r="AO112" s="79"/>
      <c r="AP112" s="80">
        <v>296.17</v>
      </c>
      <c r="AQ112" s="78"/>
      <c r="AR112" s="78">
        <v>353.68</v>
      </c>
      <c r="AS112" s="78"/>
      <c r="AT112" s="78">
        <v>324.50346019899104</v>
      </c>
      <c r="AU112" s="81"/>
      <c r="AV112" s="136">
        <f>+AV10/AV111</f>
        <v>840.9392637315633</v>
      </c>
      <c r="AW112" s="137">
        <f t="shared" ref="AW112:AX112" si="243">+AW10/AW111</f>
        <v>493.45045928610409</v>
      </c>
      <c r="AX112" s="138">
        <f t="shared" si="243"/>
        <v>689.67486578775708</v>
      </c>
      <c r="AY112" s="32"/>
      <c r="AZ112" s="76">
        <v>2247.2518751643888</v>
      </c>
      <c r="BA112" s="77"/>
      <c r="BB112" s="78">
        <v>1919.4964925399709</v>
      </c>
      <c r="BC112" s="78"/>
      <c r="BD112" s="78">
        <v>2180.7175798756684</v>
      </c>
      <c r="BE112" s="79"/>
      <c r="BF112" s="80">
        <v>296.64</v>
      </c>
      <c r="BG112" s="78"/>
      <c r="BH112" s="78">
        <v>568.92999999999995</v>
      </c>
      <c r="BI112" s="78"/>
      <c r="BJ112" s="78">
        <v>384.01557483096258</v>
      </c>
      <c r="BK112" s="81"/>
      <c r="BL112" s="136">
        <f>+BL10/BL111</f>
        <v>604.00345420428255</v>
      </c>
      <c r="BM112" s="137">
        <f t="shared" ref="BM112:BN112" si="244">+BM10/BM111</f>
        <v>692.62405093015366</v>
      </c>
      <c r="BN112" s="138">
        <f t="shared" si="244"/>
        <v>631.00467832538209</v>
      </c>
      <c r="BO112" s="32"/>
      <c r="BP112" s="76">
        <v>1787.3564573427227</v>
      </c>
      <c r="BQ112" s="77"/>
      <c r="BR112" s="78">
        <v>1133.1531122800145</v>
      </c>
      <c r="BS112" s="78"/>
      <c r="BT112" s="78">
        <v>1663.9417819716236</v>
      </c>
      <c r="BU112" s="79"/>
      <c r="BV112" s="80">
        <v>228.5221755646993</v>
      </c>
      <c r="BW112" s="78"/>
      <c r="BX112" s="78">
        <v>316.02420239964539</v>
      </c>
      <c r="BY112" s="78"/>
      <c r="BZ112" s="78">
        <v>262.77039552656566</v>
      </c>
      <c r="CA112" s="81"/>
      <c r="CB112" s="136">
        <f>+CB10/CB111</f>
        <v>601.41522498653364</v>
      </c>
      <c r="CC112" s="137">
        <f t="shared" ref="CC112:CD112" si="245">+CC10/CC111</f>
        <v>399.43256873322025</v>
      </c>
      <c r="CD112" s="138">
        <f t="shared" si="245"/>
        <v>530.17481556339749</v>
      </c>
      <c r="CE112" s="32"/>
      <c r="CF112" s="76">
        <v>2041.7711927854361</v>
      </c>
      <c r="CG112" s="77"/>
      <c r="CH112" s="78">
        <v>2247.0363097942873</v>
      </c>
      <c r="CI112" s="78"/>
      <c r="CJ112" s="78">
        <v>2073.4115193714001</v>
      </c>
      <c r="CK112" s="79"/>
      <c r="CL112" s="80">
        <v>272.01</v>
      </c>
      <c r="CM112" s="78"/>
      <c r="CN112" s="78">
        <v>509.78</v>
      </c>
      <c r="CO112" s="78"/>
      <c r="CP112" s="78">
        <v>348.34457897034883</v>
      </c>
      <c r="CQ112" s="81"/>
      <c r="CR112" s="136">
        <f>+CR10/CR111</f>
        <v>579.1836630898365</v>
      </c>
      <c r="CS112" s="137">
        <f t="shared" ref="CS112:CT112" si="246">+CS10/CS111</f>
        <v>639.86935307208012</v>
      </c>
      <c r="CT112" s="138">
        <f t="shared" si="246"/>
        <v>597.2047573180181</v>
      </c>
      <c r="CU112" s="32"/>
      <c r="CV112" s="80">
        <f>+CV10/CV111</f>
        <v>2106.328057085218</v>
      </c>
      <c r="CW112" s="78"/>
      <c r="CX112" s="78">
        <f>+CX10/CX111</f>
        <v>1629.2726774639573</v>
      </c>
      <c r="CY112" s="77"/>
      <c r="CZ112" s="78">
        <f>+CZ10/CZ111</f>
        <v>2014.8244031807301</v>
      </c>
      <c r="DA112" s="81"/>
      <c r="DB112" s="80">
        <f>+DB10/DB111</f>
        <v>283.26395452371537</v>
      </c>
      <c r="DC112" s="77"/>
      <c r="DD112" s="78">
        <f>+DD10/DD111</f>
        <v>417.11831619900011</v>
      </c>
      <c r="DE112" s="78"/>
      <c r="DF112" s="78">
        <f>+DF10/DF111</f>
        <v>329.67381356404303</v>
      </c>
      <c r="DG112" s="81"/>
      <c r="DH112" s="156"/>
      <c r="DI112" s="161" t="s">
        <v>12</v>
      </c>
      <c r="DJ112" s="80">
        <f>+DJ10/DJ111</f>
        <v>2014.8244031807301</v>
      </c>
      <c r="DK112" s="78">
        <f t="shared" ref="DK112:DL112" si="247">+DK10/DK111</f>
        <v>329.67381356404303</v>
      </c>
      <c r="DL112" s="79">
        <f t="shared" si="247"/>
        <v>600.09394997310108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>
        <f>+D102</f>
        <v>13758898.00000003</v>
      </c>
      <c r="E114" s="36"/>
      <c r="F114" s="72">
        <f>+F102</f>
        <v>4080116.0000000075</v>
      </c>
      <c r="G114" s="36"/>
      <c r="H114" s="72">
        <f>+H102</f>
        <v>17839014.00000003</v>
      </c>
      <c r="I114" s="37"/>
      <c r="J114" s="72">
        <f>+J102</f>
        <v>-974728</v>
      </c>
      <c r="K114" s="36"/>
      <c r="L114" s="72">
        <f>+L102</f>
        <v>2699429.0000000596</v>
      </c>
      <c r="M114" s="36"/>
      <c r="N114" s="72">
        <f>+N102</f>
        <v>1724701.0000000596</v>
      </c>
      <c r="O114" s="37"/>
      <c r="P114" s="116">
        <f>+P16-P101</f>
        <v>12784170</v>
      </c>
      <c r="Q114" s="140">
        <f>+Q16-Q101</f>
        <v>6779545.0000000596</v>
      </c>
      <c r="R114" s="141">
        <f>+R16-R101</f>
        <v>19563715.00000006</v>
      </c>
      <c r="S114" s="32"/>
      <c r="T114" s="71">
        <f>+T102</f>
        <v>71724198.338694334</v>
      </c>
      <c r="U114" s="36"/>
      <c r="V114" s="72">
        <f>+V102</f>
        <v>15209092.506822124</v>
      </c>
      <c r="W114" s="36"/>
      <c r="X114" s="72">
        <f>+X102</f>
        <v>86933290.845516458</v>
      </c>
      <c r="Y114" s="37"/>
      <c r="Z114" s="72">
        <f>+Z102</f>
        <v>30801274.925210349</v>
      </c>
      <c r="AA114" s="36"/>
      <c r="AB114" s="72">
        <f>+AB102</f>
        <v>61763625.302751601</v>
      </c>
      <c r="AC114" s="36"/>
      <c r="AD114" s="72">
        <f>+AD102</f>
        <v>92564900.227961957</v>
      </c>
      <c r="AE114" s="37"/>
      <c r="AF114" s="116">
        <f>+AF16-AF101</f>
        <v>102525473.26390481</v>
      </c>
      <c r="AG114" s="140">
        <f>+AG16-AG101</f>
        <v>76972717.80957374</v>
      </c>
      <c r="AH114" s="141">
        <f>+AH16-AH101</f>
        <v>179498191.07347846</v>
      </c>
      <c r="AI114" s="32"/>
      <c r="AJ114" s="71">
        <f>+AJ102</f>
        <v>9365793.718624562</v>
      </c>
      <c r="AK114" s="36"/>
      <c r="AL114" s="72">
        <f>+AL102</f>
        <v>591854.90458054841</v>
      </c>
      <c r="AM114" s="36"/>
      <c r="AN114" s="72">
        <f>+AN102</f>
        <v>9957648.6232051253</v>
      </c>
      <c r="AO114" s="37"/>
      <c r="AP114" s="72">
        <f>+AP102</f>
        <v>6321610.9800249487</v>
      </c>
      <c r="AQ114" s="36"/>
      <c r="AR114" s="72">
        <f>+AR102</f>
        <v>1691799.3691503853</v>
      </c>
      <c r="AS114" s="36"/>
      <c r="AT114" s="72">
        <f>+AT102</f>
        <v>8013410.349175334</v>
      </c>
      <c r="AU114" s="37"/>
      <c r="AV114" s="116">
        <f>+AV16-AV101</f>
        <v>15687404.698649496</v>
      </c>
      <c r="AW114" s="140">
        <f>+AW16-AW101</f>
        <v>2283654.2737309337</v>
      </c>
      <c r="AX114" s="118">
        <f>+AX16-AX101</f>
        <v>17971058.9723804</v>
      </c>
      <c r="AY114" s="32"/>
      <c r="AZ114" s="71">
        <f>+AZ102</f>
        <v>10267830.236076146</v>
      </c>
      <c r="BA114" s="36"/>
      <c r="BB114" s="72">
        <f>+BB102</f>
        <v>3441735.7202413082</v>
      </c>
      <c r="BC114" s="36"/>
      <c r="BD114" s="72">
        <f>+BD102</f>
        <v>13709565.956317425</v>
      </c>
      <c r="BE114" s="37"/>
      <c r="BF114" s="72">
        <f>+BF102</f>
        <v>13231531.407500148</v>
      </c>
      <c r="BG114" s="36"/>
      <c r="BH114" s="72">
        <f>+BH102</f>
        <v>8904207.272759527</v>
      </c>
      <c r="BI114" s="36"/>
      <c r="BJ114" s="72">
        <f>+BJ102</f>
        <v>22135738.680259675</v>
      </c>
      <c r="BK114" s="37"/>
      <c r="BL114" s="116">
        <f>+BL16-BL101</f>
        <v>23499361.643576264</v>
      </c>
      <c r="BM114" s="140">
        <f>+BM16-BM101</f>
        <v>12345942.993000835</v>
      </c>
      <c r="BN114" s="141">
        <f>+BN16-BN101</f>
        <v>35845304.636577129</v>
      </c>
      <c r="BO114" s="32"/>
      <c r="BP114" s="35">
        <f>+BP102</f>
        <v>-24270519.782614946</v>
      </c>
      <c r="BQ114" s="36"/>
      <c r="BR114" s="72">
        <f>+BR102</f>
        <v>-2126750.1593286842</v>
      </c>
      <c r="BS114" s="36"/>
      <c r="BT114" s="72">
        <f>+BT102</f>
        <v>-26397269.941943645</v>
      </c>
      <c r="BU114" s="37"/>
      <c r="BV114" s="72">
        <f>+BV102</f>
        <v>-28298315.175442047</v>
      </c>
      <c r="BW114" s="36"/>
      <c r="BX114" s="72">
        <f>+BX102</f>
        <v>-4313650.1926151216</v>
      </c>
      <c r="BY114" s="36"/>
      <c r="BZ114" s="72">
        <f>+BZ102</f>
        <v>-32611965.368057169</v>
      </c>
      <c r="CA114" s="37"/>
      <c r="CB114" s="116">
        <f>+CB16-CB101</f>
        <v>-52568834.958056986</v>
      </c>
      <c r="CC114" s="140">
        <f>+CC16-CC101</f>
        <v>-6440400.3519438058</v>
      </c>
      <c r="CD114" s="141">
        <f>+CD16-CD101</f>
        <v>-59009235.310000777</v>
      </c>
      <c r="CE114" s="32"/>
      <c r="CF114" s="35">
        <f>+CF102</f>
        <v>180304.75023123622</v>
      </c>
      <c r="CG114" s="36"/>
      <c r="CH114" s="72">
        <f>+CH102</f>
        <v>-4422259.8731269613</v>
      </c>
      <c r="CI114" s="36"/>
      <c r="CJ114" s="72">
        <f>+CJ102</f>
        <v>-4241955.1228957772</v>
      </c>
      <c r="CK114" s="37"/>
      <c r="CL114" s="72">
        <f>+CL102</f>
        <v>14503603.475793809</v>
      </c>
      <c r="CM114" s="36"/>
      <c r="CN114" s="72">
        <f>+CN102</f>
        <v>9814331.043905884</v>
      </c>
      <c r="CO114" s="36"/>
      <c r="CP114" s="72">
        <f>+CP102</f>
        <v>24317934.519699693</v>
      </c>
      <c r="CQ114" s="37"/>
      <c r="CR114" s="116">
        <f>+CR16-CR101</f>
        <v>14683908.226025105</v>
      </c>
      <c r="CS114" s="140">
        <f>+CS16-CS101</f>
        <v>5392071.1707789302</v>
      </c>
      <c r="CT114" s="141">
        <f>+CT16-CT101</f>
        <v>20075979.396804035</v>
      </c>
      <c r="CU114" s="32"/>
      <c r="CV114" s="73">
        <f>+CV102</f>
        <v>81026505.261011362</v>
      </c>
      <c r="CW114" s="72"/>
      <c r="CX114" s="72">
        <f>+CX102</f>
        <v>16773789.099188387</v>
      </c>
      <c r="CY114" s="72"/>
      <c r="CZ114" s="72">
        <f>+CZ102</f>
        <v>97800294.36019969</v>
      </c>
      <c r="DA114" s="74"/>
      <c r="DB114" s="73">
        <f>+DB102</f>
        <v>35584977.613087058</v>
      </c>
      <c r="DC114" s="72"/>
      <c r="DD114" s="72">
        <f>+DD102</f>
        <v>80559741.795952439</v>
      </c>
      <c r="DE114" s="72"/>
      <c r="DF114" s="72">
        <f>+DF102</f>
        <v>116144719.4090395</v>
      </c>
      <c r="DG114" s="74"/>
      <c r="DH114" s="155"/>
      <c r="DI114" s="162" t="s">
        <v>95</v>
      </c>
      <c r="DJ114" s="73">
        <f>+DJ102</f>
        <v>97800294.360200405</v>
      </c>
      <c r="DK114" s="72">
        <f>+DK102</f>
        <v>116144719.4090395</v>
      </c>
      <c r="DL114" s="74">
        <f>+DL102</f>
        <v>213945013.76923943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>
        <f>+D114/D16</f>
        <v>6.6054397378106477E-2</v>
      </c>
      <c r="E116" s="83"/>
      <c r="F116" s="84">
        <f>+F114/F16</f>
        <v>8.4463499070503698E-2</v>
      </c>
      <c r="G116" s="83"/>
      <c r="H116" s="84">
        <f>+H114/H16</f>
        <v>6.9519968017800193E-2</v>
      </c>
      <c r="I116" s="85"/>
      <c r="J116" s="84">
        <f>+J114/J16</f>
        <v>-9.7301175321908451E-3</v>
      </c>
      <c r="K116" s="83"/>
      <c r="L116" s="84">
        <f>+L114/L16</f>
        <v>1.656963095616288E-2</v>
      </c>
      <c r="M116" s="83"/>
      <c r="N116" s="84">
        <f>+N114/N16</f>
        <v>6.5555393106260101E-3</v>
      </c>
      <c r="O116" s="85"/>
      <c r="P116" s="142">
        <f>+P102/P16</f>
        <v>4.1443419310492564E-2</v>
      </c>
      <c r="Q116" s="143">
        <f>+Q102/Q16</f>
        <v>3.2097000919603227E-2</v>
      </c>
      <c r="R116" s="144">
        <f>+R102/R16</f>
        <v>3.7644726855675235E-2</v>
      </c>
      <c r="S116" s="32"/>
      <c r="T116" s="82">
        <f>+T114/T16</f>
        <v>0.17694304322579393</v>
      </c>
      <c r="U116" s="83"/>
      <c r="V116" s="84">
        <f>+V114/V16</f>
        <v>0.1715882603527818</v>
      </c>
      <c r="W116" s="83"/>
      <c r="X116" s="84">
        <f>+X114/X16</f>
        <v>0.17598222709576408</v>
      </c>
      <c r="Y116" s="85"/>
      <c r="Z116" s="84">
        <f>+Z114/Z16</f>
        <v>0.11706853163221601</v>
      </c>
      <c r="AA116" s="83"/>
      <c r="AB116" s="84">
        <f>+AB114/AB16</f>
        <v>0.34942892413648885</v>
      </c>
      <c r="AC116" s="83"/>
      <c r="AD116" s="84">
        <f>+AD114/AD16</f>
        <v>0.21044146749402126</v>
      </c>
      <c r="AE116" s="85"/>
      <c r="AF116" s="142">
        <f>+AF102/AF16</f>
        <v>0.15337642182405228</v>
      </c>
      <c r="AG116" s="143">
        <f>+AG102/AG16</f>
        <v>0.29003291478825821</v>
      </c>
      <c r="AH116" s="144">
        <f>+AH102/AH16</f>
        <v>0.19221317124442427</v>
      </c>
      <c r="AI116" s="32"/>
      <c r="AJ116" s="82">
        <f>+AJ114/AJ16</f>
        <v>6.7641490374368646E-2</v>
      </c>
      <c r="AK116" s="83"/>
      <c r="AL116" s="84">
        <f>+AL114/AL16</f>
        <v>1.2951740866452724E-2</v>
      </c>
      <c r="AM116" s="83"/>
      <c r="AN116" s="84">
        <f>+AN114/AN16</f>
        <v>5.4070872572964147E-2</v>
      </c>
      <c r="AO116" s="85"/>
      <c r="AP116" s="84">
        <f>+AP114/AP16</f>
        <v>0.12345242860371783</v>
      </c>
      <c r="AQ116" s="83"/>
      <c r="AR116" s="84">
        <f>+AR114/AR16</f>
        <v>2.1653683278864546E-2</v>
      </c>
      <c r="AS116" s="83"/>
      <c r="AT116" s="84">
        <f>+AT114/AT16</f>
        <v>6.1957734144925003E-2</v>
      </c>
      <c r="AU116" s="85"/>
      <c r="AV116" s="142">
        <f>+AV102/AV16</f>
        <v>8.2709324284673424E-2</v>
      </c>
      <c r="AW116" s="143">
        <f>+AW102/AW16</f>
        <v>1.844232586000916E-2</v>
      </c>
      <c r="AX116" s="144">
        <f>+AX102/AX16</f>
        <v>5.7324697456130475E-2</v>
      </c>
      <c r="AY116" s="32"/>
      <c r="AZ116" s="82">
        <f>+AZ114/AZ16</f>
        <v>4.2541064172686674E-2</v>
      </c>
      <c r="BA116" s="83"/>
      <c r="BB116" s="84">
        <f>+BB114/BB16</f>
        <v>6.6553712365550424E-2</v>
      </c>
      <c r="BC116" s="83"/>
      <c r="BD116" s="84">
        <f>+BD114/BD16</f>
        <v>4.6778121758882983E-2</v>
      </c>
      <c r="BE116" s="85"/>
      <c r="BF116" s="84">
        <f>+BF114/BF16</f>
        <v>7.2904814641485474E-2</v>
      </c>
      <c r="BG116" s="83"/>
      <c r="BH116" s="84">
        <f>+BH114/BH16</f>
        <v>5.8924166077413534E-2</v>
      </c>
      <c r="BI116" s="83"/>
      <c r="BJ116" s="84">
        <f>+BJ114/BJ16</f>
        <v>6.6552934089285115E-2</v>
      </c>
      <c r="BK116" s="85"/>
      <c r="BL116" s="142">
        <f>+BL102/BL16</f>
        <v>5.5573319870389125E-2</v>
      </c>
      <c r="BM116" s="143">
        <f>+BM102/BM16</f>
        <v>6.0869431764175974E-2</v>
      </c>
      <c r="BN116" s="144">
        <f>+BN102/BN16</f>
        <v>5.7290160307321862E-2</v>
      </c>
      <c r="BO116" s="32"/>
      <c r="BP116" s="218">
        <f>+BP114/BP16</f>
        <v>-0.22320901828862116</v>
      </c>
      <c r="BQ116" s="83"/>
      <c r="BR116" s="84">
        <f>+BR114/BR16</f>
        <v>-6.62489712561527E-2</v>
      </c>
      <c r="BS116" s="83"/>
      <c r="BT116" s="84">
        <f>+BT114/BT16</f>
        <v>-0.18743151312424008</v>
      </c>
      <c r="BU116" s="85"/>
      <c r="BV116" s="84">
        <f>+BV114/BV16</f>
        <v>-1.0870887556710809</v>
      </c>
      <c r="BW116" s="83"/>
      <c r="BX116" s="84">
        <f>+BX114/BX16</f>
        <v>-6.657670832264366E-2</v>
      </c>
      <c r="BY116" s="83"/>
      <c r="BZ116" s="84">
        <f>+BZ114/BZ16</f>
        <v>-0.35906982164608525</v>
      </c>
      <c r="CA116" s="85"/>
      <c r="CB116" s="142">
        <f>+CB102/CB16</f>
        <v>-0.3900755508329572</v>
      </c>
      <c r="CC116" s="143">
        <f>+CC102/CC16</f>
        <v>-6.6468124916795185E-2</v>
      </c>
      <c r="CD116" s="144">
        <f>+CD102/CD16</f>
        <v>-0.25472307203489197</v>
      </c>
      <c r="CE116" s="32"/>
      <c r="CF116" s="84">
        <f>+CF114/CF16</f>
        <v>8.1333832712182923E-4</v>
      </c>
      <c r="CG116" s="83"/>
      <c r="CH116" s="84">
        <f>+CH114/CH16</f>
        <v>-0.10989087596185079</v>
      </c>
      <c r="CI116" s="83"/>
      <c r="CJ116" s="84">
        <f>+CJ114/CJ16</f>
        <v>-1.6195175148179617E-2</v>
      </c>
      <c r="CK116" s="85"/>
      <c r="CL116" s="84">
        <f>+CL114/CL16</f>
        <v>9.6056752295538311E-2</v>
      </c>
      <c r="CM116" s="83"/>
      <c r="CN116" s="84">
        <f>+CN114/CN16</f>
        <v>8.1620285983454055E-2</v>
      </c>
      <c r="CO116" s="83"/>
      <c r="CP116" s="84">
        <f>+CP114/CP16</f>
        <v>8.9656754539014005E-2</v>
      </c>
      <c r="CQ116" s="85"/>
      <c r="CR116" s="142">
        <f>+CR102/CR16</f>
        <v>3.9401403637941569E-2</v>
      </c>
      <c r="CS116" s="143">
        <f>+CS102/CS16</f>
        <v>3.3598377957776711E-2</v>
      </c>
      <c r="CT116" s="144">
        <f>+CT102/CT16</f>
        <v>3.7654642256757943E-2</v>
      </c>
      <c r="CU116" s="32"/>
      <c r="CV116" s="86">
        <f>+CV114/CV16</f>
        <v>6.1203225444314883E-2</v>
      </c>
      <c r="CW116" s="84"/>
      <c r="CX116" s="84">
        <f>+CX114/CX16</f>
        <v>5.4691431280294675E-2</v>
      </c>
      <c r="CY116" s="84"/>
      <c r="CZ116" s="168">
        <f>+CZ114/CZ16</f>
        <v>5.9978419158984643E-2</v>
      </c>
      <c r="DA116" s="85"/>
      <c r="DB116" s="87">
        <f>+DB114/DB16</f>
        <v>4.6034922559188618E-2</v>
      </c>
      <c r="DC116" s="83"/>
      <c r="DD116" s="83">
        <f>+DD114/DD16</f>
        <v>0.10685039051149617</v>
      </c>
      <c r="DE116" s="83"/>
      <c r="DF116" s="172">
        <f>+DF114/DF16</f>
        <v>7.6063280895804636E-2</v>
      </c>
      <c r="DG116" s="85"/>
      <c r="DH116" s="157"/>
      <c r="DI116" s="162" t="s">
        <v>97</v>
      </c>
      <c r="DJ116" s="179">
        <f>+DJ102/DJ16</f>
        <v>5.9978419158985073E-2</v>
      </c>
      <c r="DK116" s="172">
        <f>+DK102/DK16</f>
        <v>7.6063280895804636E-2</v>
      </c>
      <c r="DL116" s="180">
        <f>+DL102/DL16</f>
        <v>6.7756865997152443E-2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3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>
        <f>+D63/D16</f>
        <v>0.85358814020821161</v>
      </c>
      <c r="E118" s="83"/>
      <c r="F118" s="84">
        <f>+F63/F16</f>
        <v>0.85658859597563974</v>
      </c>
      <c r="G118" s="83"/>
      <c r="H118" s="84">
        <f>+H63/H16</f>
        <v>0.85415298533683603</v>
      </c>
      <c r="I118" s="85"/>
      <c r="J118" s="84">
        <f>+J63/J16</f>
        <v>0.93674748794339102</v>
      </c>
      <c r="K118" s="83"/>
      <c r="L118" s="84">
        <f>+L63/L16</f>
        <v>0.92578129905763273</v>
      </c>
      <c r="M118" s="83"/>
      <c r="N118" s="84">
        <f>+N63/N16</f>
        <v>0.92995686828609447</v>
      </c>
      <c r="O118" s="85"/>
      <c r="P118" s="142">
        <f>+P63/P16</f>
        <v>0.88059409103669017</v>
      </c>
      <c r="Q118" s="143">
        <f>+Q63/Q16</f>
        <v>0.90995688472738412</v>
      </c>
      <c r="R118" s="144">
        <f>+R63/R16</f>
        <v>0.89252809807343092</v>
      </c>
      <c r="S118" s="32"/>
      <c r="T118" s="82">
        <f>+T63/T16</f>
        <v>0.76748330860657221</v>
      </c>
      <c r="U118" s="83"/>
      <c r="V118" s="84">
        <f>+V63/V16</f>
        <v>0.7686301768633903</v>
      </c>
      <c r="W118" s="83"/>
      <c r="X118" s="84">
        <f>+X63/X16</f>
        <v>0.76768909277117847</v>
      </c>
      <c r="Y118" s="85"/>
      <c r="Z118" s="84">
        <f>+Z63/Z16</f>
        <v>0.78101503110342319</v>
      </c>
      <c r="AA118" s="83"/>
      <c r="AB118" s="84">
        <f>+AB63/AB16</f>
        <v>0.5830712880819332</v>
      </c>
      <c r="AC118" s="83"/>
      <c r="AD118" s="84">
        <f>+AD63/AD16</f>
        <v>0.70147226470423407</v>
      </c>
      <c r="AE118" s="85"/>
      <c r="AF118" s="142">
        <f>+AF63/AF16</f>
        <v>0.77280939766365475</v>
      </c>
      <c r="AG118" s="143">
        <f>+AG63/AG16</f>
        <v>0.64504506426011488</v>
      </c>
      <c r="AH118" s="144">
        <f>+AH63/AH16</f>
        <v>0.73649973323699769</v>
      </c>
      <c r="AI118" s="32"/>
      <c r="AJ118" s="82">
        <f>+AJ63/AJ16</f>
        <v>0.82086094138041821</v>
      </c>
      <c r="AK118" s="83"/>
      <c r="AL118" s="84">
        <f>+AL63/AL16</f>
        <v>0.88802385594303523</v>
      </c>
      <c r="AM118" s="83"/>
      <c r="AN118" s="84">
        <f>+AN63/AN16</f>
        <v>0.83752662831734104</v>
      </c>
      <c r="AO118" s="85"/>
      <c r="AP118" s="84">
        <f>+AP63/AP16</f>
        <v>0.78431750391664601</v>
      </c>
      <c r="AQ118" s="83"/>
      <c r="AR118" s="84">
        <f>+AR63/AR16</f>
        <v>0.89138502646691931</v>
      </c>
      <c r="AS118" s="83"/>
      <c r="AT118" s="84">
        <f>+AT63/AT16</f>
        <v>0.84899496693132537</v>
      </c>
      <c r="AU118" s="85"/>
      <c r="AV118" s="142">
        <f>+AV63/AV16</f>
        <v>0.81099494622454105</v>
      </c>
      <c r="AW118" s="143">
        <f>+AW63/AW16</f>
        <v>0.89014462295855812</v>
      </c>
      <c r="AX118" s="144">
        <f>+AX63/AX16</f>
        <v>0.84225803702919499</v>
      </c>
      <c r="AY118" s="32"/>
      <c r="AZ118" s="82">
        <f>+AZ63/AZ16</f>
        <v>0.87870347580525288</v>
      </c>
      <c r="BA118" s="83"/>
      <c r="BB118" s="84">
        <f>+BB63/BB16</f>
        <v>0.85568644379958425</v>
      </c>
      <c r="BC118" s="83"/>
      <c r="BD118" s="84">
        <f>+BD63/BD16</f>
        <v>0.87464209576553165</v>
      </c>
      <c r="BE118" s="85"/>
      <c r="BF118" s="84">
        <f>+BF63/BF16</f>
        <v>0.85128598028168523</v>
      </c>
      <c r="BG118" s="83"/>
      <c r="BH118" s="84">
        <f>+BH63/BH16</f>
        <v>0.86543451580722663</v>
      </c>
      <c r="BI118" s="83"/>
      <c r="BJ118" s="84">
        <f>+BJ63/BJ16</f>
        <v>0.85771413754741843</v>
      </c>
      <c r="BK118" s="85"/>
      <c r="BL118" s="142">
        <f>+BL63/BL16</f>
        <v>0.86693576573198916</v>
      </c>
      <c r="BM118" s="143">
        <f>+BM63/BM16</f>
        <v>0.8629491006498351</v>
      </c>
      <c r="BN118" s="144">
        <f>+BN63/BN16</f>
        <v>0.86564340862949296</v>
      </c>
      <c r="BO118" s="32"/>
      <c r="BP118" s="218">
        <f>+BP63/BP16</f>
        <v>1.1527374114234115</v>
      </c>
      <c r="BQ118" s="83"/>
      <c r="BR118" s="84">
        <f>+BR63/BR16</f>
        <v>0.98242184271620914</v>
      </c>
      <c r="BS118" s="83"/>
      <c r="BT118" s="84">
        <f>+BT63/BT16</f>
        <v>1.1139156459219273</v>
      </c>
      <c r="BU118" s="85"/>
      <c r="BV118" s="84">
        <f>+BV63/BV16</f>
        <v>2.0084885231735221</v>
      </c>
      <c r="BW118" s="83"/>
      <c r="BX118" s="84">
        <f>+BX63/BX16</f>
        <v>0.9521434688342798</v>
      </c>
      <c r="BY118" s="83"/>
      <c r="BZ118" s="84">
        <f>+BZ63/BZ16</f>
        <v>1.2549068262001248</v>
      </c>
      <c r="CA118" s="85"/>
      <c r="CB118" s="142">
        <f>+CB63/CB16</f>
        <v>1.3180338231338791</v>
      </c>
      <c r="CC118" s="143">
        <f>+CC63/CC16</f>
        <v>0.96217507433699268</v>
      </c>
      <c r="CD118" s="144">
        <f>+CD63/CD16</f>
        <v>1.1691918624919895</v>
      </c>
      <c r="CE118" s="32"/>
      <c r="CF118" s="84">
        <f>+CF63/CF16</f>
        <v>0.89724270577794585</v>
      </c>
      <c r="CG118" s="83"/>
      <c r="CH118" s="84">
        <f>+CH63/CH16</f>
        <v>1.0305442664898203</v>
      </c>
      <c r="CI118" s="83"/>
      <c r="CJ118" s="84">
        <f>+CJ63/CJ16</f>
        <v>0.91772305881787941</v>
      </c>
      <c r="CK118" s="85"/>
      <c r="CL118" s="84">
        <f>+CL63/CL16</f>
        <v>0.81468711040908992</v>
      </c>
      <c r="CM118" s="83"/>
      <c r="CN118" s="84">
        <f>+CN63/CN16</f>
        <v>0.86696601179022836</v>
      </c>
      <c r="CO118" s="83"/>
      <c r="CP118" s="84">
        <f>+CP63/CP16</f>
        <v>0.83786347811015061</v>
      </c>
      <c r="CQ118" s="85"/>
      <c r="CR118" s="142">
        <f>+CR63/CR16</f>
        <v>0.86379513630166249</v>
      </c>
      <c r="CS118" s="143">
        <f>+CS63/CS16</f>
        <v>0.9079836727056172</v>
      </c>
      <c r="CT118" s="144">
        <f>+CT63/CT16</f>
        <v>0.87709627145694613</v>
      </c>
      <c r="CU118" s="32"/>
      <c r="CV118" s="86">
        <f>+CV63/CV16</f>
        <v>0.86026018194902953</v>
      </c>
      <c r="CW118" s="84"/>
      <c r="CX118" s="84">
        <f>+CX63/CX16</f>
        <v>0.87169586780372743</v>
      </c>
      <c r="CY118" s="84"/>
      <c r="CZ118" s="84">
        <f>+CZ63/CZ16</f>
        <v>0.86241112523118768</v>
      </c>
      <c r="DA118" s="85"/>
      <c r="DB118" s="87">
        <f>+DB63/DB16</f>
        <v>0.86582773646148981</v>
      </c>
      <c r="DC118" s="83"/>
      <c r="DD118" s="83">
        <f>+DD63/DD16</f>
        <v>0.82266200350624474</v>
      </c>
      <c r="DE118" s="83"/>
      <c r="DF118" s="83">
        <f>+DF63/DF16</f>
        <v>0.84451414403695613</v>
      </c>
      <c r="DG118" s="85"/>
      <c r="DH118" s="157"/>
      <c r="DI118" s="162" t="s">
        <v>93</v>
      </c>
      <c r="DJ118" s="179">
        <f>+DJ63/DJ16</f>
        <v>0.86241112523118735</v>
      </c>
      <c r="DK118" s="172">
        <f>+DK63/DK16</f>
        <v>0.84451414403695613</v>
      </c>
      <c r="DL118" s="180">
        <f>+DL63/DL16</f>
        <v>0.85375635908766845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3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>
        <f>+D95/D16</f>
        <v>5.6588594964205763E-2</v>
      </c>
      <c r="E120" s="83"/>
      <c r="F120" s="84">
        <f>+F95/F16</f>
        <v>5.0033643627025365E-2</v>
      </c>
      <c r="G120" s="83"/>
      <c r="H120" s="84">
        <f>+H95/H16</f>
        <v>5.5354604991292786E-2</v>
      </c>
      <c r="I120" s="85"/>
      <c r="J120" s="84">
        <f>+J95/J16</f>
        <v>6.5863784382232934E-2</v>
      </c>
      <c r="K120" s="83"/>
      <c r="L120" s="84">
        <f>+L95/L16</f>
        <v>5.3863497203153705E-2</v>
      </c>
      <c r="M120" s="83"/>
      <c r="N120" s="84">
        <f>+N95/N16</f>
        <v>5.8432817538565891E-2</v>
      </c>
      <c r="O120" s="85"/>
      <c r="P120" s="142">
        <f>+P95/P16</f>
        <v>5.9600707446686205E-2</v>
      </c>
      <c r="Q120" s="143">
        <f>+Q95/Q16</f>
        <v>5.2987607302725594E-2</v>
      </c>
      <c r="R120" s="144">
        <f>+R95/R16</f>
        <v>5.6912925606714009E-2</v>
      </c>
      <c r="S120" s="32"/>
      <c r="T120" s="82">
        <f>+T95/T16</f>
        <v>3.0081374857440814E-2</v>
      </c>
      <c r="U120" s="83"/>
      <c r="V120" s="84">
        <f>+V95/V16</f>
        <v>2.9730373876559031E-2</v>
      </c>
      <c r="W120" s="83"/>
      <c r="X120" s="84">
        <f>+X95/X16</f>
        <v>3.0018394263813534E-2</v>
      </c>
      <c r="Y120" s="85"/>
      <c r="Z120" s="84">
        <f>+Z95/Z16</f>
        <v>7.5364649268632691E-2</v>
      </c>
      <c r="AA120" s="83"/>
      <c r="AB120" s="84">
        <f>+AB95/AB16</f>
        <v>5.0762414208803425E-2</v>
      </c>
      <c r="AC120" s="83"/>
      <c r="AD120" s="84">
        <f>+AD95/AD16</f>
        <v>6.5478356292706277E-2</v>
      </c>
      <c r="AE120" s="85"/>
      <c r="AF120" s="142">
        <f>+AF95/AF16</f>
        <v>4.7904881980531853E-2</v>
      </c>
      <c r="AG120" s="143">
        <f>+AG95/AG16</f>
        <v>4.3738040606005398E-2</v>
      </c>
      <c r="AH120" s="144">
        <f>+AH95/AH16</f>
        <v>4.6720696942362402E-2</v>
      </c>
      <c r="AI120" s="32"/>
      <c r="AJ120" s="82">
        <f>+AJ95/AJ16</f>
        <v>9.1885255587729447E-2</v>
      </c>
      <c r="AK120" s="83"/>
      <c r="AL120" s="84">
        <f>+AL95/AL16</f>
        <v>8.0161531388496715E-2</v>
      </c>
      <c r="AM120" s="83"/>
      <c r="AN120" s="84">
        <f>+AN95/AN16</f>
        <v>8.8976151381760502E-2</v>
      </c>
      <c r="AO120" s="85"/>
      <c r="AP120" s="84">
        <f>+AP95/AP16</f>
        <v>8.6927010279233788E-2</v>
      </c>
      <c r="AQ120" s="83"/>
      <c r="AR120" s="84">
        <f>+AR95/AR16</f>
        <v>8.2152182692246375E-2</v>
      </c>
      <c r="AS120" s="83"/>
      <c r="AT120" s="84">
        <f>+AT95/AT16</f>
        <v>8.4042627346829227E-2</v>
      </c>
      <c r="AU120" s="85"/>
      <c r="AV120" s="142">
        <f>+AV95/AV16</f>
        <v>9.0546628802995119E-2</v>
      </c>
      <c r="AW120" s="143">
        <f>+AW95/AW16</f>
        <v>8.1417554429993974E-2</v>
      </c>
      <c r="AX120" s="144">
        <f>+AX95/AX16</f>
        <v>8.6940763398835955E-2</v>
      </c>
      <c r="AY120" s="32"/>
      <c r="AZ120" s="82">
        <f>+AZ95/AZ16</f>
        <v>5.4478602316235122E-2</v>
      </c>
      <c r="BA120" s="83"/>
      <c r="BB120" s="84">
        <f>+BB95/BB16</f>
        <v>5.3142841966577294E-2</v>
      </c>
      <c r="BC120" s="83"/>
      <c r="BD120" s="84">
        <f>+BD95/BD16</f>
        <v>5.4242905966652988E-2</v>
      </c>
      <c r="BE120" s="85"/>
      <c r="BF120" s="84">
        <f>+BF95/BF16</f>
        <v>5.6946855750364914E-2</v>
      </c>
      <c r="BG120" s="83"/>
      <c r="BH120" s="84">
        <f>+BH95/BH16</f>
        <v>5.6969970073793542E-2</v>
      </c>
      <c r="BI120" s="83"/>
      <c r="BJ120" s="84">
        <f>+BJ95/BJ16</f>
        <v>5.695735736771055E-2</v>
      </c>
      <c r="BK120" s="85"/>
      <c r="BL120" s="142">
        <f>+BL95/BL16</f>
        <v>5.5537987582668723E-2</v>
      </c>
      <c r="BM120" s="143">
        <f>+BM95/BM16</f>
        <v>5.5994187149796128E-2</v>
      </c>
      <c r="BN120" s="144">
        <f>+BN95/BN16</f>
        <v>5.5685873782934686E-2</v>
      </c>
      <c r="BO120" s="32"/>
      <c r="BP120" s="218">
        <f>+BP95/BP16</f>
        <v>5.25743536701333E-2</v>
      </c>
      <c r="BQ120" s="83"/>
      <c r="BR120" s="84">
        <f>+BR95/BR16</f>
        <v>5.518808060126356E-2</v>
      </c>
      <c r="BS120" s="83"/>
      <c r="BT120" s="84">
        <f>+BT95/BT16</f>
        <v>5.3170127120414246E-2</v>
      </c>
      <c r="BU120" s="85"/>
      <c r="BV120" s="84">
        <f>+BV95/BV16</f>
        <v>1.2392708571245716E-2</v>
      </c>
      <c r="BW120" s="83"/>
      <c r="BX120" s="84">
        <f>+BX95/BX16</f>
        <v>7.8199560779487143E-2</v>
      </c>
      <c r="BY120" s="83"/>
      <c r="BZ120" s="84">
        <f>+BZ95/BZ16</f>
        <v>5.9338390908523143E-2</v>
      </c>
      <c r="CA120" s="85"/>
      <c r="CB120" s="142">
        <f>+CB95/CB16</f>
        <v>4.4812889314117227E-2</v>
      </c>
      <c r="CC120" s="143">
        <f>+CC95/CC16</f>
        <v>7.0575568418417556E-2</v>
      </c>
      <c r="CD120" s="144">
        <f>+CD95/CD16</f>
        <v>5.5588422253060259E-2</v>
      </c>
      <c r="CE120" s="32"/>
      <c r="CF120" s="84">
        <f>+CF95/CF16</f>
        <v>7.6613067838805018E-2</v>
      </c>
      <c r="CG120" s="83"/>
      <c r="CH120" s="84">
        <f>+CH95/CH16</f>
        <v>5.9626587552049304E-2</v>
      </c>
      <c r="CI120" s="83"/>
      <c r="CJ120" s="84">
        <f>+CJ95/CJ16</f>
        <v>7.4003277590883029E-2</v>
      </c>
      <c r="CK120" s="85"/>
      <c r="CL120" s="84">
        <f>+CL95/CL16</f>
        <v>5.9173912619332338E-2</v>
      </c>
      <c r="CM120" s="83"/>
      <c r="CN120" s="84">
        <f>+CN95/CN16</f>
        <v>3.0222120860810834E-2</v>
      </c>
      <c r="CO120" s="83"/>
      <c r="CP120" s="84">
        <f>+CP95/CP16</f>
        <v>4.633895714641334E-2</v>
      </c>
      <c r="CQ120" s="85"/>
      <c r="CR120" s="142">
        <f>+CR95/CR16</f>
        <v>6.9547558187946751E-2</v>
      </c>
      <c r="CS120" s="143">
        <f>+CS95/CS16</f>
        <v>3.7595365222379835E-2</v>
      </c>
      <c r="CT120" s="144">
        <f>+CT95/CT16</f>
        <v>5.992966921200242E-2</v>
      </c>
      <c r="CU120" s="32"/>
      <c r="CV120" s="86">
        <f>+CV95/CV16</f>
        <v>5.4802849575415064E-2</v>
      </c>
      <c r="CW120" s="84"/>
      <c r="CX120" s="84">
        <f>+CX95/CX16</f>
        <v>5.0977332782540401E-2</v>
      </c>
      <c r="CY120" s="84"/>
      <c r="CZ120" s="84">
        <f>+CZ95/CZ16</f>
        <v>5.4083306405817023E-2</v>
      </c>
      <c r="DA120" s="85"/>
      <c r="DB120" s="87">
        <f>+DB95/DB16</f>
        <v>6.5291910130298031E-2</v>
      </c>
      <c r="DC120" s="83"/>
      <c r="DD120" s="83">
        <f>+DD95/DD16</f>
        <v>5.5011510299658187E-2</v>
      </c>
      <c r="DE120" s="83"/>
      <c r="DF120" s="83">
        <f>+DF95/DF16</f>
        <v>6.0215840828319954E-2</v>
      </c>
      <c r="DG120" s="85"/>
      <c r="DH120" s="157"/>
      <c r="DI120" s="162" t="s">
        <v>94</v>
      </c>
      <c r="DJ120" s="179">
        <f>+DJ95/DJ16</f>
        <v>5.408330640581701E-2</v>
      </c>
      <c r="DK120" s="172">
        <f>+DK95/DK16</f>
        <v>6.0215840828319954E-2</v>
      </c>
      <c r="DL120" s="180">
        <f>+DL95/DL16</f>
        <v>5.7048926736856527E-2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6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>
        <f>+D73/D16</f>
        <v>2.3768867449476087E-2</v>
      </c>
      <c r="E122" s="36"/>
      <c r="F122" s="84">
        <f>+F73/F16</f>
        <v>8.9142613268312371E-3</v>
      </c>
      <c r="G122" s="36"/>
      <c r="H122" s="84">
        <f>+H73/H16</f>
        <v>2.0972441654071115E-2</v>
      </c>
      <c r="I122" s="37"/>
      <c r="J122" s="84">
        <f>+J73/J16</f>
        <v>7.1188452065668604E-3</v>
      </c>
      <c r="K122" s="36"/>
      <c r="L122" s="84">
        <f>+L73/L16</f>
        <v>3.7855727830506743E-3</v>
      </c>
      <c r="M122" s="36"/>
      <c r="N122" s="84">
        <f>+N73/N16</f>
        <v>5.0547748647136745E-3</v>
      </c>
      <c r="O122" s="37"/>
      <c r="P122" s="142">
        <f>+P73/P16</f>
        <v>1.836178220613115E-2</v>
      </c>
      <c r="Q122" s="143">
        <f>+Q73/Q16</f>
        <v>4.9585070502870714E-3</v>
      </c>
      <c r="R122" s="144">
        <f>+R73/R16</f>
        <v>1.2914249464179855E-2</v>
      </c>
      <c r="S122" s="32"/>
      <c r="T122" s="82">
        <f>+T73/T16</f>
        <v>2.5492273310193051E-2</v>
      </c>
      <c r="U122" s="36"/>
      <c r="V122" s="84">
        <f>+V73/V16</f>
        <v>3.0051188907268801E-2</v>
      </c>
      <c r="W122" s="36"/>
      <c r="X122" s="84">
        <f>+X73/X16</f>
        <v>2.631028586924403E-2</v>
      </c>
      <c r="Y122" s="37"/>
      <c r="Z122" s="84">
        <f>+Z73/Z16</f>
        <v>2.6551787995728153E-2</v>
      </c>
      <c r="AA122" s="36"/>
      <c r="AB122" s="84">
        <f>+AB73/AB16</f>
        <v>1.6737373572774515E-2</v>
      </c>
      <c r="AC122" s="36"/>
      <c r="AD122" s="84">
        <f>+AD73/AD16</f>
        <v>2.2607911509038299E-2</v>
      </c>
      <c r="AE122" s="37"/>
      <c r="AF122" s="142">
        <f>+AF73/AF16</f>
        <v>2.5909298531761108E-2</v>
      </c>
      <c r="AG122" s="143">
        <f>+AG73/AG16</f>
        <v>2.1183980345621519E-2</v>
      </c>
      <c r="AH122" s="144">
        <f>+AH73/AH16</f>
        <v>2.4566398576215658E-2</v>
      </c>
      <c r="AI122" s="32"/>
      <c r="AJ122" s="82">
        <f>+AJ73/AJ16</f>
        <v>1.9612312657483619E-2</v>
      </c>
      <c r="AK122" s="36"/>
      <c r="AL122" s="84">
        <f>+AL73/AL16</f>
        <v>1.8862871802015395E-2</v>
      </c>
      <c r="AM122" s="36"/>
      <c r="AN122" s="84">
        <f>+AN73/AN16</f>
        <v>1.9426347727934161E-2</v>
      </c>
      <c r="AO122" s="37"/>
      <c r="AP122" s="84">
        <f>+AP73/AP16</f>
        <v>5.3030572004024567E-3</v>
      </c>
      <c r="AQ122" s="36"/>
      <c r="AR122" s="84">
        <f>+AR73/AR16</f>
        <v>4.8091075619698057E-3</v>
      </c>
      <c r="AS122" s="36"/>
      <c r="AT122" s="84">
        <f>+AT73/AT16</f>
        <v>5.0046715769204043E-3</v>
      </c>
      <c r="AU122" s="37"/>
      <c r="AV122" s="142">
        <f>+AV73/AV16</f>
        <v>1.5749100687790576E-2</v>
      </c>
      <c r="AW122" s="143">
        <f>+AW73/AW16</f>
        <v>9.9954967514388586E-3</v>
      </c>
      <c r="AX122" s="144">
        <f>+AX73/AX16</f>
        <v>1.347650211583872E-2</v>
      </c>
      <c r="AY122" s="32"/>
      <c r="AZ122" s="82">
        <f>+AZ73/AZ16</f>
        <v>2.4276857705825293E-2</v>
      </c>
      <c r="BA122" s="36"/>
      <c r="BB122" s="84">
        <f>+BB73/BB16</f>
        <v>2.4617001868288097E-2</v>
      </c>
      <c r="BC122" s="36"/>
      <c r="BD122" s="84">
        <f>+BD73/BD16</f>
        <v>2.433687650893222E-2</v>
      </c>
      <c r="BE122" s="37"/>
      <c r="BF122" s="84">
        <f>+BF73/BF16</f>
        <v>1.8862349326464391E-2</v>
      </c>
      <c r="BG122" s="36"/>
      <c r="BH122" s="84">
        <f>+BH73/BH16</f>
        <v>1.8671348041566171E-2</v>
      </c>
      <c r="BI122" s="36"/>
      <c r="BJ122" s="84">
        <f>+BJ73/BJ16</f>
        <v>1.8775570995585803E-2</v>
      </c>
      <c r="BK122" s="37"/>
      <c r="BL122" s="142">
        <f>+BL73/BL16</f>
        <v>2.195292681495286E-2</v>
      </c>
      <c r="BM122" s="143">
        <f>+BM73/BM16</f>
        <v>2.0187280436192789E-2</v>
      </c>
      <c r="BN122" s="144">
        <f>+BN73/BN16</f>
        <v>2.1380557280250363E-2</v>
      </c>
      <c r="BO122" s="32"/>
      <c r="BP122" s="218">
        <f>+BP73/BP16</f>
        <v>1.7897253195076346E-2</v>
      </c>
      <c r="BQ122" s="36"/>
      <c r="BR122" s="84">
        <f>+BR73/BR16</f>
        <v>2.8639047938679926E-2</v>
      </c>
      <c r="BS122" s="36"/>
      <c r="BT122" s="84">
        <f>+BT73/BT16</f>
        <v>2.0345740081898572E-2</v>
      </c>
      <c r="BU122" s="37"/>
      <c r="BV122" s="84">
        <f>+BV73/BV16</f>
        <v>6.6207523926312808E-2</v>
      </c>
      <c r="BW122" s="36"/>
      <c r="BX122" s="84">
        <f>+BX73/BX16</f>
        <v>3.6233678708876622E-2</v>
      </c>
      <c r="BY122" s="36"/>
      <c r="BZ122" s="84">
        <f>+BZ73/BZ16</f>
        <v>4.482460453743714E-2</v>
      </c>
      <c r="CA122" s="37"/>
      <c r="CB122" s="142">
        <f>+CB73/CB16</f>
        <v>2.722883838496094E-2</v>
      </c>
      <c r="CC122" s="143">
        <f>+CC73/CC16</f>
        <v>3.371748216138476E-2</v>
      </c>
      <c r="CD122" s="144">
        <f>+CD73/CD16</f>
        <v>2.9942787289842177E-2</v>
      </c>
      <c r="CE122" s="32"/>
      <c r="CF122" s="84">
        <f>+CF73/CF16</f>
        <v>2.5330888056127324E-2</v>
      </c>
      <c r="CG122" s="36"/>
      <c r="CH122" s="84">
        <f>+CH73/CH16</f>
        <v>1.972002191998121E-2</v>
      </c>
      <c r="CI122" s="36"/>
      <c r="CJ122" s="84">
        <f>+CJ73/CJ16</f>
        <v>2.4468838739417086E-2</v>
      </c>
      <c r="CK122" s="37"/>
      <c r="CL122" s="84">
        <f>+CL73/CL16</f>
        <v>3.0082224676039371E-2</v>
      </c>
      <c r="CM122" s="36"/>
      <c r="CN122" s="84">
        <f>+CN73/CN16</f>
        <v>2.1191581365506838E-2</v>
      </c>
      <c r="CO122" s="36"/>
      <c r="CP122" s="84">
        <f>+CP73/CP16</f>
        <v>2.6140810204421966E-2</v>
      </c>
      <c r="CQ122" s="37"/>
      <c r="CR122" s="142">
        <f>+CR73/CR16</f>
        <v>2.7255901872449091E-2</v>
      </c>
      <c r="CS122" s="143">
        <f>+CS73/CS16</f>
        <v>2.0822584114226356E-2</v>
      </c>
      <c r="CT122" s="144">
        <f>+CT73/CT16</f>
        <v>2.5319417074293405E-2</v>
      </c>
      <c r="CU122" s="32"/>
      <c r="CV122" s="86">
        <f>+CV73/CV16</f>
        <v>2.3733743031240467E-2</v>
      </c>
      <c r="CW122" s="84"/>
      <c r="CX122" s="84">
        <f>+CX73/CX16</f>
        <v>2.2635368133437528E-2</v>
      </c>
      <c r="CY122" s="84"/>
      <c r="CZ122" s="84">
        <f>+CZ73/CZ16</f>
        <v>2.3527149204010615E-2</v>
      </c>
      <c r="DA122" s="74"/>
      <c r="DB122" s="87">
        <f>+DB73/DB16</f>
        <v>2.2845430849023515E-2</v>
      </c>
      <c r="DC122" s="83"/>
      <c r="DD122" s="83">
        <f>+DD73/DD16</f>
        <v>1.5476095682600909E-2</v>
      </c>
      <c r="DE122" s="83"/>
      <c r="DF122" s="83">
        <f>+DF73/DF16</f>
        <v>1.9206734238919283E-2</v>
      </c>
      <c r="DG122" s="74"/>
      <c r="DH122" s="155"/>
      <c r="DI122" s="162" t="s">
        <v>99</v>
      </c>
      <c r="DJ122" s="179">
        <f>+DJ73/DJ16</f>
        <v>2.3527149204010611E-2</v>
      </c>
      <c r="DK122" s="172">
        <f>+DK73/DK16</f>
        <v>1.9206734238919283E-2</v>
      </c>
      <c r="DL122" s="180">
        <f>+DL73/DL16</f>
        <v>2.1437848178322647E-2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172</v>
      </c>
      <c r="C124" s="214"/>
      <c r="D124" s="215">
        <f>+D120+D122</f>
        <v>8.0357462413681857E-2</v>
      </c>
      <c r="E124" s="215"/>
      <c r="F124" s="215">
        <f>+F120+F122</f>
        <v>5.89479049538566E-2</v>
      </c>
      <c r="G124" s="215"/>
      <c r="H124" s="215">
        <f>+H120+H122</f>
        <v>7.6327046645363897E-2</v>
      </c>
      <c r="I124" s="215"/>
      <c r="J124" s="215">
        <f>+J120+J122</f>
        <v>7.2982629588799794E-2</v>
      </c>
      <c r="K124" s="215"/>
      <c r="L124" s="215">
        <f>+L120+L122</f>
        <v>5.7649069986204379E-2</v>
      </c>
      <c r="M124" s="215"/>
      <c r="N124" s="215">
        <f>+N120+N122</f>
        <v>6.3487592403279572E-2</v>
      </c>
      <c r="O124" s="215"/>
      <c r="P124" s="215">
        <f>+P96/P16</f>
        <v>7.7962489652817366E-2</v>
      </c>
      <c r="Q124" s="215">
        <f>+Q96/Q16</f>
        <v>5.7946114353012654E-2</v>
      </c>
      <c r="R124" s="215">
        <f>+R96/R16</f>
        <v>6.9827175070893865E-2</v>
      </c>
      <c r="S124" s="215"/>
      <c r="T124" s="215">
        <f>+T120+T122</f>
        <v>5.5573648167633868E-2</v>
      </c>
      <c r="U124" s="215"/>
      <c r="V124" s="215">
        <f>+V120+V122</f>
        <v>5.9781562783827832E-2</v>
      </c>
      <c r="W124" s="215"/>
      <c r="X124" s="215">
        <f>+X120+X122</f>
        <v>5.6328680133057564E-2</v>
      </c>
      <c r="Y124" s="215"/>
      <c r="Z124" s="215">
        <f>+Z120+Z122</f>
        <v>0.10191643726436084</v>
      </c>
      <c r="AA124" s="215"/>
      <c r="AB124" s="215">
        <f>+AB120+AB122</f>
        <v>6.7499787781577947E-2</v>
      </c>
      <c r="AC124" s="215"/>
      <c r="AD124" s="215">
        <f>+AD120+AD122</f>
        <v>8.8086267801744583E-2</v>
      </c>
      <c r="AE124" s="215"/>
      <c r="AF124" s="215">
        <f>+AF96/AF16</f>
        <v>7.3814180512292965E-2</v>
      </c>
      <c r="AG124" s="215">
        <f>+AG96/AG16</f>
        <v>6.4922020951626899E-2</v>
      </c>
      <c r="AH124" s="215">
        <f>+AH96/AH16</f>
        <v>7.128709551857805E-2</v>
      </c>
      <c r="AI124" s="216"/>
      <c r="AJ124" s="215">
        <f>+AJ120+AJ122</f>
        <v>0.11149756824521306</v>
      </c>
      <c r="AK124" s="215"/>
      <c r="AL124" s="215">
        <f>+AL120+AL122</f>
        <v>9.9024403190512117E-2</v>
      </c>
      <c r="AM124" s="215"/>
      <c r="AN124" s="215">
        <f>+AN120+AN122</f>
        <v>0.10840249910969466</v>
      </c>
      <c r="AO124" s="215"/>
      <c r="AP124" s="215">
        <f>+AP120+AP122</f>
        <v>9.2230067479636246E-2</v>
      </c>
      <c r="AQ124" s="215"/>
      <c r="AR124" s="215">
        <f>+AR120+AR122</f>
        <v>8.6961290254216186E-2</v>
      </c>
      <c r="AS124" s="215"/>
      <c r="AT124" s="215">
        <f>+AT120+AT122</f>
        <v>8.9047298923749629E-2</v>
      </c>
      <c r="AU124" s="215"/>
      <c r="AV124" s="215">
        <f>+AV96/AV16</f>
        <v>0.1062957294907857</v>
      </c>
      <c r="AW124" s="215">
        <f>+AW96/AW16</f>
        <v>9.1413051181432822E-2</v>
      </c>
      <c r="AX124" s="215">
        <f>+AX96/AX16</f>
        <v>0.10041726551467467</v>
      </c>
      <c r="AY124" s="215"/>
      <c r="AZ124" s="215">
        <f>+AZ120+AZ122</f>
        <v>7.8755460022060408E-2</v>
      </c>
      <c r="BA124" s="215"/>
      <c r="BB124" s="215">
        <f>+BB120+BB122</f>
        <v>7.7759843834865394E-2</v>
      </c>
      <c r="BC124" s="215"/>
      <c r="BD124" s="215">
        <f>+BD120+BD122</f>
        <v>7.8579782475585211E-2</v>
      </c>
      <c r="BE124" s="215"/>
      <c r="BF124" s="215">
        <f>+BF120+BF122</f>
        <v>7.5809205076829311E-2</v>
      </c>
      <c r="BG124" s="215"/>
      <c r="BH124" s="215">
        <f>+BH120+BH122</f>
        <v>7.5641318115359707E-2</v>
      </c>
      <c r="BI124" s="215"/>
      <c r="BJ124" s="215">
        <f>+BJ120+BJ122</f>
        <v>7.5732928363296356E-2</v>
      </c>
      <c r="BK124" s="215"/>
      <c r="BL124" s="215">
        <f>+BL96/BL16</f>
        <v>7.7490914397621583E-2</v>
      </c>
      <c r="BM124" s="215">
        <f>+BM96/BM16</f>
        <v>7.6181467585988913E-2</v>
      </c>
      <c r="BN124" s="215">
        <f>+BN96/BN16</f>
        <v>7.7066431063185045E-2</v>
      </c>
      <c r="BO124" s="215"/>
      <c r="BP124" s="215">
        <f>+BP120+BP122</f>
        <v>7.0471606865209646E-2</v>
      </c>
      <c r="BQ124" s="215"/>
      <c r="BR124" s="215">
        <f>+BR120+BR122</f>
        <v>8.382712853994348E-2</v>
      </c>
      <c r="BS124" s="215"/>
      <c r="BT124" s="215">
        <f>+BT120+BT122</f>
        <v>7.3515867202312818E-2</v>
      </c>
      <c r="BU124" s="215"/>
      <c r="BV124" s="215">
        <f>+BV120+BV122</f>
        <v>7.8600232497558528E-2</v>
      </c>
      <c r="BW124" s="215"/>
      <c r="BX124" s="215">
        <f>+BX120+BX122</f>
        <v>0.11443323948836376</v>
      </c>
      <c r="BY124" s="215"/>
      <c r="BZ124" s="215">
        <f>+BZ120+BZ122</f>
        <v>0.10416299544596028</v>
      </c>
      <c r="CA124" s="215"/>
      <c r="CB124" s="215">
        <f>+CB96/CB16</f>
        <v>7.204172769907817E-2</v>
      </c>
      <c r="CC124" s="215">
        <f>+CC96/CC16</f>
        <v>0.10429305057980232</v>
      </c>
      <c r="CD124" s="215">
        <f>+CD96/CD16</f>
        <v>8.5531209542902428E-2</v>
      </c>
      <c r="CE124" s="215"/>
      <c r="CF124" s="215">
        <f>+CF120+CF122</f>
        <v>0.10194395589493234</v>
      </c>
      <c r="CG124" s="215"/>
      <c r="CH124" s="215">
        <f>+CH120+CH122</f>
        <v>7.934660947203051E-2</v>
      </c>
      <c r="CI124" s="215"/>
      <c r="CJ124" s="215">
        <f>+CJ120+CJ122</f>
        <v>9.8472116330300119E-2</v>
      </c>
      <c r="CK124" s="215"/>
      <c r="CL124" s="215">
        <f>+CL120+CL122</f>
        <v>8.9256137295371712E-2</v>
      </c>
      <c r="CM124" s="215"/>
      <c r="CN124" s="215">
        <f>+CN120+CN122</f>
        <v>5.1413702226317672E-2</v>
      </c>
      <c r="CO124" s="215"/>
      <c r="CP124" s="215">
        <f>+CP120+CP122</f>
        <v>7.2479767350835306E-2</v>
      </c>
      <c r="CQ124" s="215"/>
      <c r="CR124" s="215">
        <f>+CR96/CR16</f>
        <v>9.6803460060395835E-2</v>
      </c>
      <c r="CS124" s="215">
        <f>+CS96/CS16</f>
        <v>5.8417949336606191E-2</v>
      </c>
      <c r="CT124" s="215">
        <f>+CT96/CT16</f>
        <v>8.5249086286295808E-2</v>
      </c>
      <c r="CU124" s="215"/>
      <c r="CV124" s="215">
        <f>+CV120+CV122</f>
        <v>7.8536592606655534E-2</v>
      </c>
      <c r="CW124" s="215"/>
      <c r="CX124" s="215">
        <f>+CX120+CX122</f>
        <v>7.3612700915977936E-2</v>
      </c>
      <c r="CY124" s="215"/>
      <c r="CZ124" s="215">
        <f>+CZ120+CZ122</f>
        <v>7.7610455609827642E-2</v>
      </c>
      <c r="DA124" s="215"/>
      <c r="DB124" s="215">
        <f>+DB120+DB122</f>
        <v>8.8137340979321549E-2</v>
      </c>
      <c r="DC124" s="215"/>
      <c r="DD124" s="215">
        <f>+DD120+DD122</f>
        <v>7.0487605982259088E-2</v>
      </c>
      <c r="DE124" s="215"/>
      <c r="DF124" s="215">
        <f>+DF120+DF122</f>
        <v>7.9422575067239237E-2</v>
      </c>
      <c r="DG124" s="217"/>
      <c r="DI124" s="240"/>
      <c r="DJ124" s="222"/>
      <c r="DK124" s="222"/>
      <c r="DL124" s="241"/>
    </row>
    <row r="125" spans="1:117" ht="15.6" x14ac:dyDescent="0.3">
      <c r="B125" s="356"/>
      <c r="D125" s="357"/>
      <c r="E125" s="357"/>
      <c r="F125" s="357"/>
      <c r="G125" s="357"/>
      <c r="H125" s="357"/>
      <c r="I125" s="357"/>
      <c r="J125" s="357"/>
      <c r="K125" s="357"/>
      <c r="L125" s="357"/>
      <c r="M125" s="357"/>
      <c r="N125" s="357"/>
      <c r="O125" s="357"/>
      <c r="P125" s="357"/>
      <c r="Q125" s="357"/>
      <c r="R125" s="357"/>
      <c r="S125" s="357"/>
      <c r="T125" s="357"/>
      <c r="U125" s="357"/>
      <c r="V125" s="357"/>
      <c r="W125" s="357"/>
      <c r="X125" s="357"/>
      <c r="Y125" s="357"/>
      <c r="Z125" s="357"/>
      <c r="AA125" s="357"/>
      <c r="AB125" s="357"/>
      <c r="AC125" s="357"/>
      <c r="AD125" s="357"/>
      <c r="AE125" s="357"/>
      <c r="AF125" s="357"/>
      <c r="AG125" s="357"/>
      <c r="AH125" s="357"/>
      <c r="AI125" s="358"/>
      <c r="AJ125" s="357"/>
      <c r="AK125" s="357"/>
      <c r="AL125" s="357"/>
      <c r="AM125" s="357"/>
      <c r="AN125" s="357"/>
      <c r="AO125" s="357"/>
      <c r="AP125" s="357"/>
      <c r="AQ125" s="357"/>
      <c r="AR125" s="357"/>
      <c r="AS125" s="357"/>
      <c r="AT125" s="357"/>
      <c r="AU125" s="357"/>
      <c r="AV125" s="357"/>
      <c r="AW125" s="357"/>
      <c r="AX125" s="357"/>
      <c r="AY125" s="357"/>
      <c r="AZ125" s="357"/>
      <c r="BA125" s="357"/>
      <c r="BB125" s="357"/>
      <c r="BC125" s="357"/>
      <c r="BD125" s="357"/>
      <c r="BE125" s="357"/>
      <c r="BF125" s="357"/>
      <c r="BG125" s="357"/>
      <c r="BH125" s="357"/>
      <c r="BI125" s="357"/>
      <c r="BJ125" s="357"/>
      <c r="BK125" s="357"/>
      <c r="BL125" s="357"/>
      <c r="BM125" s="357"/>
      <c r="BN125" s="357"/>
      <c r="BO125" s="357"/>
      <c r="BP125" s="357"/>
      <c r="BQ125" s="357"/>
      <c r="BR125" s="357"/>
      <c r="BS125" s="357"/>
      <c r="BT125" s="357"/>
      <c r="BU125" s="357"/>
      <c r="BV125" s="357"/>
      <c r="BW125" s="357"/>
      <c r="BX125" s="357"/>
      <c r="BY125" s="357"/>
      <c r="BZ125" s="357"/>
      <c r="CA125" s="357"/>
      <c r="CB125" s="357"/>
      <c r="CC125" s="357"/>
      <c r="CD125" s="357"/>
      <c r="CE125" s="357"/>
      <c r="CF125" s="357"/>
      <c r="CG125" s="357"/>
      <c r="CH125" s="357"/>
      <c r="CI125" s="357"/>
      <c r="CJ125" s="357"/>
      <c r="CK125" s="357"/>
      <c r="CL125" s="357"/>
      <c r="CM125" s="357"/>
      <c r="CN125" s="357"/>
      <c r="CO125" s="357"/>
      <c r="CP125" s="357"/>
      <c r="CQ125" s="357"/>
      <c r="CR125" s="357"/>
      <c r="CS125" s="357"/>
      <c r="CT125" s="357"/>
      <c r="CU125" s="357"/>
      <c r="CV125" s="357"/>
      <c r="CW125" s="357"/>
      <c r="CX125" s="357"/>
      <c r="CY125" s="357"/>
      <c r="CZ125" s="357"/>
      <c r="DA125" s="357"/>
      <c r="DB125" s="357"/>
      <c r="DC125" s="357"/>
      <c r="DD125" s="357"/>
      <c r="DE125" s="357"/>
      <c r="DF125" s="357"/>
      <c r="DG125" s="357"/>
      <c r="DI125" s="359"/>
      <c r="DJ125" s="360"/>
      <c r="DK125" s="360"/>
      <c r="DL125" s="361"/>
    </row>
    <row r="126" spans="1:117" x14ac:dyDescent="0.25">
      <c r="A126" s="17" t="s">
        <v>219</v>
      </c>
      <c r="C126"/>
      <c r="AI126" s="15"/>
      <c r="DI126" s="166" t="s">
        <v>95</v>
      </c>
      <c r="DJ126" s="169">
        <f>+DJ102</f>
        <v>97800294.360200405</v>
      </c>
      <c r="DK126" s="169">
        <f>+DK102</f>
        <v>116144719.4090395</v>
      </c>
      <c r="DL126" s="170">
        <f>+DL102</f>
        <v>213945013.76923943</v>
      </c>
    </row>
    <row r="127" spans="1:117" ht="15.75" customHeight="1" x14ac:dyDescent="0.3">
      <c r="C127"/>
      <c r="DI127" s="161" t="s">
        <v>125</v>
      </c>
      <c r="DJ127" s="173">
        <f>+H114</f>
        <v>17839014.00000003</v>
      </c>
      <c r="DK127" s="173">
        <f>+N114</f>
        <v>1724701.0000000596</v>
      </c>
      <c r="DL127" s="174">
        <f>+DJ127+DK127</f>
        <v>19563715.000000089</v>
      </c>
    </row>
    <row r="128" spans="1:117" ht="15.75" customHeight="1" x14ac:dyDescent="0.3">
      <c r="A128" s="261" t="s">
        <v>220</v>
      </c>
      <c r="B128" s="262"/>
      <c r="C128"/>
      <c r="D128" s="262"/>
      <c r="E128"/>
      <c r="F128"/>
      <c r="G128"/>
      <c r="H128" s="336"/>
      <c r="J128" s="262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  <c r="DF128" s="200"/>
      <c r="DI128" s="161" t="s">
        <v>131</v>
      </c>
      <c r="DJ128" s="173">
        <f>+X114</f>
        <v>86933290.845516458</v>
      </c>
      <c r="DK128" s="173">
        <f>+AD114</f>
        <v>92564900.227961957</v>
      </c>
      <c r="DL128" s="174">
        <f t="shared" ref="DL128:DL132" si="248">+DJ128+DK128</f>
        <v>179498191.0734784</v>
      </c>
    </row>
    <row r="129" spans="1:116" ht="15.75" customHeight="1" x14ac:dyDescent="0.3">
      <c r="A129" s="263">
        <v>1.1000000000000001</v>
      </c>
      <c r="B129" s="264" t="s">
        <v>221</v>
      </c>
      <c r="C129"/>
      <c r="D129" s="265">
        <f>(D63*3)+'JUL-SEP 2021'!D63</f>
        <v>715646801</v>
      </c>
      <c r="E129" s="266"/>
      <c r="F129" s="266"/>
      <c r="G129" s="266"/>
      <c r="H129" s="266"/>
      <c r="J129" s="265">
        <f>(J63*3)+'JUL-SEP 2021'!J63</f>
        <v>370165534</v>
      </c>
      <c r="T129" s="265">
        <f>(T63*3)+'JUL-SEP 2021'!T63</f>
        <v>1247096568.3300004</v>
      </c>
      <c r="Z129" s="265">
        <f>(Z63*3)+'JUL-SEP 2021'!Z63</f>
        <v>824296061.07000256</v>
      </c>
      <c r="AJ129" s="265">
        <f>(AJ63*3)+'JUL-SEP 2021'!AJ63</f>
        <v>447410230.01907724</v>
      </c>
      <c r="AP129" s="265">
        <f>(AP63*3)+'JUL-SEP 2021'!AP63</f>
        <v>156251137.52500096</v>
      </c>
      <c r="AZ129" s="265">
        <f>(AZ63*3)+'JUL-SEP 2021'!AZ63</f>
        <v>822928354.19257784</v>
      </c>
      <c r="BF129" s="265">
        <f>(BF63*3)+'JUL-SEP 2021'!BF63</f>
        <v>603642696.82773435</v>
      </c>
      <c r="BP129" s="265">
        <f>(BP63*3)+'JUL-SEP 2021'!BP63</f>
        <v>504509282.77000058</v>
      </c>
      <c r="BV129" s="265">
        <f>(BV63*3)+'JUL-SEP 2021'!BV63</f>
        <v>209821428.36999989</v>
      </c>
      <c r="CF129" s="265">
        <f>(CF63*3)+'JUL-SEP 2021'!CF63</f>
        <v>803793023.0015384</v>
      </c>
      <c r="CL129" s="265">
        <f>(CL63*3)+'JUL-SEP 2021'!CL63</f>
        <v>483739776.54473251</v>
      </c>
      <c r="CN129" s="346"/>
      <c r="DI129" s="161" t="s">
        <v>212</v>
      </c>
      <c r="DJ129" s="173">
        <f>+AN114</f>
        <v>9957648.6232051253</v>
      </c>
      <c r="DK129" s="173">
        <f>+AT114</f>
        <v>8013410.349175334</v>
      </c>
      <c r="DL129" s="174">
        <f t="shared" si="248"/>
        <v>17971058.972380459</v>
      </c>
    </row>
    <row r="130" spans="1:116" ht="15" customHeight="1" x14ac:dyDescent="0.45">
      <c r="A130" s="263">
        <v>1.2</v>
      </c>
      <c r="B130" s="264" t="s">
        <v>222</v>
      </c>
      <c r="C130"/>
      <c r="D130" s="267">
        <f>(+D73*3)+'JUL-SEP 2021'!D73</f>
        <v>19728623.149342358</v>
      </c>
      <c r="E130" s="266"/>
      <c r="F130" s="268"/>
      <c r="G130" s="266"/>
      <c r="H130" s="268"/>
      <c r="J130" s="267">
        <f>(+J73*3)+'JUL-SEP 2021'!J73</f>
        <v>2988312.9034346892</v>
      </c>
      <c r="T130" s="267">
        <f>(+T73*3)+'JUL-SEP 2021'!T73</f>
        <v>41336985.987164855</v>
      </c>
      <c r="U130"/>
      <c r="V130"/>
      <c r="W130"/>
      <c r="X130"/>
      <c r="Y130"/>
      <c r="Z130" s="267">
        <f>(+Z73*3)+'JUL-SEP 2021'!Z73</f>
        <v>27518644.744246095</v>
      </c>
      <c r="AA130"/>
      <c r="AB130"/>
      <c r="AC130"/>
      <c r="AD130"/>
      <c r="AE130"/>
      <c r="AF130"/>
      <c r="AG130"/>
      <c r="AH130"/>
      <c r="AI130"/>
      <c r="AJ130" s="267">
        <f>(+AJ73*3)+'JUL-SEP 2021'!AJ73</f>
        <v>11522826.737260556</v>
      </c>
      <c r="AK130"/>
      <c r="AL130"/>
      <c r="AM130"/>
      <c r="AN130"/>
      <c r="AO130"/>
      <c r="AP130" s="267">
        <f>(+AP73*3)+'JUL-SEP 2021'!AP73</f>
        <v>1328174.2693257425</v>
      </c>
      <c r="AQ130"/>
      <c r="AR130"/>
      <c r="AS130"/>
      <c r="AT130"/>
      <c r="AU130"/>
      <c r="AV130"/>
      <c r="AW130"/>
      <c r="AX130"/>
      <c r="AY130"/>
      <c r="AZ130" s="267">
        <f>(+AZ73*3)+'JUL-SEP 2021'!AZ73</f>
        <v>22855254.702441797</v>
      </c>
      <c r="BA130"/>
      <c r="BB130"/>
      <c r="BC130"/>
      <c r="BD130"/>
      <c r="BE130"/>
      <c r="BF130" s="267">
        <f>(+BF73*3)+'JUL-SEP 2021'!BF73</f>
        <v>12892450.244700231</v>
      </c>
      <c r="BG130"/>
      <c r="BH130"/>
      <c r="BI130"/>
      <c r="BJ130"/>
      <c r="BK130"/>
      <c r="BL130"/>
      <c r="BM130"/>
      <c r="BN130"/>
      <c r="BO130"/>
      <c r="BP130" s="267">
        <f>(+BP73*3)+'JUL-SEP 2021'!BP73</f>
        <v>12485473.150000002</v>
      </c>
      <c r="BQ130"/>
      <c r="BR130"/>
      <c r="BS130"/>
      <c r="BT130"/>
      <c r="BU130"/>
      <c r="BV130" s="267">
        <f>(+BV73*3)+'JUL-SEP 2021'!BV73</f>
        <v>6016893.6100000013</v>
      </c>
      <c r="BW130"/>
      <c r="BX130"/>
      <c r="BY130"/>
      <c r="BZ130"/>
      <c r="CA130"/>
      <c r="CB130"/>
      <c r="CC130"/>
      <c r="CD130"/>
      <c r="CE130"/>
      <c r="CF130" s="267">
        <f>(+CF73*3)+'JUL-SEP 2021'!CF73</f>
        <v>21684119.237511437</v>
      </c>
      <c r="CL130" s="267">
        <f>(+CL73*3)+'JUL-SEP 2021'!CL73</f>
        <v>16337733.388333825</v>
      </c>
      <c r="DI130" s="161" t="s">
        <v>165</v>
      </c>
      <c r="DJ130" s="173">
        <f>+BD114</f>
        <v>13709565.956317425</v>
      </c>
      <c r="DK130" s="173">
        <f>+BJ114</f>
        <v>22135738.680259675</v>
      </c>
      <c r="DL130" s="174">
        <f t="shared" si="248"/>
        <v>35845304.6365771</v>
      </c>
    </row>
    <row r="131" spans="1:116" ht="15" customHeight="1" x14ac:dyDescent="0.3">
      <c r="A131" s="263">
        <v>1.3</v>
      </c>
      <c r="B131" s="264" t="s">
        <v>223</v>
      </c>
      <c r="C131"/>
      <c r="D131" s="265">
        <f>+D129+D130</f>
        <v>735375424.1493423</v>
      </c>
      <c r="E131" s="266"/>
      <c r="F131" s="269"/>
      <c r="G131" s="269"/>
      <c r="H131" s="266"/>
      <c r="J131" s="265">
        <f>+J129+J130</f>
        <v>373153846.90343469</v>
      </c>
      <c r="T131" s="265">
        <f>+T129+T130</f>
        <v>1288433554.3171654</v>
      </c>
      <c r="U131"/>
      <c r="V131"/>
      <c r="W131"/>
      <c r="X131"/>
      <c r="Y131"/>
      <c r="Z131" s="265">
        <f>+Z129+Z130</f>
        <v>851814705.81424868</v>
      </c>
      <c r="AA131"/>
      <c r="AB131"/>
      <c r="AC131"/>
      <c r="AD131"/>
      <c r="AE131"/>
      <c r="AF131"/>
      <c r="AG131"/>
      <c r="AH131"/>
      <c r="AI131"/>
      <c r="AJ131" s="265">
        <f>+AJ129+AJ130</f>
        <v>458933056.75633782</v>
      </c>
      <c r="AK131"/>
      <c r="AL131"/>
      <c r="AM131"/>
      <c r="AN131"/>
      <c r="AO131"/>
      <c r="AP131" s="265">
        <f>+AP129+AP130</f>
        <v>157579311.79432669</v>
      </c>
      <c r="AQ131"/>
      <c r="AR131"/>
      <c r="AS131"/>
      <c r="AT131"/>
      <c r="AU131"/>
      <c r="AV131"/>
      <c r="AW131"/>
      <c r="AX131"/>
      <c r="AY131"/>
      <c r="AZ131" s="265">
        <f>+AZ129+AZ130</f>
        <v>845783608.89501965</v>
      </c>
      <c r="BA131"/>
      <c r="BB131"/>
      <c r="BC131"/>
      <c r="BD131"/>
      <c r="BE131"/>
      <c r="BF131" s="265">
        <f>+BF129+BF130</f>
        <v>616535147.07243454</v>
      </c>
      <c r="BG131"/>
      <c r="BH131"/>
      <c r="BI131"/>
      <c r="BJ131"/>
      <c r="BK131"/>
      <c r="BL131"/>
      <c r="BM131"/>
      <c r="BN131"/>
      <c r="BO131"/>
      <c r="BP131" s="265">
        <f>+BP129+BP130</f>
        <v>516994755.92000055</v>
      </c>
      <c r="BQ131"/>
      <c r="BR131"/>
      <c r="BS131"/>
      <c r="BT131"/>
      <c r="BU131"/>
      <c r="BV131" s="265">
        <f>+BV129+BV130</f>
        <v>215838321.9799999</v>
      </c>
      <c r="BW131"/>
      <c r="BX131"/>
      <c r="BY131"/>
      <c r="BZ131"/>
      <c r="CA131"/>
      <c r="CB131"/>
      <c r="CC131"/>
      <c r="CD131"/>
      <c r="CE131"/>
      <c r="CF131" s="265">
        <f>+CF129+CF130</f>
        <v>825477142.23904979</v>
      </c>
      <c r="CL131" s="265">
        <f>+CL129+CL130</f>
        <v>500077509.93306631</v>
      </c>
      <c r="DI131" s="161" t="s">
        <v>167</v>
      </c>
      <c r="DJ131" s="173">
        <f>+BT114</f>
        <v>-26397269.941943645</v>
      </c>
      <c r="DK131" s="173">
        <f>+BZ114</f>
        <v>-32611965.368057169</v>
      </c>
      <c r="DL131" s="174">
        <f t="shared" si="248"/>
        <v>-59009235.310000814</v>
      </c>
    </row>
    <row r="132" spans="1:116" ht="15" customHeight="1" x14ac:dyDescent="0.3">
      <c r="A132" s="263"/>
      <c r="B132" s="264" t="s">
        <v>224</v>
      </c>
      <c r="C132"/>
      <c r="D132" s="265"/>
      <c r="E132" s="266"/>
      <c r="F132"/>
      <c r="G132"/>
      <c r="H132" s="266"/>
      <c r="J132" s="265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  <c r="DI132" s="161" t="s">
        <v>166</v>
      </c>
      <c r="DJ132" s="173">
        <f>+CJ114</f>
        <v>-4241955.1228957772</v>
      </c>
      <c r="DK132" s="173">
        <f>+CP114</f>
        <v>24317934.519699693</v>
      </c>
      <c r="DL132" s="174">
        <f t="shared" si="248"/>
        <v>20075979.396803916</v>
      </c>
    </row>
    <row r="133" spans="1:116" ht="4.95" customHeight="1" x14ac:dyDescent="0.3">
      <c r="A133" s="270" t="s">
        <v>225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  <c r="DI133" s="148"/>
      <c r="DJ133" s="219"/>
      <c r="DK133" s="219"/>
      <c r="DL133" s="220"/>
    </row>
    <row r="134" spans="1:116" ht="14.4" x14ac:dyDescent="0.25">
      <c r="A134" s="263">
        <v>2.1</v>
      </c>
      <c r="B134" s="264" t="s">
        <v>51</v>
      </c>
      <c r="C134"/>
      <c r="D134" s="265">
        <f>3*(+D10+D14+D15)+'JUL-SEP 2021'!D10+'JUL-SEP 2021'!D14+'JUL-SEP 2021'!D15</f>
        <v>880431406.12000012</v>
      </c>
      <c r="E134" s="266"/>
      <c r="F134" s="266"/>
      <c r="G134" s="266"/>
      <c r="H134" s="266"/>
      <c r="J134" s="265">
        <f>3*(+J10+J14+J15)+'JUL-SEP 2021'!J10+'JUL-SEP 2021'!J14+'JUL-SEP 2021'!J15</f>
        <v>422490794.69999999</v>
      </c>
      <c r="T134" s="265">
        <f>3*(+T10+T14+T15)+'JUL-SEP 2021'!T10+'JUL-SEP 2021'!T14+'JUL-SEP 2021'!T15</f>
        <v>1682330466.1499991</v>
      </c>
      <c r="U134"/>
      <c r="V134"/>
      <c r="W134"/>
      <c r="X134"/>
      <c r="Y134"/>
      <c r="Z134" s="265">
        <f>3*(+Z10+Z14+Z15)+'JUL-SEP 2021'!Z10+'JUL-SEP 2021'!Z14+'JUL-SEP 2021'!Z15</f>
        <v>1028896931.200002</v>
      </c>
      <c r="AA134"/>
      <c r="AB134"/>
      <c r="AC134"/>
      <c r="AD134"/>
      <c r="AE134"/>
      <c r="AF134"/>
      <c r="AG134"/>
      <c r="AH134"/>
      <c r="AI134"/>
      <c r="AJ134" s="265">
        <f>3*(+AJ10+AJ14+AJ15)+'JUL-SEP 2021'!AJ10+'JUL-SEP 2021'!AJ14+'JUL-SEP 2021'!AJ15</f>
        <v>560713203.13843632</v>
      </c>
      <c r="AK134"/>
      <c r="AL134"/>
      <c r="AM134"/>
      <c r="AN134"/>
      <c r="AO134"/>
      <c r="AP134" s="265">
        <f>3*(+AP10+AP14+AP15)+'JUL-SEP 2021'!AP10+'JUL-SEP 2021'!AP14+'JUL-SEP 2021'!AP15</f>
        <v>206667326.82423958</v>
      </c>
      <c r="AQ134"/>
      <c r="AR134"/>
      <c r="AS134"/>
      <c r="AT134"/>
      <c r="AU134"/>
      <c r="AV134"/>
      <c r="AW134"/>
      <c r="AX134"/>
      <c r="AY134"/>
      <c r="AZ134" s="265">
        <f>3*(+AZ10+AZ14+AZ15)+'JUL-SEP 2021'!AZ10+'JUL-SEP 2021'!AZ14+'JUL-SEP 2021'!AZ15</f>
        <v>982117808.10694003</v>
      </c>
      <c r="BA134"/>
      <c r="BB134"/>
      <c r="BC134"/>
      <c r="BD134"/>
      <c r="BE134"/>
      <c r="BF134" s="265">
        <f>3*(+BF10+BF14+BF15)+'JUL-SEP 2021'!BF10+'JUL-SEP 2021'!BF14+'JUL-SEP 2021'!BF15</f>
        <v>703238635.98087204</v>
      </c>
      <c r="BG134"/>
      <c r="BH134"/>
      <c r="BI134"/>
      <c r="BJ134"/>
      <c r="BK134"/>
      <c r="BL134"/>
      <c r="BM134"/>
      <c r="BN134"/>
      <c r="BO134"/>
      <c r="BP134" s="265">
        <f>3*(+BP10+BP14+BP15)+'JUL-SEP 2021'!BP10+'JUL-SEP 2021'!BP14+'JUL-SEP 2021'!BP15</f>
        <v>633942153.7900002</v>
      </c>
      <c r="BQ134"/>
      <c r="BR134"/>
      <c r="BS134"/>
      <c r="BT134"/>
      <c r="BU134"/>
      <c r="BV134" s="265">
        <f>3*(+BV10+BV14+BV15)+'JUL-SEP 2021'!BV10+'JUL-SEP 2021'!BV14+'JUL-SEP 2021'!BV15</f>
        <v>253626876.93999934</v>
      </c>
      <c r="BW134"/>
      <c r="BX134"/>
      <c r="BY134"/>
      <c r="BZ134"/>
      <c r="CA134"/>
      <c r="CB134"/>
      <c r="CC134"/>
      <c r="CD134"/>
      <c r="CE134"/>
      <c r="CF134" s="265">
        <f>3*(+CF10+CF14+CF15)+'JUL-SEP 2021'!CF10+'JUL-SEP 2021'!CF14+'JUL-SEP 2021'!CF15</f>
        <v>1024917145.6806331</v>
      </c>
      <c r="CL134" s="265">
        <f>3*(+CL10+CL14+CL15)+'JUL-SEP 2021'!CL10+'JUL-SEP 2021'!CL14+'JUL-SEP 2021'!CL15</f>
        <v>652429558.48155499</v>
      </c>
      <c r="DI134" s="167" t="s">
        <v>97</v>
      </c>
      <c r="DJ134" s="171">
        <f>+DJ126/DJ16</f>
        <v>5.9978419158985073E-2</v>
      </c>
      <c r="DK134" s="171">
        <f>+DK126/DK16</f>
        <v>7.6063280895804636E-2</v>
      </c>
      <c r="DL134" s="181">
        <f>+DL126/DL16</f>
        <v>6.7756865997152443E-2</v>
      </c>
    </row>
    <row r="135" spans="1:116" ht="16.5" customHeight="1" x14ac:dyDescent="0.45">
      <c r="A135" s="263">
        <v>2.2000000000000002</v>
      </c>
      <c r="B135" s="264" t="s">
        <v>226</v>
      </c>
      <c r="C135"/>
      <c r="D135" s="267">
        <f>(0.27*MAX((D102*3+'JUL-SEP 2021'!D102),0))</f>
        <v>13890292.792200021</v>
      </c>
      <c r="E135" s="266"/>
      <c r="F135" s="271"/>
      <c r="G135" s="269"/>
      <c r="H135" s="268"/>
      <c r="J135" s="267">
        <f>(0.27*MAX((J102*3+'JUL-SEP 2021'!J102),0))</f>
        <v>736879.25339999655</v>
      </c>
      <c r="T135" s="267">
        <f>(0.27*MAX((T102*3+'JUL-SEP 2021'!T102),0))</f>
        <v>74142762.70058018</v>
      </c>
      <c r="Z135" s="267">
        <f>(0.27*MAX((Z102*3+'JUL-SEP 2021'!Z102),0))</f>
        <v>33226378.767452657</v>
      </c>
      <c r="AJ135" s="267">
        <f>(0.27*MAX((AJ102*3+'JUL-SEP 2021'!AJ102),0))</f>
        <v>10830086.222994836</v>
      </c>
      <c r="AP135" s="267">
        <f>(0.27*MAX((AP102*3+'JUL-SEP 2021'!AP102),0))</f>
        <v>6749686.6925782869</v>
      </c>
      <c r="AZ135" s="267">
        <v>0</v>
      </c>
      <c r="BF135" s="267">
        <v>0</v>
      </c>
      <c r="BP135" s="267">
        <f>(0.27*MAX((BP102*3+'JUL-SEP 2021'!BP102),0))</f>
        <v>0</v>
      </c>
      <c r="BV135" s="267">
        <f>(0.27*MAX((BV102*3+'JUL-SEP 2021'!BV102),0))</f>
        <v>0</v>
      </c>
      <c r="CF135" s="267">
        <v>0</v>
      </c>
      <c r="CL135" s="267">
        <v>0</v>
      </c>
      <c r="DI135" s="161" t="s">
        <v>125</v>
      </c>
      <c r="DJ135" s="189">
        <f>+H116</f>
        <v>6.9519968017800193E-2</v>
      </c>
      <c r="DK135" s="189">
        <f>+N116</f>
        <v>6.5555393106260101E-3</v>
      </c>
      <c r="DL135" s="190">
        <f>+R116</f>
        <v>3.7644726855675235E-2</v>
      </c>
    </row>
    <row r="136" spans="1:116" ht="16.5" customHeight="1" x14ac:dyDescent="0.3">
      <c r="A136" s="263">
        <v>2.2999999999999998</v>
      </c>
      <c r="B136" s="264" t="s">
        <v>227</v>
      </c>
      <c r="C136"/>
      <c r="D136" s="265">
        <f>+D134-D135</f>
        <v>866541113.32780015</v>
      </c>
      <c r="E136" s="266"/>
      <c r="F136" s="266"/>
      <c r="G136" s="269"/>
      <c r="H136" s="266"/>
      <c r="J136" s="265">
        <f>+J134-J135</f>
        <v>421753915.44660002</v>
      </c>
      <c r="T136" s="265">
        <f>+T134-T135</f>
        <v>1608187703.449419</v>
      </c>
      <c r="Z136" s="265">
        <f>+Z134-Z135</f>
        <v>995670552.43254924</v>
      </c>
      <c r="AJ136" s="265">
        <f>+AJ134-AJ135</f>
        <v>549883116.91544151</v>
      </c>
      <c r="AP136" s="265">
        <f>+AP134-AP135</f>
        <v>199917640.1316613</v>
      </c>
      <c r="AZ136" s="265">
        <f>+AZ134-AZ135</f>
        <v>982117808.10694003</v>
      </c>
      <c r="BF136" s="265">
        <f>+BF134-BF135</f>
        <v>703238635.98087204</v>
      </c>
      <c r="BP136" s="265">
        <f>+BP134-BP135</f>
        <v>633942153.7900002</v>
      </c>
      <c r="BV136" s="265">
        <f>+BV134-BV135</f>
        <v>253626876.93999934</v>
      </c>
      <c r="CF136" s="265">
        <f>+CF134-CF135</f>
        <v>1024917145.6806331</v>
      </c>
      <c r="CL136" s="265">
        <f>+CL134-CL135</f>
        <v>652429558.48155499</v>
      </c>
      <c r="DI136" s="161" t="s">
        <v>131</v>
      </c>
      <c r="DJ136" s="189">
        <f>+X116</f>
        <v>0.17598222709576408</v>
      </c>
      <c r="DK136" s="189">
        <f>+AD116</f>
        <v>0.21044146749402126</v>
      </c>
      <c r="DL136" s="190">
        <f>+AH116</f>
        <v>0.19221317124442427</v>
      </c>
    </row>
    <row r="137" spans="1:116" ht="16.5" customHeight="1" x14ac:dyDescent="0.3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L137" s="272"/>
      <c r="DI137" s="161" t="s">
        <v>212</v>
      </c>
      <c r="DJ137" s="189">
        <f>+AN116</f>
        <v>5.4070872572964147E-2</v>
      </c>
      <c r="DK137" s="189">
        <f>+AT116</f>
        <v>6.1957734144925003E-2</v>
      </c>
      <c r="DL137" s="190">
        <f>+AX116</f>
        <v>5.7324697456130475E-2</v>
      </c>
    </row>
    <row r="138" spans="1:116" ht="16.5" customHeight="1" x14ac:dyDescent="0.3">
      <c r="A138" s="264" t="s">
        <v>228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L138" s="272"/>
      <c r="DI138" s="161" t="s">
        <v>165</v>
      </c>
      <c r="DJ138" s="189">
        <f>+BD116</f>
        <v>4.6778121758882983E-2</v>
      </c>
      <c r="DK138" s="189">
        <f>+BJ116</f>
        <v>6.6552934089285115E-2</v>
      </c>
      <c r="DL138" s="190">
        <f>+BN116</f>
        <v>5.7290160307321862E-2</v>
      </c>
    </row>
    <row r="139" spans="1:116" ht="16.5" customHeight="1" x14ac:dyDescent="0.3">
      <c r="A139" s="263">
        <v>3.1</v>
      </c>
      <c r="B139" s="264" t="s">
        <v>229</v>
      </c>
      <c r="C139"/>
      <c r="D139" s="273">
        <f>+D111*3+'JUL-SEP 2021'!D111</f>
        <v>424384</v>
      </c>
      <c r="E139" s="266"/>
      <c r="F139" s="274"/>
      <c r="G139" s="275"/>
      <c r="H139" s="274"/>
      <c r="J139" s="273">
        <f>+J111*3+'JUL-SEP 2021'!J111</f>
        <v>1255660</v>
      </c>
      <c r="T139" s="273">
        <f>+T111*3+'JUL-SEP 2021'!T111</f>
        <v>766710</v>
      </c>
      <c r="Z139" s="273">
        <f>+Z111*3+'JUL-SEP 2021'!Z111</f>
        <v>3855542</v>
      </c>
      <c r="AJ139" s="273">
        <f>+AJ111*3+'JUL-SEP 2021'!AJ111</f>
        <v>253390</v>
      </c>
      <c r="AP139" s="273">
        <f>+AP111*3+'JUL-SEP 2021'!AP111</f>
        <v>582144</v>
      </c>
      <c r="AZ139" s="273">
        <f>+AZ111*3+'JUL-SEP 2021'!AZ111</f>
        <v>440507</v>
      </c>
      <c r="BF139" s="273">
        <f>+BF111*3+'JUL-SEP 2021'!BF111</f>
        <v>2348444</v>
      </c>
      <c r="BP139" s="273">
        <f>+BP111*3+'JUL-SEP 2021'!BP111</f>
        <v>349196</v>
      </c>
      <c r="BV139" s="273">
        <f>+BV111*3+'JUL-SEP 2021'!BV111</f>
        <v>1103090</v>
      </c>
      <c r="CF139" s="273">
        <f>+CF111*3+'JUL-SEP 2021'!CF111</f>
        <v>502440</v>
      </c>
      <c r="CL139" s="273">
        <f>+CL111*3+'JUL-SEP 2021'!CL111</f>
        <v>2332687</v>
      </c>
      <c r="DI139" s="161" t="s">
        <v>167</v>
      </c>
      <c r="DJ139" s="189">
        <f>+BT116</f>
        <v>-0.18743151312424008</v>
      </c>
      <c r="DK139" s="189">
        <f>+BZ116</f>
        <v>-0.35906982164608525</v>
      </c>
      <c r="DL139" s="190">
        <f>+CD116</f>
        <v>-0.25472307203489197</v>
      </c>
    </row>
    <row r="140" spans="1:116" ht="16.5" customHeight="1" x14ac:dyDescent="0.3">
      <c r="A140" s="263">
        <v>3.2</v>
      </c>
      <c r="B140" s="264" t="s">
        <v>230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1.2999999999999999E-2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1.0999999999999999E-2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61" t="s">
        <v>166</v>
      </c>
      <c r="DJ140" s="189">
        <f>+CJ116</f>
        <v>-1.6195175148179617E-2</v>
      </c>
      <c r="DK140" s="189">
        <f>+CP116</f>
        <v>8.9656754539014005E-2</v>
      </c>
      <c r="DL140" s="190">
        <f>+CT116</f>
        <v>3.7654642256757943E-2</v>
      </c>
    </row>
    <row r="141" spans="1:116" ht="4.95" customHeight="1" x14ac:dyDescent="0.3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  <c r="DI141" s="148"/>
      <c r="DJ141" s="219"/>
      <c r="DK141" s="219"/>
      <c r="DL141" s="220"/>
    </row>
    <row r="142" spans="1:116" ht="14.4" x14ac:dyDescent="0.25">
      <c r="A142" s="264" t="s">
        <v>231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  <c r="DI142" s="167" t="s">
        <v>168</v>
      </c>
      <c r="DJ142" s="191">
        <f>+DJ63/DJ16</f>
        <v>0.86241112523118735</v>
      </c>
      <c r="DK142" s="191">
        <f t="shared" ref="DK142:DL142" si="249">+DK63/DK16</f>
        <v>0.84451414403695613</v>
      </c>
      <c r="DL142" s="192">
        <f t="shared" si="249"/>
        <v>0.85375635908766845</v>
      </c>
    </row>
    <row r="143" spans="1:116" ht="15" customHeight="1" x14ac:dyDescent="0.3">
      <c r="A143" s="282">
        <v>4.0999999999999996</v>
      </c>
      <c r="B143" s="264" t="s">
        <v>232</v>
      </c>
      <c r="C143"/>
      <c r="D143" s="283">
        <f>IFERROR(D131/D136,"")</f>
        <v>0.84863304560964348</v>
      </c>
      <c r="E143" s="284"/>
      <c r="F143" s="284"/>
      <c r="G143" s="278"/>
      <c r="H143" s="284"/>
      <c r="J143" s="283">
        <f>IFERROR(J131/J136,"")</f>
        <v>0.88476676383264363</v>
      </c>
      <c r="T143" s="283">
        <f>IFERROR(T131/T136,"")</f>
        <v>0.80117112669969459</v>
      </c>
      <c r="Z143" s="283">
        <f>IFERROR(Z131/Z136,"")</f>
        <v>0.85551862886087926</v>
      </c>
      <c r="AJ143" s="283">
        <f>IFERROR(AJ131/AJ136,"")</f>
        <v>0.83460110455966308</v>
      </c>
      <c r="AP143" s="283">
        <f>IFERROR(AP131/AP136,"")</f>
        <v>0.78822114792145648</v>
      </c>
      <c r="AZ143" s="283">
        <f>IFERROR(AZ131/AZ136,"")</f>
        <v>0.8611834567232739</v>
      </c>
      <c r="BF143" s="283">
        <f>IFERROR(BF131/BF136,"")</f>
        <v>0.87670829719487164</v>
      </c>
      <c r="BP143" s="283">
        <f>IFERROR(BP131/BP136,"")</f>
        <v>0.8155235502626953</v>
      </c>
      <c r="BV143" s="283">
        <f>IFERROR(BV131/BV136,"")</f>
        <v>0.85100729301280198</v>
      </c>
      <c r="CF143" s="283">
        <f>IFERROR(CF131/CF136,"")</f>
        <v>0.8054086573904099</v>
      </c>
      <c r="CL143" s="283">
        <f>IFERROR(CL131/CL136,"")</f>
        <v>0.76648506100326252</v>
      </c>
      <c r="DI143" s="161" t="s">
        <v>125</v>
      </c>
      <c r="DJ143" s="189">
        <f>+H118</f>
        <v>0.85415298533683603</v>
      </c>
      <c r="DK143" s="189">
        <f>+N118</f>
        <v>0.92995686828609447</v>
      </c>
      <c r="DL143" s="190">
        <f>+R118</f>
        <v>0.89252809807343092</v>
      </c>
    </row>
    <row r="144" spans="1:116" ht="15" customHeight="1" x14ac:dyDescent="0.3">
      <c r="A144" s="282">
        <v>4.2</v>
      </c>
      <c r="B144" s="264" t="s">
        <v>230</v>
      </c>
      <c r="C144"/>
      <c r="D144" s="285">
        <f>+D140</f>
        <v>0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1.2999999999999999E-2</v>
      </c>
      <c r="AP144" s="285">
        <f>+AP140</f>
        <v>0</v>
      </c>
      <c r="AZ144" s="285">
        <f>+AZ140</f>
        <v>0</v>
      </c>
      <c r="BF144" s="285">
        <f>+BF140</f>
        <v>0</v>
      </c>
      <c r="BP144" s="285">
        <f>+BP140</f>
        <v>1.0999999999999999E-2</v>
      </c>
      <c r="BV144" s="285">
        <f>+BV140</f>
        <v>0</v>
      </c>
      <c r="CF144" s="285">
        <f>+CF140</f>
        <v>0</v>
      </c>
      <c r="CL144" s="285">
        <f>+CL140</f>
        <v>0</v>
      </c>
      <c r="DI144" s="161" t="s">
        <v>131</v>
      </c>
      <c r="DJ144" s="189">
        <f>+X118</f>
        <v>0.76768909277117847</v>
      </c>
      <c r="DK144" s="189">
        <f>+AD118</f>
        <v>0.70147226470423407</v>
      </c>
      <c r="DL144" s="190">
        <f>+AH118</f>
        <v>0.73649973323699769</v>
      </c>
    </row>
    <row r="145" spans="1:116" ht="15" customHeight="1" x14ac:dyDescent="0.3">
      <c r="A145" s="282">
        <v>4.3</v>
      </c>
      <c r="B145" s="264" t="s">
        <v>281</v>
      </c>
      <c r="C145"/>
      <c r="D145" s="287">
        <f>IFERROR(D143+D144,"")</f>
        <v>0.84863304560964348</v>
      </c>
      <c r="E145" s="278"/>
      <c r="F145" s="278"/>
      <c r="G145" s="278"/>
      <c r="H145" s="278"/>
      <c r="I145" s="288"/>
      <c r="J145" s="287">
        <f>IFERROR(J143+J144,"")</f>
        <v>0.88476676383264363</v>
      </c>
      <c r="T145" s="287">
        <f>IFERROR(T143+T144,"")</f>
        <v>0.80117112669969459</v>
      </c>
      <c r="Z145" s="287">
        <f>IFERROR(Z143+Z144,"")</f>
        <v>0.85551862886087926</v>
      </c>
      <c r="AJ145" s="287">
        <f>IFERROR(AJ143+AJ144,"")</f>
        <v>0.84760110455966309</v>
      </c>
      <c r="AP145" s="287">
        <f>IFERROR(AP143+AP144,"")</f>
        <v>0.78822114792145648</v>
      </c>
      <c r="AZ145" s="287">
        <f>IFERROR(AZ143+AZ144,"")</f>
        <v>0.8611834567232739</v>
      </c>
      <c r="BF145" s="287">
        <f>IFERROR(BF143+BF144,"")</f>
        <v>0.87670829719487164</v>
      </c>
      <c r="BP145" s="287">
        <f>IFERROR(BP143+BP144,"")</f>
        <v>0.82652355026269531</v>
      </c>
      <c r="BV145" s="287">
        <f>IFERROR(BV143+BV144,"")</f>
        <v>0.85100729301280198</v>
      </c>
      <c r="CF145" s="287">
        <f>IFERROR(CF143+CF144,"")</f>
        <v>0.8054086573904099</v>
      </c>
      <c r="CL145" s="287">
        <f>IFERROR(CL143+CL144,"")</f>
        <v>0.76648506100326252</v>
      </c>
      <c r="DI145" s="161" t="s">
        <v>212</v>
      </c>
      <c r="DJ145" s="189">
        <f>+AN118</f>
        <v>0.83752662831734104</v>
      </c>
      <c r="DK145" s="189">
        <f>+AT118</f>
        <v>0.84899496693132537</v>
      </c>
      <c r="DL145" s="190">
        <f>+AX118</f>
        <v>0.84225803702919499</v>
      </c>
    </row>
    <row r="146" spans="1:116" ht="15" customHeight="1" x14ac:dyDescent="0.3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  <c r="DI146" s="161" t="s">
        <v>165</v>
      </c>
      <c r="DJ146" s="189">
        <f>+BD118</f>
        <v>0.87464209576553165</v>
      </c>
      <c r="DK146" s="189">
        <f>+BJ118</f>
        <v>0.85771413754741843</v>
      </c>
      <c r="DL146" s="190">
        <f>+BN118</f>
        <v>0.86564340862949296</v>
      </c>
    </row>
    <row r="147" spans="1:116" ht="15" customHeight="1" x14ac:dyDescent="0.3">
      <c r="A147" s="270" t="s">
        <v>234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  <c r="DI147" s="161" t="s">
        <v>167</v>
      </c>
      <c r="DJ147" s="189">
        <f>+BT118</f>
        <v>1.1139156459219273</v>
      </c>
      <c r="DK147" s="189">
        <f>+BZ118</f>
        <v>1.2549068262001248</v>
      </c>
      <c r="DL147" s="190">
        <f>+CD118</f>
        <v>1.1691918624919895</v>
      </c>
    </row>
    <row r="148" spans="1:116" ht="15" customHeight="1" x14ac:dyDescent="0.3">
      <c r="A148" s="263">
        <v>5.0999999999999996</v>
      </c>
      <c r="B148" s="289" t="s">
        <v>235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  <c r="DI148" s="161" t="s">
        <v>166</v>
      </c>
      <c r="DJ148" s="189">
        <f>+CJ118</f>
        <v>0.91772305881787941</v>
      </c>
      <c r="DK148" s="189">
        <f>+CP118</f>
        <v>0.83786347811015061</v>
      </c>
      <c r="DL148" s="190">
        <f>+CT118</f>
        <v>0.87709627145694613</v>
      </c>
    </row>
    <row r="149" spans="1:116" ht="18" customHeight="1" x14ac:dyDescent="0.3">
      <c r="A149" s="263">
        <v>5.2</v>
      </c>
      <c r="B149" s="264" t="s">
        <v>236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  <c r="DI149" s="148"/>
      <c r="DJ149" s="219"/>
      <c r="DK149" s="219"/>
      <c r="DL149" s="220"/>
    </row>
    <row r="150" spans="1:116" ht="14.4" x14ac:dyDescent="0.25">
      <c r="A150" s="263">
        <v>5.3</v>
      </c>
      <c r="B150" s="264" t="s">
        <v>233</v>
      </c>
      <c r="C150"/>
      <c r="D150" s="283">
        <f>IF(D148="No","",ROUND(D145,3))</f>
        <v>0.84899999999999998</v>
      </c>
      <c r="E150" s="284"/>
      <c r="F150" s="284"/>
      <c r="G150" s="278"/>
      <c r="H150" s="284"/>
      <c r="J150" s="283">
        <f>IF(J148="No","",ROUND(J145,3))</f>
        <v>0.88500000000000001</v>
      </c>
      <c r="T150" s="283">
        <f>IF(T148="No","",ROUND(T145,3))</f>
        <v>0.80100000000000005</v>
      </c>
      <c r="Z150" s="283">
        <f>IF(Z148="No","",ROUND(Z145,3))</f>
        <v>0.85599999999999998</v>
      </c>
      <c r="AJ150" s="283">
        <f>IF(AJ148="No","",ROUND(AJ145,3))</f>
        <v>0.84799999999999998</v>
      </c>
      <c r="AP150" s="283">
        <f>IF(AP148="No","",ROUND(AP145,3))</f>
        <v>0.78800000000000003</v>
      </c>
      <c r="AZ150" s="283">
        <f>IF(AZ148="No","",ROUND(AZ145,3))</f>
        <v>0.86099999999999999</v>
      </c>
      <c r="BF150" s="283">
        <f>IF(BF148="No","",ROUND(BF145,3))</f>
        <v>0.877</v>
      </c>
      <c r="BP150" s="283">
        <f>IF(BP148="No","",ROUND(BP145,3))</f>
        <v>0.82699999999999996</v>
      </c>
      <c r="BV150" s="283">
        <f>IF(BV148="No","",ROUND(BV145,3))</f>
        <v>0.85099999999999998</v>
      </c>
      <c r="CF150" s="283">
        <f>IF(CF148="No","",ROUND(CF145,3))</f>
        <v>0.80500000000000005</v>
      </c>
      <c r="CL150" s="283">
        <f>IF(CL148="No","",ROUND(CL145,3))</f>
        <v>0.76600000000000001</v>
      </c>
      <c r="DI150" s="167" t="s">
        <v>94</v>
      </c>
      <c r="DJ150" s="191">
        <f>+DJ95/DJ16</f>
        <v>5.408330640581701E-2</v>
      </c>
      <c r="DK150" s="191">
        <f t="shared" ref="DK150:DL150" si="250">+DK95/DK16</f>
        <v>6.0215840828319954E-2</v>
      </c>
      <c r="DL150" s="192">
        <f t="shared" si="250"/>
        <v>5.7048926736856527E-2</v>
      </c>
    </row>
    <row r="151" spans="1:116" ht="15.75" customHeight="1" x14ac:dyDescent="0.3">
      <c r="A151" s="263">
        <v>5.4</v>
      </c>
      <c r="B151" s="264" t="s">
        <v>227</v>
      </c>
      <c r="C151"/>
      <c r="D151" s="292">
        <f>+D136</f>
        <v>866541113.32780015</v>
      </c>
      <c r="E151" s="293"/>
      <c r="F151" s="293"/>
      <c r="G151" s="266"/>
      <c r="H151" s="293"/>
      <c r="J151" s="292">
        <f>+J136</f>
        <v>421753915.44660002</v>
      </c>
      <c r="T151" s="292">
        <f>+T136</f>
        <v>1608187703.449419</v>
      </c>
      <c r="Z151" s="292">
        <f>+Z136</f>
        <v>995670552.43254924</v>
      </c>
      <c r="AJ151" s="292">
        <f>+AJ136</f>
        <v>549883116.91544151</v>
      </c>
      <c r="AP151" s="292">
        <f>+AP136</f>
        <v>199917640.1316613</v>
      </c>
      <c r="AZ151" s="292">
        <f>+AZ136</f>
        <v>982117808.10694003</v>
      </c>
      <c r="BF151" s="292">
        <f>+BF136</f>
        <v>703238635.98087204</v>
      </c>
      <c r="BP151" s="292">
        <f>+BP136</f>
        <v>633942153.7900002</v>
      </c>
      <c r="BV151" s="292">
        <f>+BV136</f>
        <v>253626876.93999934</v>
      </c>
      <c r="CF151" s="292">
        <f>+CF136</f>
        <v>1024917145.6806331</v>
      </c>
      <c r="CL151" s="292">
        <f>+CL136</f>
        <v>652429558.48155499</v>
      </c>
      <c r="DI151" s="161" t="s">
        <v>125</v>
      </c>
      <c r="DJ151" s="189">
        <f>+H120</f>
        <v>5.5354604991292786E-2</v>
      </c>
      <c r="DK151" s="189">
        <f>+N120</f>
        <v>5.8432817538565891E-2</v>
      </c>
      <c r="DL151" s="190">
        <f>+R120</f>
        <v>5.6912925606714009E-2</v>
      </c>
    </row>
    <row r="152" spans="1:116" ht="15.75" customHeight="1" thickBot="1" x14ac:dyDescent="0.35">
      <c r="A152" s="294">
        <v>5.5</v>
      </c>
      <c r="B152" s="295" t="s">
        <v>237</v>
      </c>
      <c r="C152"/>
      <c r="D152" s="362">
        <f>IF(OR(D150&gt;=D149,D148="No"),0,(D149-D150)*D151)</f>
        <v>866541.11332780088</v>
      </c>
      <c r="E152" s="293"/>
      <c r="F152" s="293"/>
      <c r="G152" s="266"/>
      <c r="H152" s="293"/>
      <c r="J152" s="362">
        <f>IF(OR(J150&gt;=J149,J148="No"),0,(J149-J150)*J151)</f>
        <v>0</v>
      </c>
      <c r="T152" s="362">
        <f>IF(OR(T150&gt;=T149,T148="No"),0,(T149-T150)*T151)</f>
        <v>78801197.469021425</v>
      </c>
      <c r="Z152" s="362">
        <f>IF(OR(Z150&gt;=Z149,Z148="No"),0,(Z149-Z150)*Z151)</f>
        <v>0</v>
      </c>
      <c r="AJ152" s="362">
        <f>IF(OR(AJ150&gt;=AJ149,AJ148="No"),0,(AJ149-AJ150)*AJ151)</f>
        <v>1099766.2338308841</v>
      </c>
      <c r="AP152" s="362">
        <f>IF(OR(AP150&gt;=AP149,AP148="No"),0,(AP149-AP150)*AP151)</f>
        <v>12394893.68816299</v>
      </c>
      <c r="AZ152" s="362">
        <f>IF(OR(AZ150&gt;=AZ149,AZ148="No"),0,(AZ149-AZ150)*AZ151)</f>
        <v>0</v>
      </c>
      <c r="BF152" s="362">
        <f>IF(OR(BF150&gt;=BF149,BF148="No"),0,(BF149-BF150)*BF151)</f>
        <v>0</v>
      </c>
      <c r="BP152" s="362">
        <f>IF(OR(BP150&gt;=BP149,BP148="No"),0,(BP149-BP150)*BP151)</f>
        <v>14580669.537170017</v>
      </c>
      <c r="BV152" s="362">
        <f>IF(OR(BV150&gt;=BV149,BV148="No"),0,(BV149-BV150)*BV151)</f>
        <v>0</v>
      </c>
      <c r="CF152" s="362">
        <f>IF(OR(CF150&gt;=CF149,CF148="No"),0,(CF149-CF150)*CF151)</f>
        <v>46121271.555628419</v>
      </c>
      <c r="CL152" s="362">
        <f>IF(OR(CL150&gt;=CL149,CL148="No"),0,(CL149-CL150)*CL151)</f>
        <v>54804082.912450597</v>
      </c>
      <c r="DI152" s="161" t="s">
        <v>131</v>
      </c>
      <c r="DJ152" s="189">
        <f>+X120</f>
        <v>3.0018394263813534E-2</v>
      </c>
      <c r="DK152" s="189">
        <f>+AD120</f>
        <v>6.5478356292706277E-2</v>
      </c>
      <c r="DL152" s="190">
        <f>+AH120</f>
        <v>4.6720696942362402E-2</v>
      </c>
    </row>
    <row r="153" spans="1:116" ht="15.75" customHeight="1" x14ac:dyDescent="0.3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  <c r="DI153" s="161" t="s">
        <v>212</v>
      </c>
      <c r="DJ153" s="189">
        <f>+AN120</f>
        <v>8.8976151381760502E-2</v>
      </c>
      <c r="DK153" s="189">
        <f>+AT120</f>
        <v>8.4042627346829227E-2</v>
      </c>
      <c r="DL153" s="190">
        <f>+AX120</f>
        <v>8.6940763398835955E-2</v>
      </c>
    </row>
    <row r="154" spans="1:116" ht="15.75" customHeight="1" x14ac:dyDescent="0.3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  <c r="DI154" s="161" t="s">
        <v>165</v>
      </c>
      <c r="DJ154" s="189">
        <f>+BD120</f>
        <v>5.4242905966652988E-2</v>
      </c>
      <c r="DK154" s="189">
        <f>+BJ120</f>
        <v>5.695735736771055E-2</v>
      </c>
      <c r="DL154" s="190">
        <f>+BN120</f>
        <v>5.5685873782934686E-2</v>
      </c>
    </row>
    <row r="155" spans="1:116" ht="15.75" customHeight="1" thickBot="1" x14ac:dyDescent="0.35">
      <c r="A155" s="297" t="s">
        <v>225</v>
      </c>
      <c r="B155" s="298"/>
      <c r="C155"/>
      <c r="DI155" s="161" t="s">
        <v>167</v>
      </c>
      <c r="DJ155" s="189">
        <f>+BT120</f>
        <v>5.3170127120414246E-2</v>
      </c>
      <c r="DK155" s="189">
        <f>+BZ120</f>
        <v>5.9338390908523143E-2</v>
      </c>
      <c r="DL155" s="190">
        <f>+CD120</f>
        <v>5.5588422253060259E-2</v>
      </c>
    </row>
    <row r="156" spans="1:116" ht="15.75" customHeight="1" thickTop="1" x14ac:dyDescent="0.3">
      <c r="A156" s="299">
        <v>1.1000000000000001</v>
      </c>
      <c r="B156" s="298" t="s">
        <v>51</v>
      </c>
      <c r="C156"/>
      <c r="D156" s="300">
        <f>+D134</f>
        <v>880431406.12000012</v>
      </c>
      <c r="H156" s="337"/>
      <c r="J156" s="300">
        <f>+J134</f>
        <v>422490794.69999999</v>
      </c>
      <c r="T156" s="300">
        <f>+T134</f>
        <v>1682330466.1499991</v>
      </c>
      <c r="Z156" s="300">
        <f>+Z134</f>
        <v>1028896931.200002</v>
      </c>
      <c r="AJ156" s="300">
        <f>+AJ134</f>
        <v>560713203.13843632</v>
      </c>
      <c r="AP156" s="300">
        <f>+AP134</f>
        <v>206667326.82423958</v>
      </c>
      <c r="AZ156" s="300">
        <f>+AZ134</f>
        <v>982117808.10694003</v>
      </c>
      <c r="BF156" s="300">
        <f>+BF134</f>
        <v>703238635.98087204</v>
      </c>
      <c r="BP156" s="300">
        <f>+BP134</f>
        <v>633942153.7900002</v>
      </c>
      <c r="BV156" s="300">
        <f>+BV134</f>
        <v>253626876.93999934</v>
      </c>
      <c r="CF156" s="300">
        <f>+CF134</f>
        <v>1024917145.6806331</v>
      </c>
      <c r="CL156" s="300">
        <f>+CL134</f>
        <v>652429558.48155499</v>
      </c>
      <c r="DI156" s="161" t="s">
        <v>166</v>
      </c>
      <c r="DJ156" s="189">
        <f>+CJ120</f>
        <v>7.4003277590883029E-2</v>
      </c>
      <c r="DK156" s="189">
        <f>+CP120</f>
        <v>4.633895714641334E-2</v>
      </c>
      <c r="DL156" s="190">
        <f>+CT120</f>
        <v>5.992966921200242E-2</v>
      </c>
    </row>
    <row r="157" spans="1:116" ht="15" customHeight="1" x14ac:dyDescent="0.4">
      <c r="A157" s="299">
        <v>1.3</v>
      </c>
      <c r="B157" s="298" t="s">
        <v>226</v>
      </c>
      <c r="C157"/>
      <c r="D157" s="301">
        <f>+D135</f>
        <v>13890292.792200021</v>
      </c>
      <c r="H157" s="338"/>
      <c r="J157" s="301">
        <f>+J135</f>
        <v>736879.25339999655</v>
      </c>
      <c r="T157" s="301">
        <f>+T135</f>
        <v>74142762.70058018</v>
      </c>
      <c r="Z157" s="301">
        <f>+Z135</f>
        <v>33226378.767452657</v>
      </c>
      <c r="AJ157" s="301">
        <f>+AJ135</f>
        <v>10830086.222994836</v>
      </c>
      <c r="AP157" s="301">
        <f>+AP135</f>
        <v>6749686.6925782869</v>
      </c>
      <c r="AZ157" s="301">
        <f>+AZ135</f>
        <v>0</v>
      </c>
      <c r="BF157" s="301">
        <f>+BF135</f>
        <v>0</v>
      </c>
      <c r="BP157" s="301">
        <f>+BP135</f>
        <v>0</v>
      </c>
      <c r="BV157" s="301">
        <f>+BV135</f>
        <v>0</v>
      </c>
      <c r="CF157" s="301">
        <f>+CF135</f>
        <v>0</v>
      </c>
      <c r="CL157" s="301">
        <f>+CL135</f>
        <v>0</v>
      </c>
      <c r="DI157" s="148"/>
      <c r="DJ157" s="219"/>
      <c r="DK157" s="219"/>
      <c r="DL157" s="220"/>
    </row>
    <row r="158" spans="1:116" x14ac:dyDescent="0.25">
      <c r="A158" s="299">
        <v>1.4</v>
      </c>
      <c r="B158" s="298" t="s">
        <v>238</v>
      </c>
      <c r="C158"/>
      <c r="D158" s="302">
        <f>D156-D157</f>
        <v>866541113.32780015</v>
      </c>
      <c r="H158" s="337"/>
      <c r="J158" s="302">
        <f>J156-J157</f>
        <v>421753915.44660002</v>
      </c>
      <c r="T158" s="302">
        <f>T156-T157</f>
        <v>1608187703.449419</v>
      </c>
      <c r="Z158" s="302">
        <f>Z156-Z157</f>
        <v>995670552.43254924</v>
      </c>
      <c r="AJ158" s="302">
        <f>AJ156-AJ157</f>
        <v>549883116.91544151</v>
      </c>
      <c r="AP158" s="302">
        <f>AP156-AP157</f>
        <v>199917640.1316613</v>
      </c>
      <c r="AZ158" s="302">
        <f>AZ156-AZ157</f>
        <v>982117808.10694003</v>
      </c>
      <c r="BF158" s="302">
        <f>BF156-BF157</f>
        <v>703238635.98087204</v>
      </c>
      <c r="BP158" s="302">
        <f>BP156-BP157</f>
        <v>633942153.7900002</v>
      </c>
      <c r="BV158" s="302">
        <f>BV156-BV157</f>
        <v>253626876.93999934</v>
      </c>
      <c r="CF158" s="302">
        <f>CF156-CF157</f>
        <v>1024917145.6806331</v>
      </c>
      <c r="CL158" s="302">
        <f>CL156-CL157</f>
        <v>652429558.48155499</v>
      </c>
      <c r="DI158" s="167" t="s">
        <v>169</v>
      </c>
      <c r="DJ158" s="191">
        <f>+DJ73/DJ16</f>
        <v>2.3527149204010611E-2</v>
      </c>
      <c r="DK158" s="191">
        <f>+DK73/DK16</f>
        <v>1.9206734238919283E-2</v>
      </c>
      <c r="DL158" s="192">
        <f>+DL73/DL16</f>
        <v>2.1437848178322647E-2</v>
      </c>
    </row>
    <row r="159" spans="1:116" ht="15.75" customHeight="1" x14ac:dyDescent="0.3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  <c r="DI159" s="161" t="s">
        <v>125</v>
      </c>
      <c r="DJ159" s="189">
        <f>+H122</f>
        <v>2.0972441654071115E-2</v>
      </c>
      <c r="DK159" s="189">
        <f>+N122</f>
        <v>5.0547748647136745E-3</v>
      </c>
      <c r="DL159" s="190">
        <f>+R122</f>
        <v>1.2914249464179855E-2</v>
      </c>
    </row>
    <row r="160" spans="1:116" ht="15.75" customHeight="1" x14ac:dyDescent="0.3">
      <c r="A160" s="303" t="s">
        <v>239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  <c r="DI160" s="161" t="s">
        <v>131</v>
      </c>
      <c r="DJ160" s="189">
        <f>+X122</f>
        <v>2.631028586924403E-2</v>
      </c>
      <c r="DK160" s="189">
        <f>+AD122</f>
        <v>2.2607911509038299E-2</v>
      </c>
      <c r="DL160" s="190">
        <f>+AH122</f>
        <v>2.4566398576215658E-2</v>
      </c>
    </row>
    <row r="161" spans="1:116" ht="15.75" customHeight="1" x14ac:dyDescent="0.3">
      <c r="A161" s="299">
        <v>2.1</v>
      </c>
      <c r="B161" s="298" t="s">
        <v>221</v>
      </c>
      <c r="C161"/>
      <c r="D161" s="302">
        <f>+D129</f>
        <v>715646801</v>
      </c>
      <c r="H161" s="337"/>
      <c r="J161" s="302">
        <f>+J129</f>
        <v>370165534</v>
      </c>
      <c r="T161" s="302">
        <f>+T129</f>
        <v>1247096568.3300004</v>
      </c>
      <c r="Z161" s="302">
        <f>+Z129</f>
        <v>824296061.07000256</v>
      </c>
      <c r="AJ161" s="302">
        <f>+AJ129</f>
        <v>447410230.01907724</v>
      </c>
      <c r="AP161" s="302">
        <f>+AP129</f>
        <v>156251137.52500096</v>
      </c>
      <c r="AZ161" s="302">
        <f>+AZ129</f>
        <v>822928354.19257784</v>
      </c>
      <c r="BF161" s="302">
        <f>+BF129</f>
        <v>603642696.82773435</v>
      </c>
      <c r="BP161" s="302">
        <f>+BP129</f>
        <v>504509282.77000058</v>
      </c>
      <c r="BV161" s="302">
        <f>+BV129</f>
        <v>209821428.36999989</v>
      </c>
      <c r="CF161" s="302">
        <f>+CF129</f>
        <v>803793023.0015384</v>
      </c>
      <c r="CL161" s="302">
        <f>+CL129</f>
        <v>483739776.54473251</v>
      </c>
      <c r="DI161" s="161" t="s">
        <v>212</v>
      </c>
      <c r="DJ161" s="189">
        <f>+AN122</f>
        <v>1.9426347727934161E-2</v>
      </c>
      <c r="DK161" s="189">
        <f>+AT122</f>
        <v>5.0046715769204043E-3</v>
      </c>
      <c r="DL161" s="190">
        <f>+AX122</f>
        <v>1.347650211583872E-2</v>
      </c>
    </row>
    <row r="162" spans="1:116" ht="15.75" customHeight="1" x14ac:dyDescent="0.4">
      <c r="A162" s="299">
        <f>+A161+0.1</f>
        <v>2.2000000000000002</v>
      </c>
      <c r="B162" s="298" t="s">
        <v>222</v>
      </c>
      <c r="C162"/>
      <c r="D162" s="301">
        <f>+D130</f>
        <v>19728623.149342358</v>
      </c>
      <c r="H162" s="338"/>
      <c r="J162" s="301">
        <f>+J130</f>
        <v>2988312.9034346892</v>
      </c>
      <c r="T162" s="301">
        <f>+T130</f>
        <v>41336985.987164855</v>
      </c>
      <c r="Z162" s="301">
        <f>+Z130</f>
        <v>27518644.744246095</v>
      </c>
      <c r="AJ162" s="301">
        <f>+AJ130</f>
        <v>11522826.737260556</v>
      </c>
      <c r="AP162" s="301">
        <f>+AP130</f>
        <v>1328174.2693257425</v>
      </c>
      <c r="AZ162" s="301">
        <f>+AZ130</f>
        <v>22855254.702441797</v>
      </c>
      <c r="BF162" s="301">
        <f>+BF130</f>
        <v>12892450.244700231</v>
      </c>
      <c r="BP162" s="301">
        <f>+BP130</f>
        <v>12485473.150000002</v>
      </c>
      <c r="BV162" s="301">
        <f>+BV130</f>
        <v>6016893.6100000013</v>
      </c>
      <c r="CF162" s="301">
        <f>+CF130</f>
        <v>21684119.237511437</v>
      </c>
      <c r="CL162" s="301">
        <f>+CL130</f>
        <v>16337733.388333825</v>
      </c>
      <c r="DI162" s="161" t="s">
        <v>165</v>
      </c>
      <c r="DJ162" s="189">
        <f>+BD122</f>
        <v>2.433687650893222E-2</v>
      </c>
      <c r="DK162" s="189">
        <f>+BJ122</f>
        <v>1.8775570995585803E-2</v>
      </c>
      <c r="DL162" s="190">
        <f>+BN122</f>
        <v>2.1380557280250363E-2</v>
      </c>
    </row>
    <row r="163" spans="1:116" ht="15.75" customHeight="1" x14ac:dyDescent="0.3">
      <c r="A163" s="299">
        <f>+A162+0.1</f>
        <v>2.3000000000000003</v>
      </c>
      <c r="B163" s="298" t="s">
        <v>240</v>
      </c>
      <c r="C163"/>
      <c r="D163" s="302">
        <f>+D161+D162</f>
        <v>735375424.1493423</v>
      </c>
      <c r="H163" s="337"/>
      <c r="J163" s="302">
        <f>+J161+J162</f>
        <v>373153846.90343469</v>
      </c>
      <c r="T163" s="302">
        <f>+T161+T162</f>
        <v>1288433554.3171654</v>
      </c>
      <c r="Z163" s="302">
        <f>+Z161+Z162</f>
        <v>851814705.81424868</v>
      </c>
      <c r="AJ163" s="302">
        <f>+AJ161+AJ162</f>
        <v>458933056.75633782</v>
      </c>
      <c r="AP163" s="302">
        <f>+AP161+AP162</f>
        <v>157579311.79432669</v>
      </c>
      <c r="AZ163" s="302">
        <f>+AZ161+AZ162</f>
        <v>845783608.89501965</v>
      </c>
      <c r="BF163" s="302">
        <f>+BF161+BF162</f>
        <v>616535147.07243454</v>
      </c>
      <c r="BP163" s="302">
        <f>+BP161+BP162</f>
        <v>516994755.92000055</v>
      </c>
      <c r="BV163" s="302">
        <f>+BV161+BV162</f>
        <v>215838321.9799999</v>
      </c>
      <c r="CF163" s="302">
        <f>+CF161+CF162</f>
        <v>825477142.23904979</v>
      </c>
      <c r="CL163" s="302">
        <f>+CL161+CL162</f>
        <v>500077509.93306631</v>
      </c>
      <c r="DI163" s="161" t="s">
        <v>167</v>
      </c>
      <c r="DJ163" s="189">
        <f>+BT122</f>
        <v>2.0345740081898572E-2</v>
      </c>
      <c r="DK163" s="189">
        <f>+BZ122</f>
        <v>4.482460453743714E-2</v>
      </c>
      <c r="DL163" s="190">
        <f>+CD122</f>
        <v>2.9942787289842177E-2</v>
      </c>
    </row>
    <row r="164" spans="1:116" ht="15.75" customHeight="1" thickBot="1" x14ac:dyDescent="0.3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  <c r="DI164" s="165" t="s">
        <v>166</v>
      </c>
      <c r="DJ164" s="196">
        <f>+CJ122</f>
        <v>2.4468838739417086E-2</v>
      </c>
      <c r="DK164" s="196">
        <f>+CP122</f>
        <v>2.6140810204421966E-2</v>
      </c>
      <c r="DL164" s="197">
        <f>+CT122</f>
        <v>2.5319417074293405E-2</v>
      </c>
    </row>
    <row r="165" spans="1:116" x14ac:dyDescent="0.25">
      <c r="A165" s="299" t="s">
        <v>241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</row>
    <row r="166" spans="1:116" x14ac:dyDescent="0.25">
      <c r="A166" s="299">
        <v>3.1</v>
      </c>
      <c r="B166" s="298" t="s">
        <v>242</v>
      </c>
      <c r="C166"/>
      <c r="D166" s="302">
        <f>+D95*3+'JUL-SEP 2021'!D95</f>
        <v>44710501.850657642</v>
      </c>
      <c r="H166" s="337"/>
      <c r="J166" s="302">
        <f>+J95*3+'JUL-SEP 2021'!J95</f>
        <v>25747083.096565314</v>
      </c>
      <c r="T166" s="302">
        <f>+T95*3+'JUL-SEP 2021'!T95</f>
        <v>47315084.231870294</v>
      </c>
      <c r="Z166" s="302">
        <f>+Z95*3+'JUL-SEP 2021'!Z95</f>
        <v>76760706.965076849</v>
      </c>
      <c r="AJ166" s="302">
        <f>+AJ95*3+'JUL-SEP 2021'!AJ95</f>
        <v>49804894.091368146</v>
      </c>
      <c r="AP166" s="302">
        <f>+AP95*3+'JUL-SEP 2021'!AP95</f>
        <v>17280538.316255208</v>
      </c>
      <c r="AZ166" s="302">
        <f>+AZ95*3+'JUL-SEP 2021'!AZ95</f>
        <v>52343979.864481151</v>
      </c>
      <c r="BF166" s="302">
        <f>+BF95*3+'JUL-SEP 2021'!BF95</f>
        <v>40988097.828934558</v>
      </c>
      <c r="BP166" s="302">
        <f>+BP95*3+'JUL-SEP 2021'!BP95</f>
        <v>23167322.811797589</v>
      </c>
      <c r="BV166" s="302">
        <f>+BV95*3+'JUL-SEP 2021'!BV95</f>
        <v>3648748.8278099657</v>
      </c>
      <c r="CF166" s="302">
        <f>+CF95*3+'JUL-SEP 2021'!CF95</f>
        <v>67593166.770204633</v>
      </c>
      <c r="CL166" s="302">
        <f>+CL95*3+'JUL-SEP 2021'!CL95</f>
        <v>37557645.50638777</v>
      </c>
    </row>
    <row r="167" spans="1:116" ht="15" x14ac:dyDescent="0.4">
      <c r="A167" s="299">
        <f>+A166+0.1</f>
        <v>3.2</v>
      </c>
      <c r="B167" s="298" t="s">
        <v>243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</row>
    <row r="168" spans="1:116" x14ac:dyDescent="0.25">
      <c r="A168" s="299">
        <f>+A167+0.1</f>
        <v>3.3000000000000003</v>
      </c>
      <c r="B168" s="298" t="s">
        <v>244</v>
      </c>
      <c r="C168"/>
      <c r="D168" s="302">
        <f>+D166+D167</f>
        <v>44710501.850657642</v>
      </c>
      <c r="H168" s="337"/>
      <c r="J168" s="302">
        <f>+J166+J167</f>
        <v>25747083.096565314</v>
      </c>
      <c r="T168" s="302">
        <f>+T166+T167</f>
        <v>47315084.231870294</v>
      </c>
      <c r="Z168" s="302">
        <f>+Z166+Z167</f>
        <v>76760706.965076849</v>
      </c>
      <c r="AJ168" s="302">
        <f>+AJ166+AJ167</f>
        <v>49804894.091368146</v>
      </c>
      <c r="AP168" s="302">
        <f>+AP166+AP167</f>
        <v>17280538.316255208</v>
      </c>
      <c r="AZ168" s="302">
        <f>+AZ166+AZ167</f>
        <v>52343979.864481151</v>
      </c>
      <c r="BF168" s="302">
        <f>+BF166+BF167</f>
        <v>40988097.828934558</v>
      </c>
      <c r="BP168" s="302">
        <f>+BP166+BP167</f>
        <v>23167322.811797589</v>
      </c>
      <c r="BV168" s="302">
        <f>+BV166+BV167</f>
        <v>3648748.8278099657</v>
      </c>
      <c r="CF168" s="302">
        <f>+CF166+CF167</f>
        <v>67593166.770204633</v>
      </c>
      <c r="CL168" s="302">
        <f>+CL166+CL167</f>
        <v>37557645.50638777</v>
      </c>
    </row>
    <row r="169" spans="1:116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</row>
    <row r="170" spans="1:116" x14ac:dyDescent="0.25">
      <c r="A170" s="299" t="s">
        <v>245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</row>
    <row r="171" spans="1:116" x14ac:dyDescent="0.25">
      <c r="A171" s="299">
        <v>4.0999999999999996</v>
      </c>
      <c r="B171" s="298" t="s">
        <v>246</v>
      </c>
      <c r="C171"/>
      <c r="D171" s="305">
        <f>+D158-D163-D168</f>
        <v>86455187.327800214</v>
      </c>
      <c r="H171" s="339"/>
      <c r="J171" s="305">
        <f>+J158-J163-J168</f>
        <v>22852985.446600012</v>
      </c>
      <c r="T171" s="305">
        <f>+T158-T163-T168</f>
        <v>272439064.90038335</v>
      </c>
      <c r="Z171" s="305">
        <f>+Z158-Z163-Z168</f>
        <v>67095139.653223708</v>
      </c>
      <c r="AJ171" s="305">
        <f>+AJ158-AJ163-AJ168</f>
        <v>41145166.067735545</v>
      </c>
      <c r="AP171" s="305">
        <f>+AP158-AP163-AP168</f>
        <v>25057790.021079395</v>
      </c>
      <c r="AZ171" s="305">
        <f>+AZ158-AZ163-AZ168</f>
        <v>83990219.347439229</v>
      </c>
      <c r="BF171" s="305">
        <f>+BF158-BF163-BF168</f>
        <v>45715391.079502933</v>
      </c>
      <c r="BP171" s="305">
        <f>+BP158-BP163-BP168</f>
        <v>93780075.058202058</v>
      </c>
      <c r="BV171" s="305">
        <f>+BV158-BV163-BV168</f>
        <v>34139806.132189475</v>
      </c>
      <c r="CF171" s="305">
        <f>+CF158-CF163-CF168</f>
        <v>131846836.67137864</v>
      </c>
      <c r="CL171" s="305">
        <f>+CL158-CL163-CL168</f>
        <v>114794403.04210091</v>
      </c>
    </row>
    <row r="172" spans="1:116" x14ac:dyDescent="0.25">
      <c r="A172" s="299">
        <f>+A171+0.1</f>
        <v>4.1999999999999993</v>
      </c>
      <c r="B172" s="298" t="s">
        <v>247</v>
      </c>
      <c r="C172"/>
      <c r="D172" s="302">
        <f>-D152</f>
        <v>-866541.11332780088</v>
      </c>
      <c r="H172" s="337"/>
      <c r="J172" s="302">
        <f>-J152</f>
        <v>0</v>
      </c>
      <c r="T172" s="302">
        <f>-T152</f>
        <v>-78801197.469021425</v>
      </c>
      <c r="Z172" s="302">
        <f>-Z152</f>
        <v>0</v>
      </c>
      <c r="AJ172" s="302">
        <f>-AJ152</f>
        <v>-1099766.2338308841</v>
      </c>
      <c r="AP172" s="302">
        <f>-AP152</f>
        <v>-12394893.68816299</v>
      </c>
      <c r="AZ172" s="302">
        <f>-AZ152</f>
        <v>0</v>
      </c>
      <c r="BF172" s="302">
        <f>-BF152</f>
        <v>0</v>
      </c>
      <c r="BP172" s="302">
        <f>-BP152</f>
        <v>-14580669.537170017</v>
      </c>
      <c r="BV172" s="302">
        <f>-BV152</f>
        <v>0</v>
      </c>
      <c r="CF172" s="302">
        <f>-CF152</f>
        <v>-46121271.555628419</v>
      </c>
      <c r="CL172" s="302">
        <f>-CL152</f>
        <v>-54804082.912450597</v>
      </c>
    </row>
    <row r="173" spans="1:116" ht="13.8" thickBot="1" x14ac:dyDescent="0.3">
      <c r="A173" s="299">
        <f>+A172+0.1</f>
        <v>4.2999999999999989</v>
      </c>
      <c r="B173" s="298" t="s">
        <v>248</v>
      </c>
      <c r="C173"/>
      <c r="D173" s="302">
        <f>SUM(D171+D172)</f>
        <v>85588646.214472413</v>
      </c>
      <c r="H173" s="337"/>
      <c r="J173" s="302">
        <f>SUM(J171+J172)</f>
        <v>22852985.446600012</v>
      </c>
      <c r="T173" s="302">
        <f>SUM(T171+T172)</f>
        <v>193637867.43136191</v>
      </c>
      <c r="Z173" s="302">
        <f>SUM(Z171+Z172)</f>
        <v>67095139.653223708</v>
      </c>
      <c r="AJ173" s="302">
        <f>SUM(AJ171+AJ172)</f>
        <v>40045399.833904661</v>
      </c>
      <c r="AP173" s="302">
        <f>SUM(AP171+AP172)</f>
        <v>12662896.332916405</v>
      </c>
      <c r="AZ173" s="302">
        <f>SUM(AZ171+AZ172)</f>
        <v>83990219.347439229</v>
      </c>
      <c r="BF173" s="302">
        <f>SUM(BF171+BF172)</f>
        <v>45715391.079502933</v>
      </c>
      <c r="BP173" s="302">
        <f>SUM(BP171+BP172)</f>
        <v>79199405.521032035</v>
      </c>
      <c r="BV173" s="302">
        <f>SUM(BV171+BV172)</f>
        <v>34139806.132189475</v>
      </c>
      <c r="CF173" s="302">
        <f>SUM(CF171+CF172)</f>
        <v>85725565.115750223</v>
      </c>
      <c r="CL173" s="302">
        <f>SUM(CL171+CL172)</f>
        <v>59990320.12965031</v>
      </c>
    </row>
    <row r="174" spans="1:116" ht="14.4" thickTop="1" thickBot="1" x14ac:dyDescent="0.3">
      <c r="A174" s="299">
        <f>+A173+0.1</f>
        <v>4.3999999999999986</v>
      </c>
      <c r="B174" s="298" t="s">
        <v>249</v>
      </c>
      <c r="C174"/>
      <c r="D174" s="306">
        <f>+D173/MAX(D158,1)</f>
        <v>9.8770439045626046E-2</v>
      </c>
      <c r="E174" s="307"/>
      <c r="H174" s="340"/>
      <c r="J174" s="306">
        <f>+J173/MAX(J158,1)</f>
        <v>5.4185591667597739E-2</v>
      </c>
      <c r="T174" s="306">
        <f>+T173/MAX(T158,1)</f>
        <v>0.12040750405939928</v>
      </c>
      <c r="Z174" s="306">
        <f>+Z173/MAX(Z158,1)</f>
        <v>6.7386887650038238E-2</v>
      </c>
      <c r="AJ174" s="306">
        <f>+AJ173/MAX(AJ158,1)</f>
        <v>7.2825294325344153E-2</v>
      </c>
      <c r="AP174" s="306">
        <f>+AP173/MAX(AP158,1)</f>
        <v>6.3340565267661741E-2</v>
      </c>
      <c r="AZ174" s="306">
        <f>+AZ173/MAX(AZ158,1)</f>
        <v>8.5519495374320478E-2</v>
      </c>
      <c r="BF174" s="306">
        <f>+BF173/MAX(BF158,1)</f>
        <v>6.5006938954284624E-2</v>
      </c>
      <c r="BP174" s="306">
        <f>+BP173/MAX(BP158,1)</f>
        <v>0.12493159675144058</v>
      </c>
      <c r="BV174" s="306">
        <f>+BV173/MAX(BV158,1)</f>
        <v>0.13460642083396371</v>
      </c>
      <c r="CF174" s="306">
        <f>+CF173/MAX(CF158,1)</f>
        <v>8.364145870427514E-2</v>
      </c>
      <c r="CL174" s="306">
        <f>+CL173/MAX(CL158,1)</f>
        <v>9.1949114428950748E-2</v>
      </c>
    </row>
    <row r="175" spans="1:116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</row>
    <row r="176" spans="1:116" x14ac:dyDescent="0.25">
      <c r="A176" s="299" t="s">
        <v>250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</row>
    <row r="177" spans="1:90" x14ac:dyDescent="0.25">
      <c r="A177" s="299">
        <v>4.0999999999999996</v>
      </c>
      <c r="B177" s="298" t="s">
        <v>251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</row>
    <row r="178" spans="1:90" x14ac:dyDescent="0.25">
      <c r="A178" s="299">
        <f>+A177+0.1</f>
        <v>4.1999999999999993</v>
      </c>
      <c r="B178" s="298" t="s">
        <v>252</v>
      </c>
      <c r="C178"/>
      <c r="D178" s="311" t="s">
        <v>253</v>
      </c>
      <c r="H178" s="343"/>
      <c r="J178" s="311" t="s">
        <v>253</v>
      </c>
      <c r="T178" s="311" t="s">
        <v>253</v>
      </c>
      <c r="Z178" s="311" t="s">
        <v>253</v>
      </c>
      <c r="AJ178" s="311" t="s">
        <v>253</v>
      </c>
      <c r="AP178" s="311" t="s">
        <v>253</v>
      </c>
      <c r="AZ178" s="311" t="s">
        <v>253</v>
      </c>
      <c r="BF178" s="311" t="s">
        <v>253</v>
      </c>
      <c r="BP178" s="311" t="s">
        <v>253</v>
      </c>
      <c r="BV178" s="311" t="s">
        <v>253</v>
      </c>
      <c r="CF178" s="311" t="s">
        <v>253</v>
      </c>
      <c r="CL178" s="311" t="s">
        <v>253</v>
      </c>
    </row>
    <row r="179" spans="1:90" x14ac:dyDescent="0.25">
      <c r="A179" s="299">
        <f>+A178+0.1</f>
        <v>4.2999999999999989</v>
      </c>
      <c r="B179" s="298" t="s">
        <v>254</v>
      </c>
      <c r="C179"/>
      <c r="D179" s="312">
        <f>IF(AND(D177="Y",D178="Y"), IF(AND(D174&gt;0.03, D174&lt;=0.1),((D174-0.03)*0.5), IF(D174&gt;0.1,((D174-0.03)*0.5)+((D174-0.1)*0.5))), "N/A")</f>
        <v>3.4385219522813024E-2</v>
      </c>
      <c r="H179" s="344"/>
      <c r="J179" s="312">
        <f>IF(AND(J177="Y",J178="Y"), IF(AND(J174&gt;0.03, J174&lt;=0.1),((J174-0.03)*0.5), IF(J174&gt;0.1,((J174-0.03)*0.5)+((J174-0.1)*0.5))), "N/A")</f>
        <v>1.209279583379887E-2</v>
      </c>
      <c r="T179" s="312">
        <f>IF(AND(T177="Y",T178="Y"), IF(AND(T174&gt;0.03, T174&lt;=0.1),((T174-0.03)*0.5), IF(T174&gt;0.1,((T174-0.03)*0.5)+((T174-0.1)*0.5))), "N/A")</f>
        <v>5.5407504059399273E-2</v>
      </c>
      <c r="Z179" s="312">
        <f>IF(AND(Z177="Y",Z178="Y"), IF(AND(Z174&gt;0.03, Z174&lt;=0.1),((Z174-0.03)*0.5), IF(Z174&gt;0.1,((Z174-0.03)*0.5)+((Z174-0.1)*0.5))), "N/A")</f>
        <v>1.869344382501912E-2</v>
      </c>
      <c r="AJ179" s="312">
        <f>IF(AND(AJ177="Y",AJ178="Y"), IF(AND(AJ174&gt;0.03, AJ174&lt;=0.1),((AJ174-0.03)*0.5), IF(AJ174&gt;0.1,((AJ174-0.03)*0.5)+((AJ174-0.1)*0.5))), "N/A")</f>
        <v>2.1412647162672077E-2</v>
      </c>
      <c r="AP179" s="312">
        <f>IF(AND(AP177="Y",AP178="Y"), IF(AND(AP174&gt;0.03, AP174&lt;=0.1),((AP174-0.03)*0.5), IF(AP174&gt;0.1,((AP174-0.03)*0.5)+((AP174-0.1)*0.5))), "N/A")</f>
        <v>1.6670282633830871E-2</v>
      </c>
      <c r="AZ179" s="312">
        <f>IF(AND(AZ177="Y",AZ178="Y"), IF(AND(AZ174&gt;0.03, AZ174&lt;=0.1),((AZ174-0.03)*0.5), IF(AZ174&gt;0.1,((AZ174-0.03)*0.5)+((AZ174-0.1)*0.5))), "N/A")</f>
        <v>2.775974768716024E-2</v>
      </c>
      <c r="BF179" s="312">
        <f>IF(AND(BF177="Y",BF178="Y"), IF(AND(BF174&gt;0.03, BF174&lt;=0.1),((BF174-0.03)*0.5), IF(BF174&gt;0.1,((BF174-0.03)*0.5)+((BF174-0.1)*0.5))), "N/A")</f>
        <v>1.7503469477142312E-2</v>
      </c>
      <c r="BP179" s="312">
        <f>IF(AND(BP177="Y",BP178="Y"), IF(AND(BP174&gt;0.03, BP174&lt;=0.1),((BP174-0.03)*0.5), IF(BP174&gt;0.1,((BP174-0.03)*0.5)+((BP174-0.1)*0.5))), "N/A")</f>
        <v>5.993159675144058E-2</v>
      </c>
      <c r="BV179" s="312">
        <f>IF(AND(BV177="Y",BV178="Y"), IF(AND(BV174&gt;0.03, BV174&lt;=0.1),((BV174-0.03)*0.5), IF(BV174&gt;0.1,((BV174-0.03)*0.5)+((BV174-0.1)*0.5))), "N/A")</f>
        <v>6.9606420833963706E-2</v>
      </c>
      <c r="CF179" s="312">
        <f>IF(AND(CF177="Y",CF178="Y"), IF(AND(CF174&gt;0.03, CF174&lt;=0.1),((CF174-0.03)*0.5), IF(CF174&gt;0.1,((CF174-0.03)*0.5)+((CF174-0.1)*0.5))), "N/A")</f>
        <v>2.6820729352137571E-2</v>
      </c>
      <c r="CL179" s="312">
        <f>IF(AND(CL177="Y",CL178="Y"), IF(AND(CL174&gt;0.03, CL174&lt;=0.1),((CL174-0.03)*0.5), IF(CL174&gt;0.1,((CL174-0.03)*0.5)+((CL174-0.1)*0.5))), "N/A")</f>
        <v>3.0974557214475375E-2</v>
      </c>
    </row>
    <row r="180" spans="1:90" ht="13.8" thickBot="1" x14ac:dyDescent="0.3">
      <c r="A180" s="299">
        <f>+A179+0.1</f>
        <v>4.3999999999999986</v>
      </c>
      <c r="B180" s="298" t="s">
        <v>255</v>
      </c>
      <c r="C180"/>
      <c r="D180" s="313">
        <f>IFERROR(D179*D158, "N/A")</f>
        <v>29796206.407319207</v>
      </c>
      <c r="H180" s="345"/>
      <c r="J180" s="313">
        <f>IFERROR(J179*J158, "N/A")</f>
        <v>5100183.9916010061</v>
      </c>
      <c r="T180" s="313">
        <f>IFERROR(T179*T158, "N/A")</f>
        <v>89105666.707149684</v>
      </c>
      <c r="Z180" s="313">
        <f>IFERROR(Z179*Z158, "N/A")</f>
        <v>18612511.540123612</v>
      </c>
      <c r="AJ180" s="313">
        <f>IFERROR(AJ179*AJ158, "N/A")</f>
        <v>11774453.163220707</v>
      </c>
      <c r="AP180" s="313">
        <f>IFERROR(AP179*AP158, "N/A")</f>
        <v>3332683.5644832831</v>
      </c>
      <c r="AZ180" s="313">
        <f>IFERROR(AZ179*AZ158, "N/A")</f>
        <v>27263342.552115511</v>
      </c>
      <c r="BF180" s="313">
        <f>IFERROR(BF179*BF158, "N/A")</f>
        <v>12309116.000038387</v>
      </c>
      <c r="BP180" s="313">
        <f>IFERROR(BP179*BP158, "N/A")</f>
        <v>37993165.524682023</v>
      </c>
      <c r="BV180" s="313">
        <f>IFERROR(BV179*BV158, "N/A")</f>
        <v>17654059.13108952</v>
      </c>
      <c r="CF180" s="313">
        <f>IFERROR(CF179*CF158, "N/A")</f>
        <v>27489025.372665614</v>
      </c>
      <c r="CL180" s="313">
        <f>IFERROR(CL179*CL158, "N/A")</f>
        <v>20208716.687601831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14" t="s">
        <v>256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90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90" ht="13.8" x14ac:dyDescent="0.25">
      <c r="A186" s="316"/>
      <c r="B186"/>
      <c r="C186"/>
      <c r="D186" s="318" t="s">
        <v>257</v>
      </c>
      <c r="E186" s="319"/>
      <c r="F186" s="316"/>
      <c r="G186" s="316"/>
      <c r="H186" s="316"/>
      <c r="I186" s="316"/>
      <c r="J186"/>
    </row>
    <row r="187" spans="1:90" ht="26.4" x14ac:dyDescent="0.25">
      <c r="A187" s="316"/>
      <c r="B187"/>
      <c r="C187"/>
      <c r="D187" s="320" t="s">
        <v>258</v>
      </c>
      <c r="E187" s="321" t="s">
        <v>228</v>
      </c>
      <c r="F187"/>
      <c r="G187" s="322" t="s">
        <v>259</v>
      </c>
      <c r="H187" s="322"/>
      <c r="I187" s="322"/>
      <c r="J187" s="322"/>
    </row>
    <row r="188" spans="1:90" ht="13.8" x14ac:dyDescent="0.25">
      <c r="A188" s="316"/>
      <c r="B188"/>
      <c r="C188"/>
      <c r="D188" s="323" t="s">
        <v>260</v>
      </c>
      <c r="E188" s="324" t="s">
        <v>261</v>
      </c>
      <c r="F188"/>
      <c r="G188" s="322">
        <v>0</v>
      </c>
      <c r="H188" s="325" t="s">
        <v>262</v>
      </c>
      <c r="I188" s="322"/>
      <c r="J188" s="322"/>
    </row>
    <row r="189" spans="1:90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251">D189</f>
        <v>5400</v>
      </c>
      <c r="H189" s="325">
        <f t="shared" si="251"/>
        <v>8.4000000000000005E-2</v>
      </c>
      <c r="I189" s="329">
        <v>5.7000000000000002E-2</v>
      </c>
      <c r="J189" s="328">
        <v>12000</v>
      </c>
    </row>
    <row r="190" spans="1:90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251"/>
        <v>12000</v>
      </c>
      <c r="H190" s="325">
        <f t="shared" si="251"/>
        <v>5.7000000000000002E-2</v>
      </c>
      <c r="I190" s="329">
        <v>0.04</v>
      </c>
      <c r="J190" s="328">
        <v>24000</v>
      </c>
    </row>
    <row r="191" spans="1:90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251"/>
        <v>24000</v>
      </c>
      <c r="H191" s="325">
        <f t="shared" si="251"/>
        <v>0.04</v>
      </c>
      <c r="I191" s="329">
        <v>2.9000000000000001E-2</v>
      </c>
      <c r="J191" s="328">
        <v>48000</v>
      </c>
    </row>
    <row r="192" spans="1:90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251"/>
        <v>48000</v>
      </c>
      <c r="H192" s="325">
        <f t="shared" si="251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251"/>
        <v>96000</v>
      </c>
      <c r="H193" s="325">
        <f t="shared" si="251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251"/>
        <v>192000</v>
      </c>
      <c r="H194" s="325">
        <f t="shared" si="251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263</v>
      </c>
      <c r="E196" s="334" t="s">
        <v>264</v>
      </c>
      <c r="F196" s="335"/>
      <c r="G196" s="331"/>
      <c r="H196" s="316"/>
      <c r="I196" s="316"/>
      <c r="J196"/>
    </row>
    <row r="197" spans="1:10" x14ac:dyDescent="0.25">
      <c r="C197"/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O197"/>
  <sheetViews>
    <sheetView zoomScale="90" zoomScaleNormal="90" workbookViewId="0">
      <pane xSplit="3" ySplit="5" topLeftCell="BZ5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J134" sqref="J134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6.332031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215</v>
      </c>
      <c r="B1" s="22"/>
      <c r="C1" s="365" t="s">
        <v>171</v>
      </c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7"/>
    </row>
    <row r="2" spans="1:119" s="20" customFormat="1" ht="21.6" thickBot="1" x14ac:dyDescent="0.45">
      <c r="A2" s="23" t="s">
        <v>14</v>
      </c>
      <c r="B2" s="22"/>
      <c r="D2" s="368" t="s">
        <v>151</v>
      </c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70"/>
      <c r="S2" s="185"/>
      <c r="T2" s="371" t="s">
        <v>152</v>
      </c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70"/>
      <c r="AI2" s="186"/>
      <c r="AJ2" s="371" t="s">
        <v>205</v>
      </c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70"/>
      <c r="AY2" s="186"/>
      <c r="AZ2" s="371" t="s">
        <v>156</v>
      </c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70"/>
      <c r="BO2" s="186"/>
      <c r="BP2" s="371" t="s">
        <v>157</v>
      </c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70"/>
      <c r="CE2" s="186"/>
      <c r="CF2" s="371" t="s">
        <v>158</v>
      </c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72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76" t="s">
        <v>130</v>
      </c>
      <c r="E3" s="377"/>
      <c r="F3" s="377"/>
      <c r="G3" s="377"/>
      <c r="H3" s="377"/>
      <c r="I3" s="378"/>
      <c r="J3" s="379" t="s">
        <v>129</v>
      </c>
      <c r="K3" s="377"/>
      <c r="L3" s="377"/>
      <c r="M3" s="377"/>
      <c r="N3" s="377"/>
      <c r="O3" s="378"/>
      <c r="P3" s="373" t="s">
        <v>271</v>
      </c>
      <c r="Q3" s="374"/>
      <c r="R3" s="375"/>
      <c r="S3" s="187"/>
      <c r="T3" s="379" t="s">
        <v>128</v>
      </c>
      <c r="U3" s="377"/>
      <c r="V3" s="377"/>
      <c r="W3" s="377"/>
      <c r="X3" s="377"/>
      <c r="Y3" s="378"/>
      <c r="Z3" s="379" t="s">
        <v>127</v>
      </c>
      <c r="AA3" s="377"/>
      <c r="AB3" s="377"/>
      <c r="AC3" s="377"/>
      <c r="AD3" s="377"/>
      <c r="AE3" s="378"/>
      <c r="AF3" s="373" t="s">
        <v>272</v>
      </c>
      <c r="AG3" s="374"/>
      <c r="AH3" s="375"/>
      <c r="AI3" s="188"/>
      <c r="AJ3" s="379" t="s">
        <v>206</v>
      </c>
      <c r="AK3" s="377"/>
      <c r="AL3" s="377"/>
      <c r="AM3" s="377"/>
      <c r="AN3" s="377"/>
      <c r="AO3" s="378"/>
      <c r="AP3" s="379" t="s">
        <v>207</v>
      </c>
      <c r="AQ3" s="377"/>
      <c r="AR3" s="377"/>
      <c r="AS3" s="377"/>
      <c r="AT3" s="377"/>
      <c r="AU3" s="378"/>
      <c r="AV3" s="373" t="s">
        <v>273</v>
      </c>
      <c r="AW3" s="374"/>
      <c r="AX3" s="375"/>
      <c r="AY3" s="188"/>
      <c r="AZ3" s="379" t="s">
        <v>137</v>
      </c>
      <c r="BA3" s="377"/>
      <c r="BB3" s="377"/>
      <c r="BC3" s="377"/>
      <c r="BD3" s="377"/>
      <c r="BE3" s="378"/>
      <c r="BF3" s="379" t="s">
        <v>138</v>
      </c>
      <c r="BG3" s="377"/>
      <c r="BH3" s="377"/>
      <c r="BI3" s="377"/>
      <c r="BJ3" s="377"/>
      <c r="BK3" s="378"/>
      <c r="BL3" s="373" t="s">
        <v>274</v>
      </c>
      <c r="BM3" s="374"/>
      <c r="BN3" s="375"/>
      <c r="BO3" s="188"/>
      <c r="BP3" s="379" t="s">
        <v>135</v>
      </c>
      <c r="BQ3" s="377"/>
      <c r="BR3" s="377"/>
      <c r="BS3" s="377"/>
      <c r="BT3" s="377"/>
      <c r="BU3" s="378"/>
      <c r="BV3" s="379" t="s">
        <v>136</v>
      </c>
      <c r="BW3" s="377"/>
      <c r="BX3" s="377"/>
      <c r="BY3" s="377"/>
      <c r="BZ3" s="377"/>
      <c r="CA3" s="378"/>
      <c r="CB3" s="373" t="s">
        <v>275</v>
      </c>
      <c r="CC3" s="374"/>
      <c r="CD3" s="375"/>
      <c r="CE3" s="188"/>
      <c r="CF3" s="379" t="s">
        <v>139</v>
      </c>
      <c r="CG3" s="377"/>
      <c r="CH3" s="377"/>
      <c r="CI3" s="377"/>
      <c r="CJ3" s="377"/>
      <c r="CK3" s="378"/>
      <c r="CL3" s="379" t="s">
        <v>140</v>
      </c>
      <c r="CM3" s="377"/>
      <c r="CN3" s="377"/>
      <c r="CO3" s="377"/>
      <c r="CP3" s="377"/>
      <c r="CQ3" s="378"/>
      <c r="CR3" s="373" t="s">
        <v>276</v>
      </c>
      <c r="CS3" s="374"/>
      <c r="CT3" s="390"/>
      <c r="CV3" s="380" t="s">
        <v>141</v>
      </c>
      <c r="CW3" s="381"/>
      <c r="CX3" s="381"/>
      <c r="CY3" s="381"/>
      <c r="CZ3" s="381"/>
      <c r="DA3" s="382"/>
      <c r="DB3" s="383" t="s">
        <v>142</v>
      </c>
      <c r="DC3" s="381"/>
      <c r="DD3" s="381"/>
      <c r="DE3" s="381"/>
      <c r="DF3" s="381"/>
      <c r="DG3" s="382"/>
      <c r="DH3" s="158"/>
      <c r="DI3" s="384" t="s">
        <v>143</v>
      </c>
      <c r="DJ3" s="385"/>
      <c r="DK3" s="385"/>
      <c r="DL3" s="386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7"/>
      <c r="DJ4" s="388"/>
      <c r="DK4" s="388"/>
      <c r="DL4" s="389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154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154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154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154</v>
      </c>
      <c r="AF5" s="110" t="s">
        <v>105</v>
      </c>
      <c r="AG5" s="110" t="s">
        <v>106</v>
      </c>
      <c r="AH5" s="111" t="s">
        <v>132</v>
      </c>
      <c r="AI5" s="32"/>
      <c r="AJ5" s="101" t="s">
        <v>208</v>
      </c>
      <c r="AK5" s="102" t="s">
        <v>98</v>
      </c>
      <c r="AL5" s="102" t="s">
        <v>209</v>
      </c>
      <c r="AM5" s="102" t="s">
        <v>98</v>
      </c>
      <c r="AN5" s="102" t="s">
        <v>210</v>
      </c>
      <c r="AO5" s="103" t="s">
        <v>154</v>
      </c>
      <c r="AP5" s="104" t="s">
        <v>208</v>
      </c>
      <c r="AQ5" s="102" t="s">
        <v>98</v>
      </c>
      <c r="AR5" s="102" t="s">
        <v>209</v>
      </c>
      <c r="AS5" s="102" t="s">
        <v>98</v>
      </c>
      <c r="AT5" s="102" t="s">
        <v>210</v>
      </c>
      <c r="AU5" s="100" t="s">
        <v>154</v>
      </c>
      <c r="AV5" s="110" t="s">
        <v>208</v>
      </c>
      <c r="AW5" s="110" t="s">
        <v>209</v>
      </c>
      <c r="AX5" s="111" t="s">
        <v>211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154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154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154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154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154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154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155</v>
      </c>
      <c r="DB5" s="106" t="s">
        <v>159</v>
      </c>
      <c r="DC5" s="107" t="s">
        <v>98</v>
      </c>
      <c r="DD5" s="107" t="s">
        <v>160</v>
      </c>
      <c r="DE5" s="107" t="s">
        <v>98</v>
      </c>
      <c r="DF5" s="107" t="s">
        <v>161</v>
      </c>
      <c r="DG5" s="108" t="s">
        <v>162</v>
      </c>
      <c r="DH5" s="159"/>
      <c r="DI5" s="175"/>
      <c r="DJ5" s="176" t="s">
        <v>96</v>
      </c>
      <c r="DK5" s="177" t="s">
        <v>161</v>
      </c>
      <c r="DL5" s="178" t="s">
        <v>163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>
        <v>218935126.11999997</v>
      </c>
      <c r="E8" s="36"/>
      <c r="F8" s="36">
        <v>51103554.529999979</v>
      </c>
      <c r="G8" s="36"/>
      <c r="H8" s="36">
        <v>270038680.64999998</v>
      </c>
      <c r="I8" s="37"/>
      <c r="J8" s="38">
        <v>102609740.69999999</v>
      </c>
      <c r="K8" s="36"/>
      <c r="L8" s="36">
        <v>168794142.19999996</v>
      </c>
      <c r="M8" s="36"/>
      <c r="N8" s="36">
        <v>271403882.89999998</v>
      </c>
      <c r="O8" s="37"/>
      <c r="P8" s="116">
        <f>+D8+J8</f>
        <v>321544866.81999993</v>
      </c>
      <c r="Q8" s="117">
        <f>+F8+L8</f>
        <v>219897696.72999993</v>
      </c>
      <c r="R8" s="118">
        <f>+P8+Q8</f>
        <v>541442563.54999983</v>
      </c>
      <c r="S8" s="32"/>
      <c r="T8" s="35">
        <v>394227858.51000023</v>
      </c>
      <c r="U8" s="36"/>
      <c r="V8" s="36">
        <v>86473436.800000027</v>
      </c>
      <c r="W8" s="36"/>
      <c r="X8" s="36">
        <v>480701295.31000024</v>
      </c>
      <c r="Y8" s="37"/>
      <c r="Z8" s="38">
        <v>219363655.69000006</v>
      </c>
      <c r="AA8" s="36"/>
      <c r="AB8" s="36">
        <v>176408101.15000004</v>
      </c>
      <c r="AC8" s="36"/>
      <c r="AD8" s="36">
        <v>395771756.84000009</v>
      </c>
      <c r="AE8" s="37"/>
      <c r="AF8" s="116">
        <f>+T8+Z8</f>
        <v>613591514.20000029</v>
      </c>
      <c r="AG8" s="117">
        <f>+V8+AB8</f>
        <v>262881537.95000005</v>
      </c>
      <c r="AH8" s="118">
        <f>+AF8+AG8</f>
        <v>876473052.15000033</v>
      </c>
      <c r="AI8" s="32"/>
      <c r="AJ8" s="35">
        <v>129211442.0048992</v>
      </c>
      <c r="AK8" s="36"/>
      <c r="AL8" s="36">
        <v>36496348.718564354</v>
      </c>
      <c r="AM8" s="36"/>
      <c r="AN8" s="36">
        <v>165707790.72346357</v>
      </c>
      <c r="AO8" s="37"/>
      <c r="AP8" s="38">
        <v>43226437.024391323</v>
      </c>
      <c r="AQ8" s="36"/>
      <c r="AR8" s="36">
        <v>87776857.412145227</v>
      </c>
      <c r="AS8" s="36"/>
      <c r="AT8" s="36">
        <v>131003294.43653655</v>
      </c>
      <c r="AU8" s="37"/>
      <c r="AV8" s="116">
        <f>+AJ8+AP8</f>
        <v>172437879.02929053</v>
      </c>
      <c r="AW8" s="117">
        <f>+AL8+AR8</f>
        <v>124273206.13070959</v>
      </c>
      <c r="AX8" s="118">
        <f>+AV8+AW8</f>
        <v>296711085.16000009</v>
      </c>
      <c r="AY8" s="32"/>
      <c r="AZ8" s="35">
        <v>238792058.10694</v>
      </c>
      <c r="BA8" s="36"/>
      <c r="BB8" s="36">
        <v>47984580.403059803</v>
      </c>
      <c r="BC8" s="36"/>
      <c r="BD8" s="36">
        <v>286776638.50999981</v>
      </c>
      <c r="BE8" s="37"/>
      <c r="BF8" s="38">
        <v>178651810.98087201</v>
      </c>
      <c r="BG8" s="36"/>
      <c r="BH8" s="36">
        <v>156835082.34912801</v>
      </c>
      <c r="BI8" s="36"/>
      <c r="BJ8" s="36">
        <v>328865699.33000004</v>
      </c>
      <c r="BK8" s="37"/>
      <c r="BL8" s="116">
        <f>+AZ8+BF8</f>
        <v>417443869.08781201</v>
      </c>
      <c r="BM8" s="117">
        <f>+BB8+BH8</f>
        <v>204819662.75218782</v>
      </c>
      <c r="BN8" s="118">
        <f>+BL8+BM8</f>
        <v>622263531.83999979</v>
      </c>
      <c r="BO8" s="32"/>
      <c r="BP8" s="35">
        <v>164825657.2899999</v>
      </c>
      <c r="BQ8" s="36"/>
      <c r="BR8" s="36">
        <v>31212690.739999939</v>
      </c>
      <c r="BS8" s="36"/>
      <c r="BT8" s="36">
        <v>196038348.02999985</v>
      </c>
      <c r="BU8" s="37"/>
      <c r="BV8" s="38">
        <v>62871418.720000073</v>
      </c>
      <c r="BW8" s="36"/>
      <c r="BX8" s="36">
        <v>86544174.839999899</v>
      </c>
      <c r="BY8" s="36"/>
      <c r="BZ8" s="36">
        <v>149415593.55999997</v>
      </c>
      <c r="CA8" s="37"/>
      <c r="CB8" s="116">
        <f>+BP8+BV8</f>
        <v>227697076.00999999</v>
      </c>
      <c r="CC8" s="117">
        <f>+BR8+BX8</f>
        <v>117756865.57999983</v>
      </c>
      <c r="CD8" s="118">
        <f>+CB8+CC8</f>
        <v>345453941.58999979</v>
      </c>
      <c r="CE8" s="32"/>
      <c r="CF8" s="35">
        <v>254756968.21958101</v>
      </c>
      <c r="CG8" s="36"/>
      <c r="CH8" s="36">
        <v>42762905.120418601</v>
      </c>
      <c r="CI8" s="36"/>
      <c r="CJ8" s="36">
        <v>297519873.33999962</v>
      </c>
      <c r="CK8" s="37"/>
      <c r="CL8" s="38">
        <v>163879998.499946</v>
      </c>
      <c r="CM8" s="36"/>
      <c r="CN8" s="36">
        <v>120004185.610054</v>
      </c>
      <c r="CO8" s="36"/>
      <c r="CP8" s="36">
        <v>283884184.11000001</v>
      </c>
      <c r="CQ8" s="37"/>
      <c r="CR8" s="116">
        <f>+CF8+CL8</f>
        <v>418636966.71952701</v>
      </c>
      <c r="CS8" s="117">
        <f>+CH8+CN8</f>
        <v>162767090.73047259</v>
      </c>
      <c r="CT8" s="118">
        <f>+CR8+CS8</f>
        <v>581404057.44999957</v>
      </c>
      <c r="CU8" s="32"/>
      <c r="CV8" s="38">
        <f t="shared" ref="CV8:CV15" si="0">+D8+T8+AJ8+AZ8+BP8+CF8</f>
        <v>1400749110.2514205</v>
      </c>
      <c r="CW8" s="36"/>
      <c r="CX8" s="36">
        <f t="shared" ref="CX8:CX15" si="1">+F8+V8+AL8+BB8+BR8+CH8</f>
        <v>296033516.31204271</v>
      </c>
      <c r="CY8" s="39"/>
      <c r="CZ8" s="36">
        <f>+CV8+CX8</f>
        <v>1696782626.5634632</v>
      </c>
      <c r="DA8" s="40"/>
      <c r="DB8" s="38">
        <f>+J8+Z8+AP8+BF8+BV8+CL8</f>
        <v>770603061.61520946</v>
      </c>
      <c r="DC8" s="39"/>
      <c r="DD8" s="36">
        <f>+L8+AB8+AR8+BH8+BX8+CN8</f>
        <v>796362543.56132722</v>
      </c>
      <c r="DE8" s="39"/>
      <c r="DF8" s="36">
        <f>+DB8+DD8</f>
        <v>1566965605.1765366</v>
      </c>
      <c r="DG8" s="40"/>
      <c r="DH8" s="152"/>
      <c r="DI8" s="161" t="s">
        <v>15</v>
      </c>
      <c r="DJ8" s="38">
        <f>+CZ8</f>
        <v>1696782626.5634632</v>
      </c>
      <c r="DK8" s="36">
        <f>+DF8</f>
        <v>1566965605.1765366</v>
      </c>
      <c r="DL8" s="37">
        <f>+DJ8+DK8</f>
        <v>3263748231.7399998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>
        <v>0</v>
      </c>
      <c r="K9" s="36"/>
      <c r="L9" s="36">
        <v>0</v>
      </c>
      <c r="M9" s="36"/>
      <c r="N9" s="36">
        <v>0</v>
      </c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>
        <v>0</v>
      </c>
      <c r="AA9" s="36"/>
      <c r="AB9" s="36">
        <v>0</v>
      </c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>
        <v>0</v>
      </c>
      <c r="AQ9" s="36"/>
      <c r="AR9" s="36">
        <v>0</v>
      </c>
      <c r="AS9" s="36"/>
      <c r="AT9" s="36">
        <v>0</v>
      </c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>
        <v>0</v>
      </c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>
        <v>0</v>
      </c>
      <c r="BW9" s="36"/>
      <c r="BX9" s="36">
        <v>0</v>
      </c>
      <c r="BY9" s="36"/>
      <c r="BZ9" s="36">
        <v>0</v>
      </c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>
        <v>0</v>
      </c>
      <c r="CM9" s="36"/>
      <c r="CN9" s="36">
        <v>0</v>
      </c>
      <c r="CO9" s="36"/>
      <c r="CP9" s="36">
        <v>0</v>
      </c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>
        <v>218935126.11999997</v>
      </c>
      <c r="E10" s="43"/>
      <c r="F10" s="43">
        <v>51103554.529999979</v>
      </c>
      <c r="G10" s="43"/>
      <c r="H10" s="43">
        <v>270038680.64999998</v>
      </c>
      <c r="I10" s="44"/>
      <c r="J10" s="45">
        <v>102609740.69999999</v>
      </c>
      <c r="K10" s="43"/>
      <c r="L10" s="43">
        <v>168794142.19999996</v>
      </c>
      <c r="M10" s="43"/>
      <c r="N10" s="43">
        <v>271403882.89999998</v>
      </c>
      <c r="O10" s="44"/>
      <c r="P10" s="122">
        <f t="shared" si="2"/>
        <v>321544866.81999993</v>
      </c>
      <c r="Q10" s="123">
        <f t="shared" si="3"/>
        <v>219897696.72999993</v>
      </c>
      <c r="R10" s="124">
        <f t="shared" si="4"/>
        <v>541442563.54999983</v>
      </c>
      <c r="S10" s="32"/>
      <c r="T10" s="42">
        <v>394227858.51000023</v>
      </c>
      <c r="U10" s="43"/>
      <c r="V10" s="43">
        <v>86473436.800000027</v>
      </c>
      <c r="W10" s="43"/>
      <c r="X10" s="43">
        <v>480701295.31000024</v>
      </c>
      <c r="Y10" s="44"/>
      <c r="Z10" s="45">
        <v>219363655.69000006</v>
      </c>
      <c r="AA10" s="43"/>
      <c r="AB10" s="43">
        <v>176408101.15000004</v>
      </c>
      <c r="AC10" s="43"/>
      <c r="AD10" s="43">
        <v>395771756.84000009</v>
      </c>
      <c r="AE10" s="44"/>
      <c r="AF10" s="122">
        <f t="shared" si="5"/>
        <v>613591514.20000029</v>
      </c>
      <c r="AG10" s="123">
        <f t="shared" si="6"/>
        <v>262881537.95000005</v>
      </c>
      <c r="AH10" s="124">
        <f t="shared" si="7"/>
        <v>876473052.15000033</v>
      </c>
      <c r="AI10" s="32"/>
      <c r="AJ10" s="42">
        <v>129211442.0048992</v>
      </c>
      <c r="AK10" s="43"/>
      <c r="AL10" s="43">
        <v>36496348.718564354</v>
      </c>
      <c r="AM10" s="43"/>
      <c r="AN10" s="43">
        <v>165707790.72346357</v>
      </c>
      <c r="AO10" s="44"/>
      <c r="AP10" s="45">
        <v>43226437.024391323</v>
      </c>
      <c r="AQ10" s="43"/>
      <c r="AR10" s="43">
        <v>87776857.412145227</v>
      </c>
      <c r="AS10" s="43"/>
      <c r="AT10" s="43">
        <v>131003294.43653655</v>
      </c>
      <c r="AU10" s="44"/>
      <c r="AV10" s="122">
        <f t="shared" si="8"/>
        <v>172437879.02929053</v>
      </c>
      <c r="AW10" s="123">
        <f t="shared" si="9"/>
        <v>124273206.13070959</v>
      </c>
      <c r="AX10" s="124">
        <f t="shared" si="10"/>
        <v>296711085.16000009</v>
      </c>
      <c r="AY10" s="32"/>
      <c r="AZ10" s="42">
        <v>238792058.10694</v>
      </c>
      <c r="BA10" s="43"/>
      <c r="BB10" s="43">
        <v>47984580.403059803</v>
      </c>
      <c r="BC10" s="43"/>
      <c r="BD10" s="43">
        <v>286776638.50999981</v>
      </c>
      <c r="BE10" s="44"/>
      <c r="BF10" s="45">
        <f>+BF8+BF9</f>
        <v>178651810.98087201</v>
      </c>
      <c r="BG10" s="43"/>
      <c r="BH10" s="43">
        <v>156835082.34912801</v>
      </c>
      <c r="BI10" s="43"/>
      <c r="BJ10" s="43">
        <v>328865699.33000004</v>
      </c>
      <c r="BK10" s="44"/>
      <c r="BL10" s="122">
        <f t="shared" si="11"/>
        <v>417443869.08781201</v>
      </c>
      <c r="BM10" s="123">
        <f t="shared" si="12"/>
        <v>204819662.75218782</v>
      </c>
      <c r="BN10" s="124">
        <f t="shared" si="13"/>
        <v>622263531.83999979</v>
      </c>
      <c r="BO10" s="32"/>
      <c r="BP10" s="42">
        <v>164825657.2899999</v>
      </c>
      <c r="BQ10" s="43"/>
      <c r="BR10" s="43">
        <v>31212690.739999939</v>
      </c>
      <c r="BS10" s="43"/>
      <c r="BT10" s="43">
        <v>196038348.02999985</v>
      </c>
      <c r="BU10" s="44"/>
      <c r="BV10" s="45">
        <v>62871418.720000073</v>
      </c>
      <c r="BW10" s="43"/>
      <c r="BX10" s="43">
        <v>86544174.839999899</v>
      </c>
      <c r="BY10" s="43"/>
      <c r="BZ10" s="43">
        <v>149415593.55999997</v>
      </c>
      <c r="CA10" s="44"/>
      <c r="CB10" s="122">
        <f t="shared" si="14"/>
        <v>227697076.00999999</v>
      </c>
      <c r="CC10" s="123">
        <f t="shared" si="15"/>
        <v>117756865.57999983</v>
      </c>
      <c r="CD10" s="124">
        <f t="shared" si="16"/>
        <v>345453941.58999979</v>
      </c>
      <c r="CE10" s="32"/>
      <c r="CF10" s="42">
        <v>254756968.21958101</v>
      </c>
      <c r="CG10" s="43"/>
      <c r="CH10" s="43">
        <v>42762905.120418601</v>
      </c>
      <c r="CI10" s="43"/>
      <c r="CJ10" s="43">
        <v>297519873.33999962</v>
      </c>
      <c r="CK10" s="44"/>
      <c r="CL10" s="45">
        <v>163879998.499946</v>
      </c>
      <c r="CM10" s="43"/>
      <c r="CN10" s="43">
        <v>120004185.610054</v>
      </c>
      <c r="CO10" s="43"/>
      <c r="CP10" s="43">
        <v>283884184.11000001</v>
      </c>
      <c r="CQ10" s="44"/>
      <c r="CR10" s="122">
        <f t="shared" si="17"/>
        <v>418636966.71952701</v>
      </c>
      <c r="CS10" s="123">
        <f t="shared" si="18"/>
        <v>162767090.73047259</v>
      </c>
      <c r="CT10" s="124">
        <f t="shared" si="19"/>
        <v>581404057.44999957</v>
      </c>
      <c r="CU10" s="32"/>
      <c r="CV10" s="38">
        <f t="shared" si="0"/>
        <v>1400749110.2514205</v>
      </c>
      <c r="CW10" s="36"/>
      <c r="CX10" s="36">
        <f t="shared" si="1"/>
        <v>296033516.31204271</v>
      </c>
      <c r="CY10" s="46"/>
      <c r="CZ10" s="36">
        <f t="shared" si="20"/>
        <v>1696782626.5634632</v>
      </c>
      <c r="DA10" s="47"/>
      <c r="DB10" s="45">
        <f>+DB8+DB9</f>
        <v>770603061.61520946</v>
      </c>
      <c r="DC10" s="46"/>
      <c r="DD10" s="43">
        <f>+DD8+DD9</f>
        <v>796362543.56132722</v>
      </c>
      <c r="DE10" s="46"/>
      <c r="DF10" s="43">
        <f>+DF8+DF9</f>
        <v>1566965605.1765366</v>
      </c>
      <c r="DG10" s="47"/>
      <c r="DH10" s="153"/>
      <c r="DI10" s="161" t="s">
        <v>17</v>
      </c>
      <c r="DJ10" s="45">
        <f>+DJ8</f>
        <v>1696782626.5634632</v>
      </c>
      <c r="DK10" s="43">
        <f>+DK8</f>
        <v>1566965605.1765366</v>
      </c>
      <c r="DL10" s="44">
        <f>+DL8</f>
        <v>3263748231.7399998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>
        <v>-12293090.259999998</v>
      </c>
      <c r="E11" s="36"/>
      <c r="F11" s="36">
        <v>-4030528.1500000022</v>
      </c>
      <c r="G11" s="36"/>
      <c r="H11" s="36">
        <v>-16323618.41</v>
      </c>
      <c r="I11" s="37">
        <v>-126.84449770766959</v>
      </c>
      <c r="J11" s="38">
        <v>-1508783.2800000012</v>
      </c>
      <c r="K11" s="36"/>
      <c r="L11" s="36">
        <v>-10768439.029999997</v>
      </c>
      <c r="M11" s="36"/>
      <c r="N11" s="36">
        <v>-12277222.309999999</v>
      </c>
      <c r="O11" s="37"/>
      <c r="P11" s="116">
        <f t="shared" si="2"/>
        <v>-13801873.539999999</v>
      </c>
      <c r="Q11" s="117">
        <f t="shared" si="3"/>
        <v>-14798967.18</v>
      </c>
      <c r="R11" s="118">
        <f t="shared" si="4"/>
        <v>-28600840.719999999</v>
      </c>
      <c r="S11" s="32"/>
      <c r="T11" s="35">
        <v>67912.056000001729</v>
      </c>
      <c r="U11" s="36"/>
      <c r="V11" s="36">
        <v>-3787672.8800000045</v>
      </c>
      <c r="W11" s="36"/>
      <c r="X11" s="36">
        <v>-3719760.8240000028</v>
      </c>
      <c r="Y11" s="37"/>
      <c r="Z11" s="38">
        <v>42958472.160999976</v>
      </c>
      <c r="AA11" s="36"/>
      <c r="AB11" s="36">
        <v>-24340936.184</v>
      </c>
      <c r="AC11" s="36"/>
      <c r="AD11" s="36">
        <v>18617535.976999976</v>
      </c>
      <c r="AE11" s="37"/>
      <c r="AF11" s="116">
        <f t="shared" si="5"/>
        <v>43026384.216999978</v>
      </c>
      <c r="AG11" s="117">
        <f t="shared" si="6"/>
        <v>-28128609.064000003</v>
      </c>
      <c r="AH11" s="118">
        <f t="shared" si="7"/>
        <v>14897775.152999975</v>
      </c>
      <c r="AI11" s="32"/>
      <c r="AJ11" s="35">
        <v>-1696989.9851938114</v>
      </c>
      <c r="AK11" s="36"/>
      <c r="AL11" s="36">
        <v>-3170850.8146432787</v>
      </c>
      <c r="AM11" s="36"/>
      <c r="AN11" s="36">
        <v>-4867840.7998370901</v>
      </c>
      <c r="AO11" s="37"/>
      <c r="AP11" s="38">
        <v>-3178003.6615158841</v>
      </c>
      <c r="AQ11" s="36"/>
      <c r="AR11" s="36">
        <v>-24998936.8845037</v>
      </c>
      <c r="AS11" s="36"/>
      <c r="AT11" s="36">
        <v>-28176940.546019584</v>
      </c>
      <c r="AU11" s="37"/>
      <c r="AV11" s="116">
        <f t="shared" si="8"/>
        <v>-4874993.6467096955</v>
      </c>
      <c r="AW11" s="117">
        <f t="shared" si="9"/>
        <v>-28169787.699146979</v>
      </c>
      <c r="AX11" s="118">
        <f t="shared" si="10"/>
        <v>-33044781.345856674</v>
      </c>
      <c r="AY11" s="32"/>
      <c r="AZ11" s="35">
        <v>-16187303</v>
      </c>
      <c r="BA11" s="36"/>
      <c r="BB11" s="36">
        <v>-4691765</v>
      </c>
      <c r="BC11" s="36"/>
      <c r="BD11" s="36">
        <v>-20879068</v>
      </c>
      <c r="BE11" s="37"/>
      <c r="BF11" s="38">
        <v>-11777264</v>
      </c>
      <c r="BG11" s="36"/>
      <c r="BH11" s="36">
        <v>-26312232</v>
      </c>
      <c r="BI11" s="36"/>
      <c r="BJ11" s="36">
        <v>-31468302</v>
      </c>
      <c r="BK11" s="37"/>
      <c r="BL11" s="116">
        <f t="shared" si="11"/>
        <v>-27964567</v>
      </c>
      <c r="BM11" s="117">
        <f t="shared" si="12"/>
        <v>-31003997</v>
      </c>
      <c r="BN11" s="118">
        <f t="shared" si="13"/>
        <v>-58968564</v>
      </c>
      <c r="BO11" s="32"/>
      <c r="BP11" s="35">
        <v>-8691604.1200000066</v>
      </c>
      <c r="BQ11" s="36"/>
      <c r="BR11" s="36">
        <v>-10990050.959999993</v>
      </c>
      <c r="BS11" s="36"/>
      <c r="BT11" s="36">
        <v>-19681655.079999998</v>
      </c>
      <c r="BU11" s="37"/>
      <c r="BV11" s="38">
        <v>-7388558.1499999929</v>
      </c>
      <c r="BW11" s="36"/>
      <c r="BX11" s="36">
        <v>-2039786.1899999864</v>
      </c>
      <c r="BY11" s="36"/>
      <c r="BZ11" s="36">
        <v>-9428344.3399999794</v>
      </c>
      <c r="CA11" s="37"/>
      <c r="CB11" s="116">
        <f t="shared" si="14"/>
        <v>-16080162.27</v>
      </c>
      <c r="CC11" s="117">
        <f t="shared" si="15"/>
        <v>-13029837.14999998</v>
      </c>
      <c r="CD11" s="118">
        <f t="shared" si="16"/>
        <v>-29109999.419999979</v>
      </c>
      <c r="CE11" s="32"/>
      <c r="CF11" s="35">
        <v>-16533681</v>
      </c>
      <c r="CG11" s="36"/>
      <c r="CH11" s="36">
        <v>626798</v>
      </c>
      <c r="CI11" s="36"/>
      <c r="CJ11" s="36">
        <v>-15906883</v>
      </c>
      <c r="CK11" s="37"/>
      <c r="CL11" s="38">
        <v>-32896196</v>
      </c>
      <c r="CM11" s="36"/>
      <c r="CN11" s="36">
        <v>1863544</v>
      </c>
      <c r="CO11" s="36"/>
      <c r="CP11" s="36">
        <v>-31032652</v>
      </c>
      <c r="CQ11" s="37"/>
      <c r="CR11" s="116">
        <f t="shared" si="17"/>
        <v>-49429877</v>
      </c>
      <c r="CS11" s="117">
        <f t="shared" si="18"/>
        <v>2490342</v>
      </c>
      <c r="CT11" s="118">
        <f t="shared" si="19"/>
        <v>-46939535</v>
      </c>
      <c r="CU11" s="32"/>
      <c r="CV11" s="38">
        <f t="shared" si="0"/>
        <v>-55334756.309193812</v>
      </c>
      <c r="CW11" s="36"/>
      <c r="CX11" s="36">
        <f t="shared" si="1"/>
        <v>-26044069.804643281</v>
      </c>
      <c r="CY11" s="39"/>
      <c r="CZ11" s="36">
        <f t="shared" si="20"/>
        <v>-81378826.113837093</v>
      </c>
      <c r="DA11" s="40"/>
      <c r="DB11" s="38">
        <f t="shared" ref="DB11:DB15" si="21">+J11+Z11+AP11+BF11+BV11+CL11</f>
        <v>-13790332.9305159</v>
      </c>
      <c r="DC11" s="39"/>
      <c r="DD11" s="36">
        <f t="shared" ref="DD11:DD15" si="22">+L11+AB11+AR11+BH11+BX11+CN11</f>
        <v>-86596786.288503692</v>
      </c>
      <c r="DE11" s="39"/>
      <c r="DF11" s="36">
        <f t="shared" ref="DF11:DF15" si="23">+DB11+DD11</f>
        <v>-100387119.21901959</v>
      </c>
      <c r="DG11" s="40"/>
      <c r="DH11" s="152"/>
      <c r="DI11" s="161" t="s">
        <v>1</v>
      </c>
      <c r="DJ11" s="38">
        <f t="shared" ref="DJ11:DJ15" si="24">+CZ11</f>
        <v>-81378826.113837093</v>
      </c>
      <c r="DK11" s="36">
        <f t="shared" ref="DK11:DK15" si="25">+DF11</f>
        <v>-100387119.21901959</v>
      </c>
      <c r="DL11" s="37">
        <f t="shared" ref="DL11:DL15" si="26">+DJ11+DK11</f>
        <v>-181765945.33285668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>
        <v>0</v>
      </c>
      <c r="U12" s="36"/>
      <c r="V12" s="36">
        <v>0</v>
      </c>
      <c r="W12" s="36"/>
      <c r="X12" s="36">
        <v>0</v>
      </c>
      <c r="Y12" s="37"/>
      <c r="Z12" s="38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>
        <v>0</v>
      </c>
      <c r="AK12" s="36"/>
      <c r="AL12" s="36">
        <v>0</v>
      </c>
      <c r="AM12" s="36"/>
      <c r="AN12" s="36">
        <v>0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>
        <v>0</v>
      </c>
      <c r="CG12" s="36"/>
      <c r="CH12" s="36">
        <v>0</v>
      </c>
      <c r="CI12" s="36"/>
      <c r="CJ12" s="36">
        <v>0</v>
      </c>
      <c r="CK12" s="37"/>
      <c r="CL12" s="38">
        <v>0</v>
      </c>
      <c r="CM12" s="36"/>
      <c r="CN12" s="36">
        <v>0</v>
      </c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>
        <v>0</v>
      </c>
      <c r="CG13" s="36"/>
      <c r="CH13" s="36">
        <v>0</v>
      </c>
      <c r="CI13" s="36"/>
      <c r="CJ13" s="36">
        <v>0</v>
      </c>
      <c r="CK13" s="37"/>
      <c r="CL13" s="38">
        <v>0</v>
      </c>
      <c r="CM13" s="36"/>
      <c r="CN13" s="36">
        <v>0</v>
      </c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>
        <v>5855284.6999999993</v>
      </c>
      <c r="AK14" s="36"/>
      <c r="AL14" s="36">
        <v>5258637.0600000005</v>
      </c>
      <c r="AM14" s="36"/>
      <c r="AN14" s="36">
        <v>11113921.76</v>
      </c>
      <c r="AO14" s="37"/>
      <c r="AP14" s="38">
        <v>6030135.2500000037</v>
      </c>
      <c r="AQ14" s="36"/>
      <c r="AR14" s="36">
        <v>11755753.640000001</v>
      </c>
      <c r="AS14" s="36"/>
      <c r="AT14" s="36">
        <v>17785888.890000004</v>
      </c>
      <c r="AU14" s="37"/>
      <c r="AV14" s="116">
        <f t="shared" si="8"/>
        <v>11885419.950000003</v>
      </c>
      <c r="AW14" s="117">
        <f t="shared" si="9"/>
        <v>17014390.700000003</v>
      </c>
      <c r="AX14" s="118">
        <f t="shared" si="10"/>
        <v>28899810.650000006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>
        <v>-457.44</v>
      </c>
      <c r="BQ14" s="36"/>
      <c r="BR14" s="36">
        <v>0</v>
      </c>
      <c r="BS14" s="36"/>
      <c r="BT14" s="36">
        <v>-457.44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-457.44</v>
      </c>
      <c r="CC14" s="117">
        <f t="shared" si="15"/>
        <v>0</v>
      </c>
      <c r="CD14" s="118">
        <f t="shared" si="16"/>
        <v>-457.44</v>
      </c>
      <c r="CE14" s="32"/>
      <c r="CF14" s="35">
        <v>0</v>
      </c>
      <c r="CG14" s="36"/>
      <c r="CH14" s="36">
        <v>0</v>
      </c>
      <c r="CI14" s="36"/>
      <c r="CJ14" s="36">
        <v>0</v>
      </c>
      <c r="CK14" s="37"/>
      <c r="CL14" s="38">
        <v>0</v>
      </c>
      <c r="CM14" s="36"/>
      <c r="CN14" s="36">
        <v>0</v>
      </c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5854827.2599999988</v>
      </c>
      <c r="CW14" s="36"/>
      <c r="CX14" s="36">
        <f t="shared" si="1"/>
        <v>5258637.0600000005</v>
      </c>
      <c r="CY14" s="39"/>
      <c r="CZ14" s="36">
        <f t="shared" si="20"/>
        <v>11113464.32</v>
      </c>
      <c r="DA14" s="40"/>
      <c r="DB14" s="38">
        <f t="shared" si="21"/>
        <v>6030135.2500000037</v>
      </c>
      <c r="DC14" s="39"/>
      <c r="DD14" s="36">
        <f t="shared" si="22"/>
        <v>11755753.640000001</v>
      </c>
      <c r="DE14" s="39"/>
      <c r="DF14" s="36">
        <f t="shared" si="23"/>
        <v>17785888.890000004</v>
      </c>
      <c r="DG14" s="40"/>
      <c r="DH14" s="152"/>
      <c r="DI14" s="161" t="s">
        <v>4</v>
      </c>
      <c r="DJ14" s="38">
        <f t="shared" si="24"/>
        <v>11113464.32</v>
      </c>
      <c r="DK14" s="36">
        <f t="shared" si="25"/>
        <v>17785888.890000004</v>
      </c>
      <c r="DL14" s="37">
        <f t="shared" si="26"/>
        <v>28899353.210000005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>
        <v>92860.52</v>
      </c>
      <c r="AK15" s="36"/>
      <c r="AL15" s="36">
        <v>62491.48</v>
      </c>
      <c r="AM15" s="36"/>
      <c r="AN15" s="36">
        <v>155352</v>
      </c>
      <c r="AO15" s="37"/>
      <c r="AP15" s="38">
        <v>159547.13</v>
      </c>
      <c r="AQ15" s="36"/>
      <c r="AR15" s="36">
        <v>345778.7</v>
      </c>
      <c r="AS15" s="36"/>
      <c r="AT15" s="36">
        <v>505325.83</v>
      </c>
      <c r="AU15" s="37"/>
      <c r="AV15" s="116">
        <f t="shared" si="8"/>
        <v>252407.65000000002</v>
      </c>
      <c r="AW15" s="117">
        <f t="shared" si="9"/>
        <v>408270.18</v>
      </c>
      <c r="AX15" s="118">
        <f t="shared" si="10"/>
        <v>660677.83000000007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>
        <v>0</v>
      </c>
      <c r="CG15" s="36"/>
      <c r="CH15" s="36">
        <v>0</v>
      </c>
      <c r="CI15" s="36"/>
      <c r="CJ15" s="36">
        <v>0</v>
      </c>
      <c r="CK15" s="37"/>
      <c r="CL15" s="38">
        <v>0</v>
      </c>
      <c r="CM15" s="36"/>
      <c r="CN15" s="36">
        <v>0</v>
      </c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92860.52</v>
      </c>
      <c r="CW15" s="36"/>
      <c r="CX15" s="36">
        <f t="shared" si="1"/>
        <v>62491.48</v>
      </c>
      <c r="CY15" s="39"/>
      <c r="CZ15" s="36">
        <f t="shared" si="20"/>
        <v>155352</v>
      </c>
      <c r="DA15" s="40"/>
      <c r="DB15" s="38">
        <f t="shared" si="21"/>
        <v>159547.13</v>
      </c>
      <c r="DC15" s="39"/>
      <c r="DD15" s="36">
        <f t="shared" si="22"/>
        <v>345778.7</v>
      </c>
      <c r="DE15" s="39"/>
      <c r="DF15" s="36">
        <f t="shared" si="23"/>
        <v>505325.83</v>
      </c>
      <c r="DG15" s="40"/>
      <c r="DH15" s="152"/>
      <c r="DI15" s="161" t="s">
        <v>5</v>
      </c>
      <c r="DJ15" s="38">
        <f t="shared" si="24"/>
        <v>155352</v>
      </c>
      <c r="DK15" s="36">
        <f t="shared" si="25"/>
        <v>505325.83</v>
      </c>
      <c r="DL15" s="37">
        <f t="shared" si="26"/>
        <v>660677.83000000007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>
        <v>206642035.85999998</v>
      </c>
      <c r="E16" s="46">
        <v>1956.9857172891884</v>
      </c>
      <c r="F16" s="43">
        <v>47073026.37999998</v>
      </c>
      <c r="G16" s="46">
        <v>2037.9697973850541</v>
      </c>
      <c r="H16" s="43">
        <v>253715062.23999998</v>
      </c>
      <c r="I16" s="47">
        <v>1971.5211923226357</v>
      </c>
      <c r="J16" s="45">
        <v>101100957.41999999</v>
      </c>
      <c r="K16" s="46">
        <v>330.70545714444592</v>
      </c>
      <c r="L16" s="43">
        <v>158025703.16999996</v>
      </c>
      <c r="M16" s="46">
        <v>600.25564896833578</v>
      </c>
      <c r="N16" s="43">
        <v>259126660.58999994</v>
      </c>
      <c r="O16" s="47">
        <v>455.42554547899113</v>
      </c>
      <c r="P16" s="122">
        <f t="shared" si="2"/>
        <v>307742993.27999997</v>
      </c>
      <c r="Q16" s="123">
        <f t="shared" si="3"/>
        <v>205098729.54999995</v>
      </c>
      <c r="R16" s="124">
        <f t="shared" si="4"/>
        <v>512841722.82999992</v>
      </c>
      <c r="S16" s="32"/>
      <c r="T16" s="42">
        <v>394295770.56600022</v>
      </c>
      <c r="U16" s="46">
        <v>2081.1667461878305</v>
      </c>
      <c r="V16" s="43">
        <v>82685763.920000017</v>
      </c>
      <c r="W16" s="46">
        <v>1802.4144723705726</v>
      </c>
      <c r="X16" s="43">
        <v>476981534.48600024</v>
      </c>
      <c r="Y16" s="47">
        <v>2026.8279742238701</v>
      </c>
      <c r="Z16" s="45">
        <v>262322127.85100004</v>
      </c>
      <c r="AA16" s="46">
        <v>276.8892724759603</v>
      </c>
      <c r="AB16" s="43">
        <v>152067164.96600002</v>
      </c>
      <c r="AC16" s="46">
        <v>421.95870228977986</v>
      </c>
      <c r="AD16" s="43">
        <v>414389292.81700003</v>
      </c>
      <c r="AE16" s="47">
        <v>316.86613498739081</v>
      </c>
      <c r="AF16" s="122">
        <f t="shared" si="5"/>
        <v>656617898.41700029</v>
      </c>
      <c r="AG16" s="123">
        <f t="shared" si="6"/>
        <v>234752928.88600004</v>
      </c>
      <c r="AH16" s="124">
        <f t="shared" si="7"/>
        <v>891370827.30300033</v>
      </c>
      <c r="AI16" s="32"/>
      <c r="AJ16" s="42">
        <v>133462597.23970538</v>
      </c>
      <c r="AK16" s="46">
        <v>2117.1097277872045</v>
      </c>
      <c r="AL16" s="43">
        <v>38646626.443921074</v>
      </c>
      <c r="AM16" s="46">
        <v>2225.4190051779956</v>
      </c>
      <c r="AN16" s="43">
        <v>172109223.68362647</v>
      </c>
      <c r="AO16" s="47">
        <v>2140.5022471410898</v>
      </c>
      <c r="AP16" s="45">
        <v>46238115.742875442</v>
      </c>
      <c r="AQ16" s="46">
        <v>326.9143776274795</v>
      </c>
      <c r="AR16" s="43">
        <v>74879452.867641523</v>
      </c>
      <c r="AS16" s="46">
        <v>543.55398099319484</v>
      </c>
      <c r="AT16" s="43">
        <v>121117568.61051697</v>
      </c>
      <c r="AU16" s="47">
        <v>336.07920609826454</v>
      </c>
      <c r="AV16" s="122">
        <f t="shared" si="8"/>
        <v>179700712.98258084</v>
      </c>
      <c r="AW16" s="123">
        <f t="shared" si="9"/>
        <v>113526079.3115626</v>
      </c>
      <c r="AX16" s="124">
        <f t="shared" si="10"/>
        <v>293226792.29414344</v>
      </c>
      <c r="AY16" s="32"/>
      <c r="AZ16" s="42">
        <v>222604755.10694</v>
      </c>
      <c r="BA16" s="46">
        <v>2028.548107338886</v>
      </c>
      <c r="BB16" s="43">
        <v>43292815.403059803</v>
      </c>
      <c r="BC16" s="46">
        <v>1642.8040603749023</v>
      </c>
      <c r="BD16" s="43">
        <v>265897570.50999981</v>
      </c>
      <c r="BE16" s="47">
        <v>1953.8505721255929</v>
      </c>
      <c r="BF16" s="45">
        <v>166874546.98087201</v>
      </c>
      <c r="BG16" s="46">
        <v>287.6978711262995</v>
      </c>
      <c r="BH16" s="43">
        <v>130522850.34912801</v>
      </c>
      <c r="BI16" s="46">
        <v>489.57757545536998</v>
      </c>
      <c r="BJ16" s="43">
        <v>297397397.33000004</v>
      </c>
      <c r="BK16" s="47">
        <v>351.26907674717739</v>
      </c>
      <c r="BL16" s="122">
        <f t="shared" si="11"/>
        <v>389479302.08781201</v>
      </c>
      <c r="BM16" s="123">
        <f t="shared" si="12"/>
        <v>173815665.75218782</v>
      </c>
      <c r="BN16" s="124">
        <f t="shared" si="13"/>
        <v>563294967.83999979</v>
      </c>
      <c r="BO16" s="32"/>
      <c r="BP16" s="42">
        <v>156133595.7299999</v>
      </c>
      <c r="BQ16" s="46">
        <v>1800.1844270857341</v>
      </c>
      <c r="BR16" s="43">
        <v>20222639.779999945</v>
      </c>
      <c r="BS16" s="46">
        <v>1253.2622570649446</v>
      </c>
      <c r="BT16" s="43">
        <v>176356235.50999987</v>
      </c>
      <c r="BU16" s="47">
        <v>1714.3935481393619</v>
      </c>
      <c r="BV16" s="45">
        <v>55482860.570000082</v>
      </c>
      <c r="BW16" s="46">
        <v>206.75173024538421</v>
      </c>
      <c r="BX16" s="45">
        <v>84504388.649999917</v>
      </c>
      <c r="BY16" s="46">
        <v>496.40718930635791</v>
      </c>
      <c r="BZ16" s="45">
        <v>139987249.22</v>
      </c>
      <c r="CA16" s="47">
        <v>319.17783522995438</v>
      </c>
      <c r="CB16" s="122">
        <f t="shared" si="14"/>
        <v>211616456.29999998</v>
      </c>
      <c r="CC16" s="123">
        <f t="shared" si="15"/>
        <v>104727028.42999986</v>
      </c>
      <c r="CD16" s="124">
        <f t="shared" si="16"/>
        <v>316343484.72999984</v>
      </c>
      <c r="CE16" s="32"/>
      <c r="CF16" s="42">
        <v>238223287.21958101</v>
      </c>
      <c r="CG16" s="46">
        <v>1902.1645764031764</v>
      </c>
      <c r="CH16" s="43">
        <v>43389703.120418601</v>
      </c>
      <c r="CI16" s="46">
        <v>2008.1317684277597</v>
      </c>
      <c r="CJ16" s="43">
        <v>281612990.33999962</v>
      </c>
      <c r="CK16" s="47">
        <v>1917.7567526303219</v>
      </c>
      <c r="CL16" s="45">
        <v>130983802.499946</v>
      </c>
      <c r="CM16" s="46">
        <v>244.08087063781187</v>
      </c>
      <c r="CN16" s="43">
        <v>121867729.610054</v>
      </c>
      <c r="CO16" s="46">
        <v>379.39849760144824</v>
      </c>
      <c r="CP16" s="43">
        <v>252851532.11000001</v>
      </c>
      <c r="CQ16" s="47">
        <v>294.7489107820212</v>
      </c>
      <c r="CR16" s="122">
        <f t="shared" si="17"/>
        <v>369207089.71952701</v>
      </c>
      <c r="CS16" s="123">
        <f t="shared" si="18"/>
        <v>165257432.73047259</v>
      </c>
      <c r="CT16" s="124">
        <f t="shared" si="19"/>
        <v>534464522.44999957</v>
      </c>
      <c r="CU16" s="32"/>
      <c r="CV16" s="45">
        <f>SUM(CV10:CV15)</f>
        <v>1351362041.7222266</v>
      </c>
      <c r="CW16" s="46">
        <f>+CV16/$CV$111</f>
        <v>1987.8905639804627</v>
      </c>
      <c r="CX16" s="43">
        <f>SUM(CX10:CX15)</f>
        <v>275310575.04739946</v>
      </c>
      <c r="CY16" s="46">
        <f>+CX16/$CX$111</f>
        <v>1830.0965536437627</v>
      </c>
      <c r="CZ16" s="43">
        <f t="shared" si="20"/>
        <v>1626672616.7696261</v>
      </c>
      <c r="DA16" s="47">
        <f>+CZ16/$CZ$111</f>
        <v>1959.2988667861828</v>
      </c>
      <c r="DB16" s="45">
        <f>SUM(DB10:DB15)</f>
        <v>763002411.06469357</v>
      </c>
      <c r="DC16" s="46">
        <f>+DB16/$DB$111</f>
        <v>274.50365940092684</v>
      </c>
      <c r="DD16" s="43">
        <f>SUM(DD10:DD15)</f>
        <v>721867289.61282361</v>
      </c>
      <c r="DE16" s="46">
        <f>+DD16/$DD$111</f>
        <v>475.08303280638359</v>
      </c>
      <c r="DF16" s="43">
        <f>SUM(DF10:DF15)</f>
        <v>1484869700.6775169</v>
      </c>
      <c r="DG16" s="47">
        <f>+DF16/$DF$111</f>
        <v>345.3967714262526</v>
      </c>
      <c r="DH16" s="153"/>
      <c r="DI16" s="161" t="s">
        <v>92</v>
      </c>
      <c r="DJ16" s="45">
        <f>SUM(DJ10:DJ15)</f>
        <v>1626672616.7696261</v>
      </c>
      <c r="DK16" s="43">
        <f>SUM(DK10:DK15)</f>
        <v>1484869700.6775169</v>
      </c>
      <c r="DL16" s="44">
        <f>SUM(DL10:DL15)</f>
        <v>3111542317.4471431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>
        <v>0</v>
      </c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>
        <v>0</v>
      </c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>
        <v>0</v>
      </c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>
        <v>0</v>
      </c>
      <c r="E20" s="39">
        <v>0</v>
      </c>
      <c r="F20" s="36">
        <v>0</v>
      </c>
      <c r="G20" s="39">
        <v>0</v>
      </c>
      <c r="H20" s="36">
        <v>0</v>
      </c>
      <c r="I20" s="40">
        <v>0</v>
      </c>
      <c r="J20" s="38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5">
        <v>789347.90834600478</v>
      </c>
      <c r="U20" s="39">
        <v>4.1663257398487525</v>
      </c>
      <c r="V20" s="36">
        <v>18221.796606487605</v>
      </c>
      <c r="W20" s="39">
        <v>0.39720537561825842</v>
      </c>
      <c r="X20" s="36">
        <v>807569.70495249238</v>
      </c>
      <c r="Y20" s="40">
        <v>3.4315895916123145</v>
      </c>
      <c r="Z20" s="38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789347.90834600478</v>
      </c>
      <c r="AG20" s="117">
        <f t="shared" ref="AG20:AG63" si="31">+V20+AB20</f>
        <v>18221.796606487605</v>
      </c>
      <c r="AH20" s="118">
        <f t="shared" ref="AH20:AH63" si="32">+AF20+AG20</f>
        <v>807569.70495249238</v>
      </c>
      <c r="AI20" s="32"/>
      <c r="AJ20" s="35">
        <v>62271.367008384535</v>
      </c>
      <c r="AK20" s="39">
        <v>0.98780721777259728</v>
      </c>
      <c r="AL20" s="36">
        <v>3970.8583572729913</v>
      </c>
      <c r="AM20" s="39">
        <v>0.22865705155320692</v>
      </c>
      <c r="AN20" s="36">
        <v>66242.225365657534</v>
      </c>
      <c r="AO20" s="40">
        <v>0.82384679458818411</v>
      </c>
      <c r="AP20" s="38">
        <v>0</v>
      </c>
      <c r="AQ20" s="39">
        <v>0</v>
      </c>
      <c r="AR20" s="36">
        <v>0</v>
      </c>
      <c r="AS20" s="39">
        <v>0</v>
      </c>
      <c r="AT20" s="36">
        <v>0</v>
      </c>
      <c r="AU20" s="40">
        <v>0</v>
      </c>
      <c r="AV20" s="116">
        <f t="shared" ref="AV20:AV63" si="33">+AJ20+AP20</f>
        <v>62271.367008384535</v>
      </c>
      <c r="AW20" s="117">
        <f t="shared" ref="AW20:AW63" si="34">+AL20+AR20</f>
        <v>3970.8583572729913</v>
      </c>
      <c r="AX20" s="118">
        <f t="shared" ref="AX20:AX63" si="35">+AV20+AW20</f>
        <v>66242.225365657534</v>
      </c>
      <c r="AY20" s="32"/>
      <c r="AZ20" s="35">
        <v>62023.135392876844</v>
      </c>
      <c r="BA20" s="39">
        <v>0.45882222927457272</v>
      </c>
      <c r="BB20" s="36">
        <v>3530.5647269495271</v>
      </c>
      <c r="BC20" s="39">
        <v>3.0617107304273264E-2</v>
      </c>
      <c r="BD20" s="36">
        <f>+AZ20+BB20</f>
        <v>65553.700119826375</v>
      </c>
      <c r="BE20" s="40">
        <v>0.37590230496560356</v>
      </c>
      <c r="BF20" s="38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62023.135392876844</v>
      </c>
      <c r="BM20" s="117">
        <f t="shared" ref="BM20:BM63" si="37">+BB20+BH20</f>
        <v>3530.5647269495271</v>
      </c>
      <c r="BN20" s="118">
        <f t="shared" ref="BN20:BN63" si="38">+BL20+BM20</f>
        <v>65553.700119826375</v>
      </c>
      <c r="BO20" s="32"/>
      <c r="BP20" s="35">
        <v>65155.609792417628</v>
      </c>
      <c r="BQ20" s="39">
        <v>0.7512291863720153</v>
      </c>
      <c r="BR20" s="36">
        <v>2102.9468617650114</v>
      </c>
      <c r="BS20" s="39">
        <v>0.13032640442272009</v>
      </c>
      <c r="BT20" s="36">
        <v>67258.556654182641</v>
      </c>
      <c r="BU20" s="40">
        <v>0.65383361836705911</v>
      </c>
      <c r="BV20" s="38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65155.609792417628</v>
      </c>
      <c r="CC20" s="117">
        <f t="shared" ref="CC20:CC63" si="40">+BR20+BX20</f>
        <v>2102.9468617650114</v>
      </c>
      <c r="CD20" s="118">
        <f t="shared" ref="CD20:CD63" si="41">+CB20+CC20</f>
        <v>67258.556654182641</v>
      </c>
      <c r="CE20" s="32"/>
      <c r="CF20" s="35">
        <v>182214.60154218422</v>
      </c>
      <c r="CG20" s="39">
        <f>+CF20/$CF$111</f>
        <v>1.4549465940224551</v>
      </c>
      <c r="CH20" s="36">
        <v>4397.0632948872226</v>
      </c>
      <c r="CI20" s="39">
        <f>+CH20/$CH$111</f>
        <v>0.20350179547772584</v>
      </c>
      <c r="CJ20" s="36">
        <v>185492.02710561093</v>
      </c>
      <c r="CK20" s="40">
        <v>1.2631824516027848</v>
      </c>
      <c r="CL20" s="38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182214.60154218422</v>
      </c>
      <c r="CS20" s="117">
        <f t="shared" ref="CS20:CS63" si="43">+CH20+CN20</f>
        <v>4397.0632948872226</v>
      </c>
      <c r="CT20" s="118">
        <f t="shared" ref="CT20:CT63" si="44">+CR20+CS20</f>
        <v>186611.66483707144</v>
      </c>
      <c r="CU20" s="32"/>
      <c r="CV20" s="38">
        <f t="shared" ref="CV20:CV60" si="45">+D20+T20+AJ20+AZ20+BP20+CF20</f>
        <v>1161012.6220818679</v>
      </c>
      <c r="CW20" s="39">
        <f t="shared" ref="CW20:CW63" si="46">+CV20/$CV$111</f>
        <v>1.7078813558781045</v>
      </c>
      <c r="CX20" s="39">
        <f t="shared" ref="CX20:CX60" si="47">+F20+V20+AL20+BB20+BR20+CH20</f>
        <v>32223.22984736236</v>
      </c>
      <c r="CY20" s="39">
        <f t="shared" ref="CY20:CY63" si="48">+CX20/$CX$111</f>
        <v>0.21420035129698781</v>
      </c>
      <c r="CZ20" s="36">
        <f t="shared" ref="CZ20:CZ63" si="49">+CV20+CX20</f>
        <v>1193235.8519292301</v>
      </c>
      <c r="DA20" s="40">
        <f t="shared" ref="DA20:DA63" si="50">+CZ20/$CZ$111</f>
        <v>1.4372318242722879</v>
      </c>
      <c r="DB20" s="38">
        <f t="shared" ref="DB20:DB60" si="51">+J20+Z20+AP20+BF20+BV20+CL20</f>
        <v>0</v>
      </c>
      <c r="DC20" s="39">
        <f t="shared" ref="DC20:DC63" si="52">+DB20/$DB$111</f>
        <v>0</v>
      </c>
      <c r="DD20" s="36">
        <f t="shared" ref="DD20:DD60" si="53">+L20+AB20+AR20+BH20+BX20+CN20</f>
        <v>0</v>
      </c>
      <c r="DE20" s="39">
        <f t="shared" ref="DE20:DE63" si="54">+DD20/$DD$111</f>
        <v>0</v>
      </c>
      <c r="DF20" s="36">
        <f t="shared" ref="DF20:DF60" si="55">+DB20+DD20</f>
        <v>0</v>
      </c>
      <c r="DG20" s="40">
        <f t="shared" ref="DG20:DG63" si="56">+DF20/$DF$111</f>
        <v>0</v>
      </c>
      <c r="DH20" s="152"/>
      <c r="DI20" s="161" t="s">
        <v>19</v>
      </c>
      <c r="DJ20" s="38">
        <f t="shared" ref="DJ20:DJ60" si="57">+CZ20</f>
        <v>1193235.8519292301</v>
      </c>
      <c r="DK20" s="36">
        <f t="shared" ref="DK20:DK60" si="58">+DF20</f>
        <v>0</v>
      </c>
      <c r="DL20" s="37">
        <f t="shared" ref="DL20:DL62" si="59">+DJ20+DK20</f>
        <v>1193235.8519292301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>
        <v>1223626.0899999999</v>
      </c>
      <c r="E21" s="39">
        <v>11.588246173952571</v>
      </c>
      <c r="F21" s="36">
        <v>1535085.11</v>
      </c>
      <c r="G21" s="39">
        <v>66.459654948480392</v>
      </c>
      <c r="H21" s="36">
        <v>2758711.2</v>
      </c>
      <c r="I21" s="40">
        <v>21.436873105913438</v>
      </c>
      <c r="J21" s="38">
        <v>1427156.01</v>
      </c>
      <c r="K21" s="39">
        <v>4.6682869554124293</v>
      </c>
      <c r="L21" s="36">
        <v>5622252.7300000004</v>
      </c>
      <c r="M21" s="39">
        <v>21.355949655099067</v>
      </c>
      <c r="N21" s="36">
        <v>7049408.7400000002</v>
      </c>
      <c r="O21" s="40">
        <v>12.389619861611278</v>
      </c>
      <c r="P21" s="116">
        <f t="shared" si="27"/>
        <v>2650782.0999999996</v>
      </c>
      <c r="Q21" s="117">
        <f t="shared" si="28"/>
        <v>7157337.8400000008</v>
      </c>
      <c r="R21" s="118">
        <f t="shared" si="29"/>
        <v>9808119.9400000013</v>
      </c>
      <c r="S21" s="32"/>
      <c r="T21" s="35">
        <v>1359899.274285858</v>
      </c>
      <c r="U21" s="39">
        <v>7.1778024495318675</v>
      </c>
      <c r="V21" s="36">
        <v>3444172.587946008</v>
      </c>
      <c r="W21" s="39">
        <v>75.077331617351675</v>
      </c>
      <c r="X21" s="36">
        <v>4804071.8622318655</v>
      </c>
      <c r="Y21" s="40">
        <v>20.413845267712553</v>
      </c>
      <c r="Z21" s="38">
        <v>2557949.6594912973</v>
      </c>
      <c r="AA21" s="39">
        <v>2.6999964739877953</v>
      </c>
      <c r="AB21" s="36">
        <v>5185626.6673024055</v>
      </c>
      <c r="AC21" s="39">
        <v>14.389170072207438</v>
      </c>
      <c r="AD21" s="36">
        <v>7743576.3267937023</v>
      </c>
      <c r="AE21" s="40">
        <v>5.9211884674215138</v>
      </c>
      <c r="AF21" s="116">
        <f t="shared" si="30"/>
        <v>3917848.9337771554</v>
      </c>
      <c r="AG21" s="117">
        <f t="shared" si="31"/>
        <v>8629799.2552484125</v>
      </c>
      <c r="AH21" s="118">
        <f t="shared" si="32"/>
        <v>12547648.189025568</v>
      </c>
      <c r="AI21" s="32"/>
      <c r="AJ21" s="35">
        <v>1110716.2742838738</v>
      </c>
      <c r="AK21" s="39">
        <v>17.61923023927465</v>
      </c>
      <c r="AL21" s="36">
        <v>1137924.4228378625</v>
      </c>
      <c r="AM21" s="39">
        <v>65.525994635371561</v>
      </c>
      <c r="AN21" s="36">
        <v>2248640.6971217366</v>
      </c>
      <c r="AO21" s="40">
        <v>27.966080853689235</v>
      </c>
      <c r="AP21" s="38">
        <v>1167458.912706417</v>
      </c>
      <c r="AQ21" s="39">
        <v>8.2542097081860391</v>
      </c>
      <c r="AR21" s="36">
        <v>4377477.2249692958</v>
      </c>
      <c r="AS21" s="39">
        <v>31.776342924740277</v>
      </c>
      <c r="AT21" s="36">
        <v>5544936.1376757128</v>
      </c>
      <c r="AU21" s="40">
        <v>19.860299851630614</v>
      </c>
      <c r="AV21" s="116">
        <f t="shared" si="33"/>
        <v>2278175.1869902909</v>
      </c>
      <c r="AW21" s="117">
        <f t="shared" si="34"/>
        <v>5515401.6478071585</v>
      </c>
      <c r="AX21" s="118">
        <f t="shared" si="35"/>
        <v>7793576.8347974494</v>
      </c>
      <c r="AY21" s="32"/>
      <c r="AZ21" s="35">
        <v>5226836.3344191983</v>
      </c>
      <c r="BA21" s="39">
        <v>18.206091853643667</v>
      </c>
      <c r="BB21" s="36">
        <v>3154999.1742476737</v>
      </c>
      <c r="BC21" s="39">
        <v>63.821862051551818</v>
      </c>
      <c r="BD21" s="36">
        <f t="shared" ref="BD21:BD60" si="60">+AZ21+BB21</f>
        <v>8381835.508666872</v>
      </c>
      <c r="BE21" s="40">
        <v>27.039372956638569</v>
      </c>
      <c r="BF21" s="38">
        <v>15178441.893424265</v>
      </c>
      <c r="BG21" s="39">
        <v>9.2396135520536919</v>
      </c>
      <c r="BH21" s="36">
        <v>12130521.718545442</v>
      </c>
      <c r="BI21" s="39">
        <v>20.878173108289889</v>
      </c>
      <c r="BJ21" s="36">
        <v>27308963.611969709</v>
      </c>
      <c r="BK21" s="40">
        <v>12.904554835474142</v>
      </c>
      <c r="BL21" s="116">
        <f t="shared" si="36"/>
        <v>20405278.227843463</v>
      </c>
      <c r="BM21" s="117">
        <f t="shared" si="37"/>
        <v>15285520.892793115</v>
      </c>
      <c r="BN21" s="118">
        <f t="shared" si="38"/>
        <v>35690799.120636582</v>
      </c>
      <c r="BO21" s="32"/>
      <c r="BP21" s="35">
        <v>656486.87556932424</v>
      </c>
      <c r="BQ21" s="39">
        <v>7.569142595228108</v>
      </c>
      <c r="BR21" s="36">
        <v>933535.27281598933</v>
      </c>
      <c r="BS21" s="39">
        <v>57.854193902825315</v>
      </c>
      <c r="BT21" s="36">
        <v>1590022.1483853136</v>
      </c>
      <c r="BU21" s="40">
        <v>15.456917101385402</v>
      </c>
      <c r="BV21" s="38">
        <v>2137959.5120041715</v>
      </c>
      <c r="BW21" s="39">
        <v>7.9669076857303631</v>
      </c>
      <c r="BX21" s="36">
        <v>3396626.93809372</v>
      </c>
      <c r="BY21" s="39">
        <v>19.952928580371022</v>
      </c>
      <c r="BZ21" s="36">
        <v>5534586.4500978915</v>
      </c>
      <c r="CA21" s="40">
        <v>12.61913018420038</v>
      </c>
      <c r="CB21" s="116">
        <f t="shared" si="39"/>
        <v>2794446.3875734955</v>
      </c>
      <c r="CC21" s="117">
        <f t="shared" si="40"/>
        <v>4330162.2109097093</v>
      </c>
      <c r="CD21" s="118">
        <f t="shared" si="41"/>
        <v>7124608.5984832048</v>
      </c>
      <c r="CE21" s="32"/>
      <c r="CF21" s="35">
        <v>2130952.3848044709</v>
      </c>
      <c r="CG21" s="39">
        <f t="shared" ref="CG21:CG63" si="61">+CF21/$CF$111</f>
        <v>17.015222095565811</v>
      </c>
      <c r="CH21" s="36">
        <v>2066955.7785064187</v>
      </c>
      <c r="CI21" s="39">
        <f t="shared" ref="CI21:CI63" si="62">+CH21/$CH$111</f>
        <v>95.661395774814579</v>
      </c>
      <c r="CJ21" s="36">
        <v>6124306.7409972884</v>
      </c>
      <c r="CK21" s="40">
        <v>41.705926255557138</v>
      </c>
      <c r="CL21" s="38">
        <v>5535800.4977310831</v>
      </c>
      <c r="CM21" s="39">
        <v>10.315649564105394</v>
      </c>
      <c r="CN21" s="36">
        <v>7722867.3715241449</v>
      </c>
      <c r="CO21" s="39">
        <v>24.042823209285256</v>
      </c>
      <c r="CP21" s="36">
        <v>13258667.869255228</v>
      </c>
      <c r="CQ21" s="40">
        <v>15.455622832387828</v>
      </c>
      <c r="CR21" s="116">
        <f t="shared" si="42"/>
        <v>7666752.8825355545</v>
      </c>
      <c r="CS21" s="117">
        <f t="shared" si="43"/>
        <v>9789823.1500305645</v>
      </c>
      <c r="CT21" s="118">
        <f t="shared" si="44"/>
        <v>17456576.032566119</v>
      </c>
      <c r="CU21" s="32"/>
      <c r="CV21" s="38">
        <f t="shared" si="45"/>
        <v>11708517.233362725</v>
      </c>
      <c r="CW21" s="39">
        <f t="shared" si="46"/>
        <v>17.223549432202152</v>
      </c>
      <c r="CX21" s="39">
        <f t="shared" si="47"/>
        <v>12272672.346353952</v>
      </c>
      <c r="CY21" s="39">
        <f t="shared" si="48"/>
        <v>81.581230075141761</v>
      </c>
      <c r="CZ21" s="36">
        <f t="shared" si="49"/>
        <v>23981189.579716675</v>
      </c>
      <c r="DA21" s="40">
        <f t="shared" si="50"/>
        <v>28.884925634902864</v>
      </c>
      <c r="DB21" s="38">
        <f t="shared" si="51"/>
        <v>28004766.485357232</v>
      </c>
      <c r="DC21" s="39">
        <f t="shared" si="52"/>
        <v>10.075211781011253</v>
      </c>
      <c r="DD21" s="36">
        <f t="shared" si="53"/>
        <v>38435372.650435016</v>
      </c>
      <c r="DE21" s="39">
        <f t="shared" si="54"/>
        <v>25.295499143071044</v>
      </c>
      <c r="DF21" s="36">
        <f t="shared" si="55"/>
        <v>66440139.135792248</v>
      </c>
      <c r="DG21" s="40">
        <f t="shared" si="56"/>
        <v>15.45469581616679</v>
      </c>
      <c r="DH21" s="152"/>
      <c r="DI21" s="161" t="s">
        <v>20</v>
      </c>
      <c r="DJ21" s="38">
        <f t="shared" si="57"/>
        <v>23981189.579716675</v>
      </c>
      <c r="DK21" s="36">
        <f t="shared" si="58"/>
        <v>66440139.135792248</v>
      </c>
      <c r="DL21" s="37">
        <f t="shared" si="59"/>
        <v>90421328.715508923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>
        <v>10.32</v>
      </c>
      <c r="E22" s="39">
        <v>9.773467686945981E-5</v>
      </c>
      <c r="F22" s="36">
        <v>0</v>
      </c>
      <c r="G22" s="39">
        <v>0</v>
      </c>
      <c r="H22" s="36">
        <v>10.32</v>
      </c>
      <c r="I22" s="40">
        <v>8.0192711166368789E-5</v>
      </c>
      <c r="J22" s="38">
        <v>2236.2399999999998</v>
      </c>
      <c r="K22" s="39">
        <v>7.3148345016404263E-3</v>
      </c>
      <c r="L22" s="36">
        <v>826.3</v>
      </c>
      <c r="M22" s="39">
        <v>3.1386744864470642E-3</v>
      </c>
      <c r="N22" s="36">
        <v>3062.54</v>
      </c>
      <c r="O22" s="40">
        <v>5.3825374312142672E-3</v>
      </c>
      <c r="P22" s="116">
        <f t="shared" si="27"/>
        <v>2246.56</v>
      </c>
      <c r="Q22" s="117">
        <f t="shared" si="28"/>
        <v>826.3</v>
      </c>
      <c r="R22" s="118">
        <f t="shared" si="29"/>
        <v>3072.8599999999997</v>
      </c>
      <c r="S22" s="32"/>
      <c r="T22" s="35">
        <v>877.48908959500704</v>
      </c>
      <c r="U22" s="39">
        <v>4.6315513625375783E-3</v>
      </c>
      <c r="V22" s="36">
        <v>685.09239611769181</v>
      </c>
      <c r="W22" s="39">
        <v>1.4933894193301184E-2</v>
      </c>
      <c r="X22" s="36">
        <v>1562.5814857126988</v>
      </c>
      <c r="Y22" s="40">
        <v>6.6398458604056314E-3</v>
      </c>
      <c r="Z22" s="38">
        <v>64029.397981275994</v>
      </c>
      <c r="AA22" s="39">
        <v>6.7585047320824571E-2</v>
      </c>
      <c r="AB22" s="36">
        <v>19318.833692736716</v>
      </c>
      <c r="AC22" s="39">
        <v>5.3606246927545939E-2</v>
      </c>
      <c r="AD22" s="36">
        <v>83348.231674012713</v>
      </c>
      <c r="AE22" s="40">
        <v>6.3732901612979551E-2</v>
      </c>
      <c r="AF22" s="116">
        <f t="shared" si="30"/>
        <v>64906.887070871002</v>
      </c>
      <c r="AG22" s="117">
        <f t="shared" si="31"/>
        <v>20003.926088854409</v>
      </c>
      <c r="AH22" s="118">
        <f t="shared" si="32"/>
        <v>84910.813159725411</v>
      </c>
      <c r="AI22" s="32"/>
      <c r="AJ22" s="35">
        <v>155.65031668525569</v>
      </c>
      <c r="AK22" s="39">
        <v>2.4690722824437768E-3</v>
      </c>
      <c r="AL22" s="36">
        <v>11.652599801569409</v>
      </c>
      <c r="AM22" s="39">
        <v>6.7100079474659725E-4</v>
      </c>
      <c r="AN22" s="36">
        <v>167.3029164868251</v>
      </c>
      <c r="AO22" s="40">
        <v>2.0807267677390379E-3</v>
      </c>
      <c r="AP22" s="38">
        <v>10679.481236564417</v>
      </c>
      <c r="AQ22" s="39">
        <v>7.5506449727544347E-2</v>
      </c>
      <c r="AR22" s="36">
        <v>280.26935465284976</v>
      </c>
      <c r="AS22" s="39">
        <v>2.0344903393088639E-3</v>
      </c>
      <c r="AT22" s="36">
        <v>10959.750591217267</v>
      </c>
      <c r="AU22" s="40">
        <v>3.9254542818215339E-2</v>
      </c>
      <c r="AV22" s="116">
        <f t="shared" si="33"/>
        <v>10835.131553249674</v>
      </c>
      <c r="AW22" s="117">
        <f t="shared" si="34"/>
        <v>291.92195445441916</v>
      </c>
      <c r="AX22" s="118">
        <f t="shared" si="35"/>
        <v>11127.053507704093</v>
      </c>
      <c r="AY22" s="32"/>
      <c r="AZ22" s="35">
        <v>54985.139257157243</v>
      </c>
      <c r="BA22" s="39">
        <v>0.51725251205265599</v>
      </c>
      <c r="BB22" s="36">
        <v>5181.9760551374375</v>
      </c>
      <c r="BC22" s="39">
        <v>0.15480298749794946</v>
      </c>
      <c r="BD22" s="36">
        <f t="shared" si="60"/>
        <v>60167.115312294678</v>
      </c>
      <c r="BE22" s="40">
        <v>0.44706585243585978</v>
      </c>
      <c r="BF22" s="38">
        <v>131979.930767424</v>
      </c>
      <c r="BG22" s="39">
        <v>0.2484082948575185</v>
      </c>
      <c r="BH22" s="36">
        <v>10906.832359786798</v>
      </c>
      <c r="BI22" s="39">
        <v>4.0351023976072688E-2</v>
      </c>
      <c r="BJ22" s="36">
        <v>142886.76312721078</v>
      </c>
      <c r="BK22" s="40">
        <v>0.18289179535559963</v>
      </c>
      <c r="BL22" s="116">
        <f t="shared" si="36"/>
        <v>186965.07002458125</v>
      </c>
      <c r="BM22" s="117">
        <f t="shared" si="37"/>
        <v>16088.808414924235</v>
      </c>
      <c r="BN22" s="118">
        <f t="shared" si="38"/>
        <v>203053.87843950547</v>
      </c>
      <c r="BO22" s="32"/>
      <c r="BP22" s="35">
        <v>-46.297730140427007</v>
      </c>
      <c r="BQ22" s="39">
        <v>-5.3380217382773378E-4</v>
      </c>
      <c r="BR22" s="36">
        <v>-0.21999999999999886</v>
      </c>
      <c r="BS22" s="39">
        <v>-1.3634110064452087E-5</v>
      </c>
      <c r="BT22" s="36">
        <v>-46.517730140427005</v>
      </c>
      <c r="BU22" s="40">
        <v>-4.5220797663439558E-4</v>
      </c>
      <c r="BV22" s="38">
        <v>14270.482270889828</v>
      </c>
      <c r="BW22" s="39">
        <v>5.3177627660709985E-2</v>
      </c>
      <c r="BX22" s="36">
        <v>4400.2772785955076</v>
      </c>
      <c r="BY22" s="39">
        <v>2.5848708107732432E-2</v>
      </c>
      <c r="BZ22" s="36">
        <v>18670.759549485338</v>
      </c>
      <c r="CA22" s="40">
        <v>4.257025299310134E-2</v>
      </c>
      <c r="CB22" s="116">
        <f t="shared" si="39"/>
        <v>14224.184540749402</v>
      </c>
      <c r="CC22" s="117">
        <f t="shared" si="40"/>
        <v>4400.0572785955073</v>
      </c>
      <c r="CD22" s="118">
        <f t="shared" si="41"/>
        <v>18624.241819344908</v>
      </c>
      <c r="CE22" s="32"/>
      <c r="CF22" s="35">
        <v>3395.7333439690588</v>
      </c>
      <c r="CG22" s="39">
        <f t="shared" si="61"/>
        <v>2.711424123643829E-2</v>
      </c>
      <c r="CH22" s="36">
        <v>42.753058306150926</v>
      </c>
      <c r="CI22" s="39">
        <f t="shared" si="62"/>
        <v>1.978667020231912E-3</v>
      </c>
      <c r="CJ22" s="36">
        <v>3415.759666065675</v>
      </c>
      <c r="CK22" s="40">
        <v>2.326098720464214E-2</v>
      </c>
      <c r="CL22" s="38">
        <v>43653.763168319128</v>
      </c>
      <c r="CM22" s="39">
        <v>8.1346306317107958E-2</v>
      </c>
      <c r="CN22" s="36">
        <v>1430.0636348721753</v>
      </c>
      <c r="CO22" s="39">
        <v>4.4520727208181964E-3</v>
      </c>
      <c r="CP22" s="36">
        <v>45083.826803191303</v>
      </c>
      <c r="CQ22" s="40">
        <v>5.2554195472879185E-2</v>
      </c>
      <c r="CR22" s="116">
        <f t="shared" si="42"/>
        <v>47049.496512288184</v>
      </c>
      <c r="CS22" s="117">
        <f t="shared" si="43"/>
        <v>1472.8166931783262</v>
      </c>
      <c r="CT22" s="118">
        <f t="shared" si="44"/>
        <v>48522.313205466511</v>
      </c>
      <c r="CU22" s="32"/>
      <c r="CV22" s="38">
        <f t="shared" si="45"/>
        <v>59378.034277266139</v>
      </c>
      <c r="CW22" s="39">
        <f t="shared" si="46"/>
        <v>8.7346714206250009E-2</v>
      </c>
      <c r="CX22" s="39">
        <f t="shared" si="47"/>
        <v>5921.2541093628488</v>
      </c>
      <c r="CY22" s="39">
        <f t="shared" si="48"/>
        <v>3.9360880841312521E-2</v>
      </c>
      <c r="CZ22" s="36">
        <f t="shared" si="49"/>
        <v>65299.288386628985</v>
      </c>
      <c r="DA22" s="40">
        <f t="shared" si="50"/>
        <v>7.8651856814274793E-2</v>
      </c>
      <c r="DB22" s="38">
        <f t="shared" si="51"/>
        <v>266849.29542447336</v>
      </c>
      <c r="DC22" s="39">
        <f t="shared" si="52"/>
        <v>9.6003770158946594E-2</v>
      </c>
      <c r="DD22" s="36">
        <f t="shared" si="53"/>
        <v>37162.576320644046</v>
      </c>
      <c r="DE22" s="39">
        <f t="shared" si="54"/>
        <v>2.4457832789154036E-2</v>
      </c>
      <c r="DF22" s="36">
        <f t="shared" si="55"/>
        <v>304011.87174511742</v>
      </c>
      <c r="DG22" s="40">
        <f t="shared" si="56"/>
        <v>7.0716453388539033E-2</v>
      </c>
      <c r="DH22" s="152"/>
      <c r="DI22" s="161" t="s">
        <v>21</v>
      </c>
      <c r="DJ22" s="38">
        <f t="shared" si="57"/>
        <v>65299.288386628985</v>
      </c>
      <c r="DK22" s="36">
        <f t="shared" si="58"/>
        <v>304011.87174511742</v>
      </c>
      <c r="DL22" s="37">
        <f t="shared" si="59"/>
        <v>369311.16013174638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>
        <v>1404.51</v>
      </c>
      <c r="E23" s="39">
        <v>1.3301291764527616E-2</v>
      </c>
      <c r="F23" s="36">
        <v>11.62</v>
      </c>
      <c r="G23" s="39">
        <v>5.0307385920858941E-4</v>
      </c>
      <c r="H23" s="36">
        <v>1416.1299999999999</v>
      </c>
      <c r="I23" s="40">
        <v>1.1004196130235448E-2</v>
      </c>
      <c r="J23" s="38">
        <v>1763422.51</v>
      </c>
      <c r="K23" s="39">
        <v>5.7682287308684943</v>
      </c>
      <c r="L23" s="36">
        <v>4304552.1499999994</v>
      </c>
      <c r="M23" s="39">
        <v>16.35070556551598</v>
      </c>
      <c r="N23" s="36">
        <v>6067974.6599999992</v>
      </c>
      <c r="O23" s="40">
        <v>10.664709926763296</v>
      </c>
      <c r="P23" s="116">
        <f t="shared" si="27"/>
        <v>1764827.02</v>
      </c>
      <c r="Q23" s="117">
        <f t="shared" si="28"/>
        <v>4304563.7699999996</v>
      </c>
      <c r="R23" s="118">
        <f t="shared" si="29"/>
        <v>6069390.7899999991</v>
      </c>
      <c r="S23" s="32"/>
      <c r="T23" s="35">
        <v>17023270.413529467</v>
      </c>
      <c r="U23" s="39">
        <v>89.852001823769086</v>
      </c>
      <c r="V23" s="36">
        <v>3381993.5752020841</v>
      </c>
      <c r="W23" s="39">
        <v>73.721930794595835</v>
      </c>
      <c r="X23" s="36">
        <v>20405263.988731552</v>
      </c>
      <c r="Y23" s="40">
        <v>86.707675001196392</v>
      </c>
      <c r="Z23" s="38">
        <v>9984893.9582602736</v>
      </c>
      <c r="AA23" s="39">
        <v>10.539370225841811</v>
      </c>
      <c r="AB23" s="36">
        <v>2379298.3114350904</v>
      </c>
      <c r="AC23" s="39">
        <v>6.60211971517906</v>
      </c>
      <c r="AD23" s="36">
        <v>12364192.269695364</v>
      </c>
      <c r="AE23" s="40">
        <v>9.4543799385026492</v>
      </c>
      <c r="AF23" s="116">
        <f t="shared" si="30"/>
        <v>27008164.371789739</v>
      </c>
      <c r="AG23" s="117">
        <f t="shared" si="31"/>
        <v>5761291.8866371745</v>
      </c>
      <c r="AH23" s="118">
        <f t="shared" si="32"/>
        <v>32769456.258426912</v>
      </c>
      <c r="AI23" s="32"/>
      <c r="AJ23" s="35">
        <v>6283658.0469711851</v>
      </c>
      <c r="AK23" s="39">
        <v>99.677316734949002</v>
      </c>
      <c r="AL23" s="36">
        <v>2302596.6939559914</v>
      </c>
      <c r="AM23" s="39">
        <v>132.59223159944671</v>
      </c>
      <c r="AN23" s="36">
        <v>8586254.7409271766</v>
      </c>
      <c r="AO23" s="40">
        <v>106.78624407291964</v>
      </c>
      <c r="AP23" s="38">
        <v>2960841.6712873159</v>
      </c>
      <c r="AQ23" s="39">
        <v>20.933848550511996</v>
      </c>
      <c r="AR23" s="36">
        <v>3308575.6257859934</v>
      </c>
      <c r="AS23" s="39">
        <v>24.017128650657984</v>
      </c>
      <c r="AT23" s="36">
        <v>6269417.2970733093</v>
      </c>
      <c r="AU23" s="40">
        <v>22.455174292966291</v>
      </c>
      <c r="AV23" s="116">
        <f t="shared" si="33"/>
        <v>9244499.7182585001</v>
      </c>
      <c r="AW23" s="117">
        <f t="shared" si="34"/>
        <v>5611172.3197419848</v>
      </c>
      <c r="AX23" s="118">
        <f t="shared" si="35"/>
        <v>14855672.038000485</v>
      </c>
      <c r="AY23" s="32"/>
      <c r="AZ23" s="35">
        <v>13430626.796719946</v>
      </c>
      <c r="BA23" s="39">
        <v>145.20256514817339</v>
      </c>
      <c r="BB23" s="36">
        <v>2966441.030589683</v>
      </c>
      <c r="BC23" s="39">
        <v>114.25418603865818</v>
      </c>
      <c r="BD23" s="36">
        <f t="shared" si="60"/>
        <v>16397067.827309629</v>
      </c>
      <c r="BE23" s="40">
        <v>139.20955590662518</v>
      </c>
      <c r="BF23" s="38">
        <v>18702079.867259789</v>
      </c>
      <c r="BG23" s="39">
        <v>36.050155566763486</v>
      </c>
      <c r="BH23" s="36">
        <v>5095486.5063633891</v>
      </c>
      <c r="BI23" s="39">
        <v>19.85719225052512</v>
      </c>
      <c r="BJ23" s="36">
        <v>23797566.373623177</v>
      </c>
      <c r="BK23" s="40">
        <v>30.951048630734117</v>
      </c>
      <c r="BL23" s="116">
        <f t="shared" si="36"/>
        <v>32132706.663979735</v>
      </c>
      <c r="BM23" s="117">
        <f t="shared" si="37"/>
        <v>8061927.5369530721</v>
      </c>
      <c r="BN23" s="118">
        <f t="shared" si="38"/>
        <v>40194634.200932808</v>
      </c>
      <c r="BO23" s="32"/>
      <c r="BP23" s="35">
        <v>8133923.821184352</v>
      </c>
      <c r="BQ23" s="39">
        <v>93.782269764151081</v>
      </c>
      <c r="BR23" s="36">
        <v>1553274.8836084746</v>
      </c>
      <c r="BS23" s="39">
        <v>96.261457833941165</v>
      </c>
      <c r="BT23" s="36">
        <v>9687198.7047928274</v>
      </c>
      <c r="BU23" s="40">
        <v>94.171158229894885</v>
      </c>
      <c r="BV23" s="38">
        <v>6334963.3727016049</v>
      </c>
      <c r="BW23" s="39">
        <v>23.606653025662293</v>
      </c>
      <c r="BX23" s="36">
        <v>2657292.8678780459</v>
      </c>
      <c r="BY23" s="39">
        <v>15.609831687802798</v>
      </c>
      <c r="BZ23" s="36">
        <v>8992256.2405796498</v>
      </c>
      <c r="CA23" s="40">
        <v>20.50278790885195</v>
      </c>
      <c r="CB23" s="116">
        <f t="shared" si="39"/>
        <v>14468887.193885956</v>
      </c>
      <c r="CC23" s="117">
        <f t="shared" si="40"/>
        <v>4210567.7514865203</v>
      </c>
      <c r="CD23" s="118">
        <f t="shared" si="41"/>
        <v>18679454.945372477</v>
      </c>
      <c r="CE23" s="32"/>
      <c r="CF23" s="35">
        <v>17551308.026766654</v>
      </c>
      <c r="CG23" s="39">
        <f t="shared" si="61"/>
        <v>140.14363074120197</v>
      </c>
      <c r="CH23" s="36">
        <v>3155318.7812004373</v>
      </c>
      <c r="CI23" s="39">
        <f t="shared" si="62"/>
        <v>146.03224793818842</v>
      </c>
      <c r="CJ23" s="36">
        <v>20712631.706081837</v>
      </c>
      <c r="CK23" s="40">
        <v>141.05098373170239</v>
      </c>
      <c r="CL23" s="38">
        <v>11856573.472680667</v>
      </c>
      <c r="CM23" s="39">
        <v>22.094050720464271</v>
      </c>
      <c r="CN23" s="36">
        <v>5143367.2825228926</v>
      </c>
      <c r="CO23" s="39">
        <v>16.012326034509478</v>
      </c>
      <c r="CP23" s="36">
        <v>16999940.75520356</v>
      </c>
      <c r="CQ23" s="40">
        <v>19.816822857040428</v>
      </c>
      <c r="CR23" s="116">
        <f t="shared" si="42"/>
        <v>29407881.499447323</v>
      </c>
      <c r="CS23" s="117">
        <f t="shared" si="43"/>
        <v>8298686.0637233295</v>
      </c>
      <c r="CT23" s="118">
        <f t="shared" si="44"/>
        <v>37706567.563170657</v>
      </c>
      <c r="CU23" s="32"/>
      <c r="CV23" s="38">
        <f t="shared" si="45"/>
        <v>62424191.615171611</v>
      </c>
      <c r="CW23" s="39">
        <f t="shared" si="46"/>
        <v>91.827695054805488</v>
      </c>
      <c r="CX23" s="39">
        <f t="shared" si="47"/>
        <v>13359636.584556671</v>
      </c>
      <c r="CY23" s="39">
        <f t="shared" si="48"/>
        <v>88.806704454127498</v>
      </c>
      <c r="CZ23" s="36">
        <f t="shared" si="49"/>
        <v>75783828.19972828</v>
      </c>
      <c r="DA23" s="40">
        <f t="shared" si="50"/>
        <v>91.280302613881759</v>
      </c>
      <c r="DB23" s="38">
        <f t="shared" si="51"/>
        <v>51602774.852189653</v>
      </c>
      <c r="DC23" s="39">
        <f t="shared" si="52"/>
        <v>18.565014116275371</v>
      </c>
      <c r="DD23" s="36">
        <f t="shared" si="53"/>
        <v>22888572.743985407</v>
      </c>
      <c r="DE23" s="39">
        <f t="shared" si="54"/>
        <v>15.063672661569711</v>
      </c>
      <c r="DF23" s="36">
        <f t="shared" si="55"/>
        <v>74491347.59617506</v>
      </c>
      <c r="DG23" s="40">
        <f t="shared" si="56"/>
        <v>17.327494087306068</v>
      </c>
      <c r="DH23" s="152"/>
      <c r="DI23" s="161" t="s">
        <v>22</v>
      </c>
      <c r="DJ23" s="38">
        <f t="shared" si="57"/>
        <v>75783828.19972828</v>
      </c>
      <c r="DK23" s="36">
        <f t="shared" si="58"/>
        <v>74491347.59617506</v>
      </c>
      <c r="DL23" s="37">
        <f t="shared" si="59"/>
        <v>150275175.79590333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>
        <v>11907493.82000095</v>
      </c>
      <c r="E24" s="39">
        <v>112.76890124252738</v>
      </c>
      <c r="F24" s="36">
        <v>0</v>
      </c>
      <c r="G24" s="39">
        <v>0</v>
      </c>
      <c r="H24" s="36">
        <v>11907493.82000095</v>
      </c>
      <c r="I24" s="40">
        <v>92.528508975063716</v>
      </c>
      <c r="J24" s="38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11907493.82000095</v>
      </c>
      <c r="Q24" s="117">
        <f t="shared" si="28"/>
        <v>0</v>
      </c>
      <c r="R24" s="118">
        <f t="shared" si="29"/>
        <v>11907493.82000095</v>
      </c>
      <c r="S24" s="32"/>
      <c r="T24" s="35">
        <v>24405087.779169176</v>
      </c>
      <c r="U24" s="39">
        <v>128.81461307812864</v>
      </c>
      <c r="V24" s="36">
        <v>1129499.2898448301</v>
      </c>
      <c r="W24" s="39">
        <v>24.621237925772864</v>
      </c>
      <c r="X24" s="36">
        <v>25534587.069014005</v>
      </c>
      <c r="Y24" s="40">
        <v>108.50360368248535</v>
      </c>
      <c r="Z24" s="38">
        <v>4379.4883141248774</v>
      </c>
      <c r="AA24" s="39">
        <v>4.6226879259068359E-3</v>
      </c>
      <c r="AB24" s="36">
        <v>663.62634317878337</v>
      </c>
      <c r="AC24" s="39">
        <v>1.8414423037060007E-3</v>
      </c>
      <c r="AD24" s="36">
        <v>5043.1146573036604</v>
      </c>
      <c r="AE24" s="40">
        <v>3.8562585410809973E-3</v>
      </c>
      <c r="AF24" s="116">
        <f t="shared" si="30"/>
        <v>24409467.267483301</v>
      </c>
      <c r="AG24" s="117">
        <f t="shared" si="31"/>
        <v>1130162.9161880089</v>
      </c>
      <c r="AH24" s="118">
        <f t="shared" si="32"/>
        <v>25539630.183671311</v>
      </c>
      <c r="AI24" s="32"/>
      <c r="AJ24" s="35">
        <v>4279381.6771138795</v>
      </c>
      <c r="AK24" s="39">
        <v>67.883592593811542</v>
      </c>
      <c r="AL24" s="36">
        <v>231040.8895217746</v>
      </c>
      <c r="AM24" s="39">
        <v>13.304208771264229</v>
      </c>
      <c r="AN24" s="36">
        <v>4510422.5666356543</v>
      </c>
      <c r="AO24" s="40">
        <v>56.095596928533375</v>
      </c>
      <c r="AP24" s="38">
        <v>4609.3438172392198</v>
      </c>
      <c r="AQ24" s="39">
        <v>3.2589147310052601E-2</v>
      </c>
      <c r="AR24" s="36">
        <v>0</v>
      </c>
      <c r="AS24" s="39">
        <v>0</v>
      </c>
      <c r="AT24" s="36">
        <v>4609.3438172392198</v>
      </c>
      <c r="AU24" s="40">
        <v>1.6509288485331935E-2</v>
      </c>
      <c r="AV24" s="116">
        <f t="shared" si="33"/>
        <v>4283991.0209311191</v>
      </c>
      <c r="AW24" s="117">
        <f t="shared" si="34"/>
        <v>231040.8895217746</v>
      </c>
      <c r="AX24" s="118">
        <f t="shared" si="35"/>
        <v>4515031.9104528939</v>
      </c>
      <c r="AY24" s="32"/>
      <c r="AZ24" s="35">
        <v>547048.14962117723</v>
      </c>
      <c r="BA24" s="39">
        <v>4.2214386828432993</v>
      </c>
      <c r="BB24" s="36">
        <v>258806.9845989992</v>
      </c>
      <c r="BC24" s="39">
        <v>8.0828108638364746</v>
      </c>
      <c r="BD24" s="36">
        <f t="shared" si="60"/>
        <v>805855.13422017638</v>
      </c>
      <c r="BE24" s="40">
        <v>4.9691753925385216</v>
      </c>
      <c r="BF24" s="38">
        <v>381.46537679207825</v>
      </c>
      <c r="BG24" s="39">
        <v>1.2313473235002529E-3</v>
      </c>
      <c r="BH24" s="36">
        <v>2802.64604944859</v>
      </c>
      <c r="BI24" s="39">
        <v>3.9028773851432813E-3</v>
      </c>
      <c r="BJ24" s="36">
        <v>3184.1114262406682</v>
      </c>
      <c r="BK24" s="40">
        <v>2.0726027009810581E-3</v>
      </c>
      <c r="BL24" s="116">
        <f t="shared" si="36"/>
        <v>547429.61499796936</v>
      </c>
      <c r="BM24" s="117">
        <f t="shared" si="37"/>
        <v>261609.63064844778</v>
      </c>
      <c r="BN24" s="118">
        <f t="shared" si="38"/>
        <v>809039.24564641714</v>
      </c>
      <c r="BO24" s="32"/>
      <c r="BP24" s="35">
        <v>7929474.7088696612</v>
      </c>
      <c r="BQ24" s="39">
        <v>91.425018549896933</v>
      </c>
      <c r="BR24" s="36">
        <v>250841.98446872918</v>
      </c>
      <c r="BS24" s="39">
        <v>15.545487386510237</v>
      </c>
      <c r="BT24" s="36">
        <v>8180316.6933383904</v>
      </c>
      <c r="BU24" s="40">
        <v>79.522462703060143</v>
      </c>
      <c r="BV24" s="38">
        <v>0</v>
      </c>
      <c r="BW24" s="39">
        <v>0</v>
      </c>
      <c r="BX24" s="36">
        <v>0</v>
      </c>
      <c r="BY24" s="39">
        <v>0</v>
      </c>
      <c r="BZ24" s="36">
        <v>0</v>
      </c>
      <c r="CA24" s="40">
        <v>0</v>
      </c>
      <c r="CB24" s="116">
        <f t="shared" si="39"/>
        <v>7929474.7088696612</v>
      </c>
      <c r="CC24" s="117">
        <f t="shared" si="40"/>
        <v>250841.98446872918</v>
      </c>
      <c r="CD24" s="118">
        <f t="shared" si="41"/>
        <v>8180316.6933383904</v>
      </c>
      <c r="CE24" s="32"/>
      <c r="CF24" s="35">
        <v>18789801.448726591</v>
      </c>
      <c r="CG24" s="39">
        <f t="shared" si="61"/>
        <v>150.03274923526877</v>
      </c>
      <c r="CH24" s="36">
        <v>1039657.1287447759</v>
      </c>
      <c r="CI24" s="39">
        <f t="shared" si="62"/>
        <v>48.116681110046557</v>
      </c>
      <c r="CJ24" s="36">
        <v>19700411.598428521</v>
      </c>
      <c r="CK24" s="40">
        <v>134.15786440415758</v>
      </c>
      <c r="CL24" s="38">
        <v>104195.9362144918</v>
      </c>
      <c r="CM24" s="39">
        <v>0.19416320447839766</v>
      </c>
      <c r="CN24" s="36">
        <v>0</v>
      </c>
      <c r="CO24" s="39">
        <v>0</v>
      </c>
      <c r="CP24" s="36">
        <v>104195.9362144918</v>
      </c>
      <c r="CQ24" s="40">
        <v>0.12146115331337477</v>
      </c>
      <c r="CR24" s="116">
        <f t="shared" si="42"/>
        <v>18893997.384941082</v>
      </c>
      <c r="CS24" s="117">
        <f t="shared" si="43"/>
        <v>1039657.1287447759</v>
      </c>
      <c r="CT24" s="118">
        <f t="shared" si="44"/>
        <v>19933654.51368586</v>
      </c>
      <c r="CU24" s="32"/>
      <c r="CV24" s="38">
        <f t="shared" si="45"/>
        <v>67858287.583501428</v>
      </c>
      <c r="CW24" s="39">
        <f t="shared" si="46"/>
        <v>99.821399011030394</v>
      </c>
      <c r="CX24" s="39">
        <f t="shared" si="47"/>
        <v>2909846.2771791089</v>
      </c>
      <c r="CY24" s="39">
        <f t="shared" si="48"/>
        <v>19.34288082679635</v>
      </c>
      <c r="CZ24" s="36">
        <f t="shared" si="49"/>
        <v>70768133.860680535</v>
      </c>
      <c r="DA24" s="40">
        <f t="shared" si="50"/>
        <v>85.23898604327529</v>
      </c>
      <c r="DB24" s="38">
        <f t="shared" si="51"/>
        <v>113566.23372264797</v>
      </c>
      <c r="DC24" s="39">
        <f t="shared" si="52"/>
        <v>4.0857468192986607E-2</v>
      </c>
      <c r="DD24" s="36">
        <f t="shared" si="53"/>
        <v>3466.2723926273734</v>
      </c>
      <c r="DE24" s="39">
        <f t="shared" si="54"/>
        <v>2.2812603154600654E-3</v>
      </c>
      <c r="DF24" s="36">
        <f t="shared" si="55"/>
        <v>117032.50611527535</v>
      </c>
      <c r="DG24" s="40">
        <f t="shared" si="56"/>
        <v>2.7223028219711943E-2</v>
      </c>
      <c r="DH24" s="152"/>
      <c r="DI24" s="161" t="s">
        <v>23</v>
      </c>
      <c r="DJ24" s="38">
        <f t="shared" si="57"/>
        <v>70768133.860680535</v>
      </c>
      <c r="DK24" s="36">
        <f t="shared" si="58"/>
        <v>117032.50611527535</v>
      </c>
      <c r="DL24" s="37">
        <f t="shared" si="59"/>
        <v>70885166.366795808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>
        <v>2650461.8000000753</v>
      </c>
      <c r="E25" s="39">
        <v>25.100971664520753</v>
      </c>
      <c r="F25" s="36">
        <v>0</v>
      </c>
      <c r="G25" s="39">
        <v>0</v>
      </c>
      <c r="H25" s="36">
        <v>2650461.8000000753</v>
      </c>
      <c r="I25" s="40">
        <v>20.595709068304259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27"/>
        <v>2650461.8000000753</v>
      </c>
      <c r="Q25" s="117">
        <f t="shared" si="28"/>
        <v>0</v>
      </c>
      <c r="R25" s="118">
        <f t="shared" si="29"/>
        <v>2650461.8000000753</v>
      </c>
      <c r="S25" s="32"/>
      <c r="T25" s="35">
        <v>7987224.1479635499</v>
      </c>
      <c r="U25" s="39">
        <v>42.158061364007779</v>
      </c>
      <c r="V25" s="36">
        <v>352208.6292734493</v>
      </c>
      <c r="W25" s="39">
        <v>7.6775723002386771</v>
      </c>
      <c r="X25" s="36">
        <v>8339432.777236999</v>
      </c>
      <c r="Y25" s="40">
        <v>35.436582802472223</v>
      </c>
      <c r="Z25" s="38">
        <v>63.089189263783815</v>
      </c>
      <c r="AA25" s="39">
        <v>6.6592627390814568E-5</v>
      </c>
      <c r="AB25" s="36">
        <v>5.6833937976934408</v>
      </c>
      <c r="AC25" s="39">
        <v>1.5770383251458001E-5</v>
      </c>
      <c r="AD25" s="36">
        <v>68.772583061477263</v>
      </c>
      <c r="AE25" s="40">
        <v>5.2587513638807061E-5</v>
      </c>
      <c r="AF25" s="116">
        <f t="shared" si="30"/>
        <v>7987287.2371528139</v>
      </c>
      <c r="AG25" s="117">
        <f t="shared" si="31"/>
        <v>352214.31266724702</v>
      </c>
      <c r="AH25" s="118">
        <f t="shared" si="32"/>
        <v>8339501.5498200608</v>
      </c>
      <c r="AI25" s="32"/>
      <c r="AJ25" s="35">
        <v>2788533.3427781193</v>
      </c>
      <c r="AK25" s="39">
        <v>44.234348711581838</v>
      </c>
      <c r="AL25" s="36">
        <v>147652.97416375988</v>
      </c>
      <c r="AM25" s="39">
        <v>8.5024170311965843</v>
      </c>
      <c r="AN25" s="36">
        <v>2936186.3169418792</v>
      </c>
      <c r="AO25" s="40">
        <v>36.51700516058353</v>
      </c>
      <c r="AP25" s="38">
        <v>346.7394336601335</v>
      </c>
      <c r="AQ25" s="39">
        <v>2.4515295299716729E-3</v>
      </c>
      <c r="AR25" s="36">
        <v>0</v>
      </c>
      <c r="AS25" s="39">
        <v>0</v>
      </c>
      <c r="AT25" s="36">
        <v>346.7394336601335</v>
      </c>
      <c r="AU25" s="40">
        <v>1.2419167600659516E-3</v>
      </c>
      <c r="AV25" s="116">
        <f t="shared" si="33"/>
        <v>2788880.0822117794</v>
      </c>
      <c r="AW25" s="117">
        <f t="shared" si="34"/>
        <v>147652.97416375988</v>
      </c>
      <c r="AX25" s="118">
        <f t="shared" si="35"/>
        <v>2936533.0563755394</v>
      </c>
      <c r="AY25" s="32"/>
      <c r="AZ25" s="35">
        <v>2813540.6168955518</v>
      </c>
      <c r="BA25" s="39">
        <v>24.378619976708283</v>
      </c>
      <c r="BB25" s="36">
        <v>123499.9041039552</v>
      </c>
      <c r="BC25" s="39">
        <v>3.9438670292409395</v>
      </c>
      <c r="BD25" s="36">
        <f t="shared" si="60"/>
        <v>2937040.520999507</v>
      </c>
      <c r="BE25" s="40">
        <v>20.42152539577517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2813540.6168955518</v>
      </c>
      <c r="BM25" s="117">
        <f t="shared" si="37"/>
        <v>123499.9041039552</v>
      </c>
      <c r="BN25" s="118">
        <f t="shared" si="38"/>
        <v>2937040.520999507</v>
      </c>
      <c r="BO25" s="32"/>
      <c r="BP25" s="35">
        <v>1904562.0050701564</v>
      </c>
      <c r="BQ25" s="39">
        <v>21.959161613593096</v>
      </c>
      <c r="BR25" s="36">
        <v>70828.327427786193</v>
      </c>
      <c r="BS25" s="39">
        <v>4.3894600537795112</v>
      </c>
      <c r="BT25" s="36">
        <v>1975390.3324979427</v>
      </c>
      <c r="BU25" s="40">
        <v>19.203156788291235</v>
      </c>
      <c r="BV25" s="38">
        <v>48623.29585441151</v>
      </c>
      <c r="BW25" s="39">
        <v>0.18119019900658273</v>
      </c>
      <c r="BX25" s="36">
        <v>3598.7116689730292</v>
      </c>
      <c r="BY25" s="39">
        <v>2.1140042230444505E-2</v>
      </c>
      <c r="BZ25" s="36">
        <v>52222.007523384542</v>
      </c>
      <c r="CA25" s="40">
        <v>0.11906875380114901</v>
      </c>
      <c r="CB25" s="116">
        <f t="shared" si="39"/>
        <v>1953185.300924568</v>
      </c>
      <c r="CC25" s="117">
        <f t="shared" si="40"/>
        <v>74427.039096759225</v>
      </c>
      <c r="CD25" s="118">
        <f t="shared" si="41"/>
        <v>2027612.3400213271</v>
      </c>
      <c r="CE25" s="32"/>
      <c r="CF25" s="35">
        <v>4725525.467333083</v>
      </c>
      <c r="CG25" s="39">
        <f t="shared" si="61"/>
        <v>37.732361322706232</v>
      </c>
      <c r="CH25" s="36">
        <v>275535.02428106871</v>
      </c>
      <c r="CI25" s="39">
        <f t="shared" si="62"/>
        <v>12.752118493130407</v>
      </c>
      <c r="CJ25" s="36">
        <v>4968527.7565454086</v>
      </c>
      <c r="CK25" s="40">
        <v>33.835185103649486</v>
      </c>
      <c r="CL25" s="38">
        <v>0</v>
      </c>
      <c r="CM25" s="39">
        <v>0</v>
      </c>
      <c r="CN25" s="36">
        <v>0</v>
      </c>
      <c r="CO25" s="39">
        <v>0</v>
      </c>
      <c r="CP25" s="36">
        <v>0</v>
      </c>
      <c r="CQ25" s="40">
        <v>0</v>
      </c>
      <c r="CR25" s="116">
        <f t="shared" si="42"/>
        <v>4725525.467333083</v>
      </c>
      <c r="CS25" s="117">
        <f t="shared" si="43"/>
        <v>275535.02428106871</v>
      </c>
      <c r="CT25" s="118">
        <f t="shared" si="44"/>
        <v>5001060.4916141517</v>
      </c>
      <c r="CU25" s="32"/>
      <c r="CV25" s="38">
        <f t="shared" si="45"/>
        <v>22869847.380040538</v>
      </c>
      <c r="CW25" s="39">
        <f t="shared" si="46"/>
        <v>33.642171677781072</v>
      </c>
      <c r="CX25" s="39">
        <f t="shared" si="47"/>
        <v>969724.85925001919</v>
      </c>
      <c r="CY25" s="39">
        <f t="shared" si="48"/>
        <v>6.4461385930801951</v>
      </c>
      <c r="CZ25" s="36">
        <f t="shared" si="49"/>
        <v>23839572.239290558</v>
      </c>
      <c r="DA25" s="40">
        <f t="shared" si="50"/>
        <v>28.714350012153901</v>
      </c>
      <c r="DB25" s="38">
        <f t="shared" si="51"/>
        <v>49033.124477335426</v>
      </c>
      <c r="DC25" s="39">
        <f t="shared" si="52"/>
        <v>1.7640536786912596E-2</v>
      </c>
      <c r="DD25" s="36">
        <f t="shared" si="53"/>
        <v>3604.3950627707227</v>
      </c>
      <c r="DE25" s="39">
        <f t="shared" si="54"/>
        <v>2.3721630866137679E-3</v>
      </c>
      <c r="DF25" s="36">
        <f t="shared" si="55"/>
        <v>52637.51954010615</v>
      </c>
      <c r="DG25" s="40">
        <f t="shared" si="56"/>
        <v>1.2244057035269418E-2</v>
      </c>
      <c r="DH25" s="152"/>
      <c r="DI25" s="161" t="s">
        <v>24</v>
      </c>
      <c r="DJ25" s="38">
        <f t="shared" si="57"/>
        <v>23839572.239290558</v>
      </c>
      <c r="DK25" s="36">
        <f t="shared" si="58"/>
        <v>52637.51954010615</v>
      </c>
      <c r="DL25" s="37">
        <f t="shared" si="59"/>
        <v>23892209.758830663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>
        <v>264064.74</v>
      </c>
      <c r="E26" s="39">
        <v>2.500802522918403</v>
      </c>
      <c r="F26" s="36">
        <v>6870.12</v>
      </c>
      <c r="G26" s="39">
        <v>0.29743354402978611</v>
      </c>
      <c r="H26" s="36">
        <v>270934.86</v>
      </c>
      <c r="I26" s="40">
        <v>2.1053295516357138</v>
      </c>
      <c r="J26" s="38">
        <v>302757.76000000001</v>
      </c>
      <c r="K26" s="39">
        <v>0.99033328644840102</v>
      </c>
      <c r="L26" s="36">
        <v>1103027.28</v>
      </c>
      <c r="M26" s="39">
        <v>4.1898143308617968</v>
      </c>
      <c r="N26" s="36">
        <v>1405785.04</v>
      </c>
      <c r="O26" s="40">
        <v>2.4707238429672906</v>
      </c>
      <c r="P26" s="116">
        <f t="shared" si="27"/>
        <v>566822.5</v>
      </c>
      <c r="Q26" s="117">
        <f t="shared" si="28"/>
        <v>1109897.4000000001</v>
      </c>
      <c r="R26" s="118">
        <f t="shared" si="29"/>
        <v>1676719.9000000001</v>
      </c>
      <c r="S26" s="32"/>
      <c r="T26" s="35">
        <v>6135241.4430680471</v>
      </c>
      <c r="U26" s="39">
        <v>32.382950628199488</v>
      </c>
      <c r="V26" s="36">
        <v>1218961.2644842786</v>
      </c>
      <c r="W26" s="39">
        <v>26.571362713553757</v>
      </c>
      <c r="X26" s="36">
        <v>7354202.7075523259</v>
      </c>
      <c r="Y26" s="40">
        <v>31.250064621144102</v>
      </c>
      <c r="Z26" s="38">
        <v>1355940.4361474779</v>
      </c>
      <c r="AA26" s="39">
        <v>1.431237859959972</v>
      </c>
      <c r="AB26" s="36">
        <v>1355523.7296531759</v>
      </c>
      <c r="AC26" s="39">
        <v>3.7613316064341813</v>
      </c>
      <c r="AD26" s="36">
        <v>2711464.1658006539</v>
      </c>
      <c r="AE26" s="40">
        <v>2.0733430744154981</v>
      </c>
      <c r="AF26" s="116">
        <f t="shared" si="30"/>
        <v>7491181.8792155255</v>
      </c>
      <c r="AG26" s="117">
        <f t="shared" si="31"/>
        <v>2574484.9941374548</v>
      </c>
      <c r="AH26" s="118">
        <f t="shared" si="32"/>
        <v>10065666.87335298</v>
      </c>
      <c r="AI26" s="32"/>
      <c r="AJ26" s="35">
        <v>959253.16026728251</v>
      </c>
      <c r="AK26" s="39">
        <v>15.216579318960699</v>
      </c>
      <c r="AL26" s="36">
        <v>302313.85059446609</v>
      </c>
      <c r="AM26" s="39">
        <v>17.408375595673505</v>
      </c>
      <c r="AN26" s="36">
        <v>1261567.0108617486</v>
      </c>
      <c r="AO26" s="40">
        <v>15.689961083274241</v>
      </c>
      <c r="AP26" s="38">
        <v>372061.09148260119</v>
      </c>
      <c r="AQ26" s="39">
        <v>2.6305596196397092</v>
      </c>
      <c r="AR26" s="36">
        <v>442568.68169810169</v>
      </c>
      <c r="AS26" s="39">
        <v>3.2126298949477108</v>
      </c>
      <c r="AT26" s="36">
        <v>814629.77318070293</v>
      </c>
      <c r="AU26" s="40">
        <v>2.9177597652578751</v>
      </c>
      <c r="AV26" s="116">
        <f t="shared" si="33"/>
        <v>1331314.2517498836</v>
      </c>
      <c r="AW26" s="117">
        <f t="shared" si="34"/>
        <v>744882.53229256778</v>
      </c>
      <c r="AX26" s="118">
        <f t="shared" si="35"/>
        <v>2076196.7840424515</v>
      </c>
      <c r="AY26" s="32"/>
      <c r="AZ26" s="35">
        <v>5467215.9688219773</v>
      </c>
      <c r="BA26" s="39">
        <v>52.924985709783236</v>
      </c>
      <c r="BB26" s="36">
        <v>856204.78970317566</v>
      </c>
      <c r="BC26" s="39">
        <v>31.206276983110566</v>
      </c>
      <c r="BD26" s="36">
        <f t="shared" si="60"/>
        <v>6323420.7585251527</v>
      </c>
      <c r="BE26" s="40">
        <v>48.719259081811806</v>
      </c>
      <c r="BF26" s="38">
        <v>1858337.2313436347</v>
      </c>
      <c r="BG26" s="39">
        <v>3.2713033019004039</v>
      </c>
      <c r="BH26" s="36">
        <v>1766116.9237439255</v>
      </c>
      <c r="BI26" s="39">
        <v>6.4972180218874405</v>
      </c>
      <c r="BJ26" s="36">
        <v>3624454.1550875604</v>
      </c>
      <c r="BK26" s="40">
        <v>4.287132449566645</v>
      </c>
      <c r="BL26" s="116">
        <f t="shared" si="36"/>
        <v>7325553.2001656117</v>
      </c>
      <c r="BM26" s="117">
        <f t="shared" si="37"/>
        <v>2622321.7134471014</v>
      </c>
      <c r="BN26" s="118">
        <f t="shared" si="38"/>
        <v>9947874.9136127122</v>
      </c>
      <c r="BO26" s="32"/>
      <c r="BP26" s="35">
        <v>1243735.7463379898</v>
      </c>
      <c r="BQ26" s="39">
        <v>14.339986929137917</v>
      </c>
      <c r="BR26" s="36">
        <v>424298.10298863443</v>
      </c>
      <c r="BS26" s="39">
        <v>26.295122892205903</v>
      </c>
      <c r="BT26" s="36">
        <v>1668033.8493266243</v>
      </c>
      <c r="BU26" s="40">
        <v>16.215284144015868</v>
      </c>
      <c r="BV26" s="38">
        <v>515703.78684005077</v>
      </c>
      <c r="BW26" s="39">
        <v>1.9217222963613525</v>
      </c>
      <c r="BX26" s="36">
        <v>568121.32408645144</v>
      </c>
      <c r="BY26" s="39">
        <v>3.3373356600783133</v>
      </c>
      <c r="BZ26" s="36">
        <v>1083825.1109265022</v>
      </c>
      <c r="CA26" s="40">
        <v>2.4711747291335633</v>
      </c>
      <c r="CB26" s="116">
        <f t="shared" si="39"/>
        <v>1759439.5331780405</v>
      </c>
      <c r="CC26" s="117">
        <f t="shared" si="40"/>
        <v>992419.42707508593</v>
      </c>
      <c r="CD26" s="118">
        <f t="shared" si="41"/>
        <v>2751858.9602531265</v>
      </c>
      <c r="CE26" s="32"/>
      <c r="CF26" s="35">
        <v>5024606.2039781194</v>
      </c>
      <c r="CG26" s="39">
        <f t="shared" si="61"/>
        <v>40.120460275460481</v>
      </c>
      <c r="CH26" s="36">
        <v>615663.47373899363</v>
      </c>
      <c r="CI26" s="39">
        <f t="shared" si="62"/>
        <v>28.493704528115593</v>
      </c>
      <c r="CJ26" s="36">
        <v>5633563.3966084234</v>
      </c>
      <c r="CK26" s="40">
        <v>38.364012370924605</v>
      </c>
      <c r="CL26" s="38">
        <v>894342.52082969586</v>
      </c>
      <c r="CM26" s="39">
        <v>1.666556451761412</v>
      </c>
      <c r="CN26" s="36">
        <v>1511644.134831205</v>
      </c>
      <c r="CO26" s="39">
        <v>4.706049054151622</v>
      </c>
      <c r="CP26" s="36">
        <v>2405986.6556609008</v>
      </c>
      <c r="CQ26" s="40">
        <v>2.8046575007645833</v>
      </c>
      <c r="CR26" s="116">
        <f t="shared" si="42"/>
        <v>5918948.7248078156</v>
      </c>
      <c r="CS26" s="117">
        <f t="shared" si="43"/>
        <v>2127307.6085701985</v>
      </c>
      <c r="CT26" s="118">
        <f t="shared" si="44"/>
        <v>8046256.3333780142</v>
      </c>
      <c r="CU26" s="32"/>
      <c r="CV26" s="38">
        <f t="shared" si="45"/>
        <v>19094117.262473416</v>
      </c>
      <c r="CW26" s="39">
        <f t="shared" si="46"/>
        <v>28.087969294470874</v>
      </c>
      <c r="CX26" s="39">
        <f t="shared" si="47"/>
        <v>3424311.6015095483</v>
      </c>
      <c r="CY26" s="39">
        <f t="shared" si="48"/>
        <v>22.762732087011322</v>
      </c>
      <c r="CZ26" s="36">
        <f t="shared" si="49"/>
        <v>22518428.863982964</v>
      </c>
      <c r="DA26" s="40">
        <f t="shared" si="50"/>
        <v>27.123055801249489</v>
      </c>
      <c r="DB26" s="38">
        <f t="shared" si="51"/>
        <v>5299142.8266434604</v>
      </c>
      <c r="DC26" s="39">
        <f t="shared" si="52"/>
        <v>1.906460682833236</v>
      </c>
      <c r="DD26" s="36">
        <f t="shared" si="53"/>
        <v>6747002.0740128607</v>
      </c>
      <c r="DE26" s="39">
        <f t="shared" si="54"/>
        <v>4.4404092743864485</v>
      </c>
      <c r="DF26" s="36">
        <f t="shared" si="55"/>
        <v>12046144.90065632</v>
      </c>
      <c r="DG26" s="40">
        <f t="shared" si="56"/>
        <v>2.8020637466850213</v>
      </c>
      <c r="DH26" s="152"/>
      <c r="DI26" s="161" t="s">
        <v>25</v>
      </c>
      <c r="DJ26" s="38">
        <f t="shared" si="57"/>
        <v>22518428.863982964</v>
      </c>
      <c r="DK26" s="36">
        <f t="shared" si="58"/>
        <v>12046144.90065632</v>
      </c>
      <c r="DL26" s="37">
        <f t="shared" si="59"/>
        <v>34564573.764639288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>
        <v>0</v>
      </c>
      <c r="E27" s="39">
        <v>0</v>
      </c>
      <c r="F27" s="36">
        <v>0</v>
      </c>
      <c r="G27" s="39">
        <v>0</v>
      </c>
      <c r="H27" s="36">
        <v>0</v>
      </c>
      <c r="I27" s="40">
        <v>0</v>
      </c>
      <c r="J27" s="38">
        <v>0</v>
      </c>
      <c r="K27" s="39">
        <v>0</v>
      </c>
      <c r="L27" s="36">
        <v>0</v>
      </c>
      <c r="M27" s="39">
        <v>0</v>
      </c>
      <c r="N27" s="36">
        <v>0</v>
      </c>
      <c r="O27" s="40">
        <v>0</v>
      </c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5">
        <v>263571.60358634952</v>
      </c>
      <c r="U27" s="39">
        <v>1.3911801687243652</v>
      </c>
      <c r="V27" s="36">
        <v>0</v>
      </c>
      <c r="W27" s="39">
        <v>0</v>
      </c>
      <c r="X27" s="36">
        <v>263571.60358634952</v>
      </c>
      <c r="Y27" s="40">
        <v>1.1199894770256296</v>
      </c>
      <c r="Z27" s="38">
        <v>1161635.068884549</v>
      </c>
      <c r="AA27" s="39">
        <v>1.226142421689641</v>
      </c>
      <c r="AB27" s="36">
        <v>5.6190005015214481</v>
      </c>
      <c r="AC27" s="39">
        <v>1.5591703575967435E-5</v>
      </c>
      <c r="AD27" s="36">
        <v>1161640.6878850504</v>
      </c>
      <c r="AE27" s="40">
        <v>0.88825797720787414</v>
      </c>
      <c r="AF27" s="116">
        <f t="shared" si="30"/>
        <v>1425206.6724708984</v>
      </c>
      <c r="AG27" s="117">
        <f t="shared" si="31"/>
        <v>5.6190005015214481</v>
      </c>
      <c r="AH27" s="118">
        <f t="shared" si="32"/>
        <v>1425212.2914713998</v>
      </c>
      <c r="AI27" s="32"/>
      <c r="AJ27" s="35">
        <v>45991.358291820899</v>
      </c>
      <c r="AK27" s="39">
        <v>0.72955834853776802</v>
      </c>
      <c r="AL27" s="36">
        <v>0</v>
      </c>
      <c r="AM27" s="39">
        <v>0</v>
      </c>
      <c r="AN27" s="36">
        <v>45991.358291820899</v>
      </c>
      <c r="AO27" s="40">
        <v>0.57198913379375793</v>
      </c>
      <c r="AP27" s="38">
        <v>524716.93950054422</v>
      </c>
      <c r="AQ27" s="39">
        <v>3.7098724494163111</v>
      </c>
      <c r="AR27" s="36">
        <v>0</v>
      </c>
      <c r="AS27" s="39">
        <v>0</v>
      </c>
      <c r="AT27" s="36">
        <v>524716.93950054422</v>
      </c>
      <c r="AU27" s="40">
        <v>1.8793788597318173</v>
      </c>
      <c r="AV27" s="116">
        <f t="shared" si="33"/>
        <v>570708.29779236508</v>
      </c>
      <c r="AW27" s="117">
        <f t="shared" si="34"/>
        <v>0</v>
      </c>
      <c r="AX27" s="118">
        <f t="shared" si="35"/>
        <v>570708.29779236508</v>
      </c>
      <c r="AY27" s="32"/>
      <c r="AZ27" s="35">
        <v>205570.72932270946</v>
      </c>
      <c r="BA27" s="39">
        <v>2.07717087346147</v>
      </c>
      <c r="BB27" s="36">
        <v>0</v>
      </c>
      <c r="BC27" s="39">
        <v>0</v>
      </c>
      <c r="BD27" s="36">
        <f t="shared" si="60"/>
        <v>205570.72932270946</v>
      </c>
      <c r="BE27" s="40">
        <v>1.6749364237386408</v>
      </c>
      <c r="BF27" s="38">
        <v>1239979.1829767555</v>
      </c>
      <c r="BG27" s="39">
        <v>2.096215673379402</v>
      </c>
      <c r="BH27" s="36">
        <v>65.438964925254922</v>
      </c>
      <c r="BI27" s="39">
        <v>3.9544147378434955E-4</v>
      </c>
      <c r="BJ27" s="36">
        <v>1240044.6219416808</v>
      </c>
      <c r="BK27" s="40">
        <v>1.4362492872106742</v>
      </c>
      <c r="BL27" s="116">
        <f t="shared" si="36"/>
        <v>1445549.9122994649</v>
      </c>
      <c r="BM27" s="117">
        <f t="shared" si="37"/>
        <v>65.438964925254922</v>
      </c>
      <c r="BN27" s="118">
        <f t="shared" si="38"/>
        <v>1445615.3512643902</v>
      </c>
      <c r="BO27" s="32"/>
      <c r="BP27" s="35">
        <v>68108.538828531513</v>
      </c>
      <c r="BQ27" s="39">
        <v>0.78527577858842768</v>
      </c>
      <c r="BR27" s="36">
        <v>0</v>
      </c>
      <c r="BS27" s="39">
        <v>0</v>
      </c>
      <c r="BT27" s="36">
        <v>68108.538828531513</v>
      </c>
      <c r="BU27" s="40">
        <v>0.66209646176198145</v>
      </c>
      <c r="BV27" s="38">
        <v>666696.21125049551</v>
      </c>
      <c r="BW27" s="39">
        <v>2.4843815514914778</v>
      </c>
      <c r="BX27" s="36">
        <v>0</v>
      </c>
      <c r="BY27" s="39">
        <v>0</v>
      </c>
      <c r="BZ27" s="36">
        <v>666696.21125049551</v>
      </c>
      <c r="CA27" s="40">
        <v>1.5201002566206832</v>
      </c>
      <c r="CB27" s="116">
        <f t="shared" si="39"/>
        <v>734804.75007902703</v>
      </c>
      <c r="CC27" s="117">
        <f t="shared" si="40"/>
        <v>0</v>
      </c>
      <c r="CD27" s="118">
        <f t="shared" si="41"/>
        <v>734804.75007902703</v>
      </c>
      <c r="CE27" s="32"/>
      <c r="CF27" s="35">
        <v>127483.27263017317</v>
      </c>
      <c r="CG27" s="39">
        <f t="shared" si="61"/>
        <v>1.0179280460417219</v>
      </c>
      <c r="CH27" s="36">
        <v>0</v>
      </c>
      <c r="CI27" s="39">
        <f t="shared" si="62"/>
        <v>0</v>
      </c>
      <c r="CJ27" s="36">
        <v>126553.83204330731</v>
      </c>
      <c r="CK27" s="40">
        <v>0.86181914292830741</v>
      </c>
      <c r="CL27" s="38">
        <v>1193368.8225682019</v>
      </c>
      <c r="CM27" s="39">
        <v>2.2237749679361101</v>
      </c>
      <c r="CN27" s="36">
        <v>355.95603612753212</v>
      </c>
      <c r="CO27" s="39">
        <v>1.108161986368958E-3</v>
      </c>
      <c r="CP27" s="36">
        <v>1193724.7786043296</v>
      </c>
      <c r="CQ27" s="40">
        <v>1.3915244069554138</v>
      </c>
      <c r="CR27" s="116">
        <f t="shared" si="42"/>
        <v>1320852.0951983752</v>
      </c>
      <c r="CS27" s="117">
        <f t="shared" si="43"/>
        <v>355.95603612753212</v>
      </c>
      <c r="CT27" s="118">
        <f t="shared" si="44"/>
        <v>1321208.0512345028</v>
      </c>
      <c r="CU27" s="32"/>
      <c r="CV27" s="38">
        <f t="shared" si="45"/>
        <v>710725.50265958451</v>
      </c>
      <c r="CW27" s="39">
        <f t="shared" si="46"/>
        <v>1.0454966742418466</v>
      </c>
      <c r="CX27" s="39">
        <f t="shared" si="47"/>
        <v>0</v>
      </c>
      <c r="CY27" s="39">
        <f t="shared" si="48"/>
        <v>0</v>
      </c>
      <c r="CZ27" s="36">
        <f t="shared" si="49"/>
        <v>710725.50265958451</v>
      </c>
      <c r="DA27" s="40">
        <f t="shared" si="50"/>
        <v>0.85605650307333914</v>
      </c>
      <c r="DB27" s="38">
        <f t="shared" si="51"/>
        <v>4786396.2251805458</v>
      </c>
      <c r="DC27" s="39">
        <f t="shared" si="52"/>
        <v>1.7219909925598396</v>
      </c>
      <c r="DD27" s="36">
        <f t="shared" si="53"/>
        <v>427.01400155430849</v>
      </c>
      <c r="DE27" s="39">
        <f t="shared" si="54"/>
        <v>2.810310285953243E-4</v>
      </c>
      <c r="DF27" s="36">
        <f t="shared" si="55"/>
        <v>4786823.2391820997</v>
      </c>
      <c r="DG27" s="40">
        <f t="shared" si="56"/>
        <v>1.1134669199912026</v>
      </c>
      <c r="DH27" s="152"/>
      <c r="DI27" s="161" t="s">
        <v>26</v>
      </c>
      <c r="DJ27" s="38">
        <f t="shared" si="57"/>
        <v>710725.50265958451</v>
      </c>
      <c r="DK27" s="36">
        <f t="shared" si="58"/>
        <v>4786823.2391820997</v>
      </c>
      <c r="DL27" s="37">
        <f t="shared" si="59"/>
        <v>5497548.7418416841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>
        <v>38090.03</v>
      </c>
      <c r="E28" s="39">
        <v>0.3607283695734525</v>
      </c>
      <c r="F28" s="36">
        <v>2677.9399999999996</v>
      </c>
      <c r="G28" s="39">
        <v>0.11593817646549483</v>
      </c>
      <c r="H28" s="36">
        <v>40767.97</v>
      </c>
      <c r="I28" s="40">
        <v>0.31679205843499886</v>
      </c>
      <c r="J28" s="38">
        <v>4982.55</v>
      </c>
      <c r="K28" s="39">
        <v>1.6298129291197953E-2</v>
      </c>
      <c r="L28" s="36">
        <v>10767.02</v>
      </c>
      <c r="M28" s="39">
        <v>4.0898185851464694E-2</v>
      </c>
      <c r="N28" s="36">
        <v>15749.57</v>
      </c>
      <c r="O28" s="40">
        <v>2.7680503781347926E-2</v>
      </c>
      <c r="P28" s="116">
        <f t="shared" si="27"/>
        <v>43072.58</v>
      </c>
      <c r="Q28" s="117">
        <f t="shared" si="28"/>
        <v>13444.96</v>
      </c>
      <c r="R28" s="118">
        <f t="shared" si="29"/>
        <v>56517.54</v>
      </c>
      <c r="S28" s="32"/>
      <c r="T28" s="35">
        <v>249317.05783527801</v>
      </c>
      <c r="U28" s="39">
        <v>1.3159420129699724</v>
      </c>
      <c r="V28" s="36">
        <v>165809.18878585496</v>
      </c>
      <c r="W28" s="39">
        <v>3.6143692378388002</v>
      </c>
      <c r="X28" s="36">
        <v>415126.24662113294</v>
      </c>
      <c r="Y28" s="40">
        <v>1.7639875522497086</v>
      </c>
      <c r="Z28" s="38">
        <v>764615.05057515914</v>
      </c>
      <c r="AA28" s="39">
        <v>0.80707528111459814</v>
      </c>
      <c r="AB28" s="36">
        <v>643441.75554225629</v>
      </c>
      <c r="AC28" s="39">
        <v>1.7854337471759465</v>
      </c>
      <c r="AD28" s="36">
        <v>1408056.8061174154</v>
      </c>
      <c r="AE28" s="40">
        <v>1.0766820613633665</v>
      </c>
      <c r="AF28" s="116">
        <f t="shared" si="30"/>
        <v>1013932.1084104371</v>
      </c>
      <c r="AG28" s="117">
        <f t="shared" si="31"/>
        <v>809250.94432811125</v>
      </c>
      <c r="AH28" s="118">
        <f t="shared" si="32"/>
        <v>1823183.0527385483</v>
      </c>
      <c r="AI28" s="32"/>
      <c r="AJ28" s="35">
        <v>38505.081626216575</v>
      </c>
      <c r="AK28" s="39">
        <v>0.61080395980673496</v>
      </c>
      <c r="AL28" s="36">
        <v>41424.16256839798</v>
      </c>
      <c r="AM28" s="39">
        <v>2.3853600465506148</v>
      </c>
      <c r="AN28" s="36">
        <v>79929.244194614555</v>
      </c>
      <c r="AO28" s="40">
        <v>0.99407064391481426</v>
      </c>
      <c r="AP28" s="38">
        <v>112231.7291073395</v>
      </c>
      <c r="AQ28" s="39">
        <v>0.79350478023826343</v>
      </c>
      <c r="AR28" s="36">
        <v>135436.86316937796</v>
      </c>
      <c r="AS28" s="39">
        <v>0.98314348368802007</v>
      </c>
      <c r="AT28" s="36">
        <v>247668.59227671748</v>
      </c>
      <c r="AU28" s="40">
        <v>0.88707469018906893</v>
      </c>
      <c r="AV28" s="116">
        <f t="shared" si="33"/>
        <v>150736.81073355608</v>
      </c>
      <c r="AW28" s="117">
        <f t="shared" si="34"/>
        <v>176861.02573777596</v>
      </c>
      <c r="AX28" s="118">
        <f t="shared" si="35"/>
        <v>327597.836471332</v>
      </c>
      <c r="AY28" s="32"/>
      <c r="AZ28" s="35">
        <v>13414.299910801263</v>
      </c>
      <c r="BA28" s="39">
        <v>0.40044071508460205</v>
      </c>
      <c r="BB28" s="36">
        <v>3916.3797724605938</v>
      </c>
      <c r="BC28" s="39">
        <v>0.88546019021076439</v>
      </c>
      <c r="BD28" s="36">
        <f t="shared" si="60"/>
        <v>17330.679683261857</v>
      </c>
      <c r="BE28" s="40">
        <v>0.49436247384541115</v>
      </c>
      <c r="BF28" s="38">
        <v>100255.46437161627</v>
      </c>
      <c r="BG28" s="39">
        <v>0.28422226918150717</v>
      </c>
      <c r="BH28" s="36">
        <v>33803.250793137842</v>
      </c>
      <c r="BI28" s="39">
        <v>0.49546715339363268</v>
      </c>
      <c r="BJ28" s="36">
        <v>134058.7151647541</v>
      </c>
      <c r="BK28" s="40">
        <v>0.3507425368589242</v>
      </c>
      <c r="BL28" s="116">
        <f t="shared" si="36"/>
        <v>113669.76428241753</v>
      </c>
      <c r="BM28" s="117">
        <f t="shared" si="37"/>
        <v>37719.630565598432</v>
      </c>
      <c r="BN28" s="118">
        <f t="shared" si="38"/>
        <v>151389.39484801597</v>
      </c>
      <c r="BO28" s="32"/>
      <c r="BP28" s="35">
        <v>35442.878867981781</v>
      </c>
      <c r="BQ28" s="39">
        <v>0.40864823672902484</v>
      </c>
      <c r="BR28" s="36">
        <v>28770.226697651306</v>
      </c>
      <c r="BS28" s="39">
        <v>1.7829838062500809</v>
      </c>
      <c r="BT28" s="36">
        <v>64213.105565633086</v>
      </c>
      <c r="BU28" s="40">
        <v>0.62422819113459083</v>
      </c>
      <c r="BV28" s="38">
        <v>165387.09296954324</v>
      </c>
      <c r="BW28" s="39">
        <v>0.61629965146743393</v>
      </c>
      <c r="BX28" s="36">
        <v>102854.7493238785</v>
      </c>
      <c r="BY28" s="39">
        <v>0.6042033772961517</v>
      </c>
      <c r="BZ28" s="36">
        <v>268241.84229342174</v>
      </c>
      <c r="CA28" s="40">
        <v>0.6116046355533149</v>
      </c>
      <c r="CB28" s="116">
        <f t="shared" si="39"/>
        <v>200829.97183752502</v>
      </c>
      <c r="CC28" s="117">
        <f t="shared" si="40"/>
        <v>131624.97602152982</v>
      </c>
      <c r="CD28" s="118">
        <f t="shared" si="41"/>
        <v>332454.94785905484</v>
      </c>
      <c r="CE28" s="32"/>
      <c r="CF28" s="35">
        <v>188430.87167984515</v>
      </c>
      <c r="CG28" s="39">
        <f t="shared" si="61"/>
        <v>1.5045822488369756</v>
      </c>
      <c r="CH28" s="36">
        <v>58587.807224538745</v>
      </c>
      <c r="CI28" s="39">
        <f t="shared" si="62"/>
        <v>2.7115197493654253</v>
      </c>
      <c r="CJ28" s="36">
        <v>236962.56596004835</v>
      </c>
      <c r="CK28" s="40">
        <v>1.6136917563420501</v>
      </c>
      <c r="CL28" s="38">
        <v>669896.5229231522</v>
      </c>
      <c r="CM28" s="39">
        <v>1.2483140925183729</v>
      </c>
      <c r="CN28" s="36">
        <v>264916.09480388783</v>
      </c>
      <c r="CO28" s="39">
        <v>0.82473652935556108</v>
      </c>
      <c r="CP28" s="36">
        <v>934812.61772704008</v>
      </c>
      <c r="CQ28" s="40">
        <v>1.0897106241004182</v>
      </c>
      <c r="CR28" s="116">
        <f t="shared" si="42"/>
        <v>858327.39460299734</v>
      </c>
      <c r="CS28" s="117">
        <f t="shared" si="43"/>
        <v>323503.90202842659</v>
      </c>
      <c r="CT28" s="118">
        <f t="shared" si="44"/>
        <v>1181831.296631424</v>
      </c>
      <c r="CU28" s="32"/>
      <c r="CV28" s="38">
        <f t="shared" si="45"/>
        <v>563200.21992012276</v>
      </c>
      <c r="CW28" s="39">
        <f t="shared" si="46"/>
        <v>0.82848294405553824</v>
      </c>
      <c r="CX28" s="39">
        <f t="shared" si="47"/>
        <v>301185.70504890359</v>
      </c>
      <c r="CY28" s="39">
        <f t="shared" si="48"/>
        <v>2.0020986143444253</v>
      </c>
      <c r="CZ28" s="36">
        <f t="shared" si="49"/>
        <v>864385.92496902635</v>
      </c>
      <c r="DA28" s="40">
        <f t="shared" si="50"/>
        <v>1.0411378084306873</v>
      </c>
      <c r="DB28" s="38">
        <f t="shared" si="51"/>
        <v>1817368.4099468105</v>
      </c>
      <c r="DC28" s="39">
        <f t="shared" si="52"/>
        <v>0.65383054073697355</v>
      </c>
      <c r="DD28" s="36">
        <f t="shared" si="53"/>
        <v>1191219.7336325385</v>
      </c>
      <c r="DE28" s="39">
        <f t="shared" si="54"/>
        <v>0.78397829065851798</v>
      </c>
      <c r="DF28" s="36">
        <f t="shared" si="55"/>
        <v>3008588.1435793489</v>
      </c>
      <c r="DG28" s="40">
        <f t="shared" si="56"/>
        <v>0.69983018097107319</v>
      </c>
      <c r="DH28" s="152"/>
      <c r="DI28" s="161" t="s">
        <v>27</v>
      </c>
      <c r="DJ28" s="38">
        <f t="shared" si="57"/>
        <v>864385.92496902635</v>
      </c>
      <c r="DK28" s="36">
        <f t="shared" si="58"/>
        <v>3008588.1435793489</v>
      </c>
      <c r="DL28" s="37">
        <f t="shared" si="59"/>
        <v>3872974.0685483753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>
        <v>82446.34</v>
      </c>
      <c r="E29" s="39">
        <v>0.78080100765209481</v>
      </c>
      <c r="F29" s="36">
        <v>526.17000000000007</v>
      </c>
      <c r="G29" s="39">
        <v>2.2779894363148329E-2</v>
      </c>
      <c r="H29" s="36">
        <v>82972.509999999995</v>
      </c>
      <c r="I29" s="40">
        <v>0.64474714430025637</v>
      </c>
      <c r="J29" s="38">
        <v>21906186.259999998</v>
      </c>
      <c r="K29" s="39">
        <v>71.656050805821138</v>
      </c>
      <c r="L29" s="36">
        <v>1073293.53</v>
      </c>
      <c r="M29" s="39">
        <v>4.0768716193630725</v>
      </c>
      <c r="N29" s="36">
        <v>22979479.789999999</v>
      </c>
      <c r="O29" s="40">
        <v>40.387361510219215</v>
      </c>
      <c r="P29" s="116">
        <f t="shared" si="27"/>
        <v>21988632.599999998</v>
      </c>
      <c r="Q29" s="117">
        <f t="shared" si="28"/>
        <v>1073819.7</v>
      </c>
      <c r="R29" s="118">
        <f t="shared" si="29"/>
        <v>23062452.299999997</v>
      </c>
      <c r="S29" s="32"/>
      <c r="T29" s="35">
        <v>2419362.2433324545</v>
      </c>
      <c r="U29" s="39">
        <v>12.769845947315538</v>
      </c>
      <c r="V29" s="36">
        <v>794194.50562594249</v>
      </c>
      <c r="W29" s="39">
        <v>17.312141812009646</v>
      </c>
      <c r="X29" s="36">
        <v>3213556.7489583967</v>
      </c>
      <c r="Y29" s="40">
        <v>13.655301609450385</v>
      </c>
      <c r="Z29" s="38">
        <v>144769.88884762136</v>
      </c>
      <c r="AA29" s="39">
        <v>0.15280917979672717</v>
      </c>
      <c r="AB29" s="36">
        <v>312556.2775749896</v>
      </c>
      <c r="AC29" s="39">
        <v>0.8672867762580736</v>
      </c>
      <c r="AD29" s="36">
        <v>457326.16642261099</v>
      </c>
      <c r="AE29" s="40">
        <v>0.3496981637672954</v>
      </c>
      <c r="AF29" s="116">
        <f t="shared" si="30"/>
        <v>2564132.1321800756</v>
      </c>
      <c r="AG29" s="117">
        <f t="shared" si="31"/>
        <v>1106750.7832009322</v>
      </c>
      <c r="AH29" s="118">
        <f t="shared" si="32"/>
        <v>3670882.9153810078</v>
      </c>
      <c r="AI29" s="32"/>
      <c r="AJ29" s="35">
        <v>141237.86241615756</v>
      </c>
      <c r="AK29" s="39">
        <v>2.2404483251294027</v>
      </c>
      <c r="AL29" s="36">
        <v>213972.16231030697</v>
      </c>
      <c r="AM29" s="39">
        <v>12.32132686342894</v>
      </c>
      <c r="AN29" s="36">
        <v>355210.02472646453</v>
      </c>
      <c r="AO29" s="40">
        <v>4.4177054539022524</v>
      </c>
      <c r="AP29" s="38">
        <v>25500.745575626752</v>
      </c>
      <c r="AQ29" s="39">
        <v>0.18029628229773295</v>
      </c>
      <c r="AR29" s="36">
        <v>100453.76881878197</v>
      </c>
      <c r="AS29" s="39">
        <v>0.72919931778527702</v>
      </c>
      <c r="AT29" s="36">
        <v>125954.51439440873</v>
      </c>
      <c r="AU29" s="40">
        <v>0.45113133162035673</v>
      </c>
      <c r="AV29" s="116">
        <f t="shared" si="33"/>
        <v>166738.60799178432</v>
      </c>
      <c r="AW29" s="117">
        <f t="shared" si="34"/>
        <v>314425.93112908897</v>
      </c>
      <c r="AX29" s="118">
        <f t="shared" si="35"/>
        <v>481164.53912087332</v>
      </c>
      <c r="AY29" s="32"/>
      <c r="AZ29" s="35">
        <v>270111.27213023126</v>
      </c>
      <c r="BA29" s="39">
        <v>2.3925324352793877</v>
      </c>
      <c r="BB29" s="36">
        <v>112900.99950493082</v>
      </c>
      <c r="BC29" s="39">
        <v>4.2219225212716127</v>
      </c>
      <c r="BD29" s="36">
        <f t="shared" si="60"/>
        <v>383012.27163516206</v>
      </c>
      <c r="BE29" s="40">
        <v>2.7467852913967308</v>
      </c>
      <c r="BF29" s="38">
        <v>44673.081428411264</v>
      </c>
      <c r="BG29" s="39">
        <v>9.0725603915314493E-2</v>
      </c>
      <c r="BH29" s="36">
        <v>150417.87152927893</v>
      </c>
      <c r="BI29" s="39">
        <v>0.6123717122970801</v>
      </c>
      <c r="BJ29" s="36">
        <v>195090.9529576902</v>
      </c>
      <c r="BK29" s="40">
        <v>0.25499012038802221</v>
      </c>
      <c r="BL29" s="116">
        <f t="shared" si="36"/>
        <v>314784.3535586425</v>
      </c>
      <c r="BM29" s="117">
        <f t="shared" si="37"/>
        <v>263318.87103420973</v>
      </c>
      <c r="BN29" s="118">
        <f t="shared" si="38"/>
        <v>578103.22459285217</v>
      </c>
      <c r="BO29" s="32"/>
      <c r="BP29" s="35">
        <v>326666.54699063429</v>
      </c>
      <c r="BQ29" s="39">
        <v>3.7663901096554246</v>
      </c>
      <c r="BR29" s="36">
        <v>408235.6773695288</v>
      </c>
      <c r="BS29" s="39">
        <v>25.299682534056075</v>
      </c>
      <c r="BT29" s="36">
        <v>734902.22436016309</v>
      </c>
      <c r="BU29" s="40">
        <v>7.1441286343679575</v>
      </c>
      <c r="BV29" s="38">
        <v>20712.894657646102</v>
      </c>
      <c r="BW29" s="39">
        <v>7.718467946431444E-2</v>
      </c>
      <c r="BX29" s="36">
        <v>156789.55944647279</v>
      </c>
      <c r="BY29" s="39">
        <v>0.92103458483994072</v>
      </c>
      <c r="BZ29" s="36">
        <v>177502.45410411889</v>
      </c>
      <c r="CA29" s="40">
        <v>0.40471435337599815</v>
      </c>
      <c r="CB29" s="116">
        <f t="shared" si="39"/>
        <v>347379.44164828036</v>
      </c>
      <c r="CC29" s="117">
        <f t="shared" si="40"/>
        <v>565025.23681600159</v>
      </c>
      <c r="CD29" s="118">
        <f t="shared" si="41"/>
        <v>912404.67846428195</v>
      </c>
      <c r="CE29" s="32"/>
      <c r="CF29" s="35">
        <v>251397.2567129657</v>
      </c>
      <c r="CG29" s="39">
        <f t="shared" si="61"/>
        <v>2.0073560477887358</v>
      </c>
      <c r="CH29" s="36">
        <v>83496.966305696682</v>
      </c>
      <c r="CI29" s="39">
        <f t="shared" si="62"/>
        <v>3.8643479569443553</v>
      </c>
      <c r="CJ29" s="36">
        <v>337026.92560043349</v>
      </c>
      <c r="CK29" s="40">
        <v>2.2951201988520786</v>
      </c>
      <c r="CL29" s="38">
        <v>11919.603284853156</v>
      </c>
      <c r="CM29" s="39">
        <v>2.2211503192736216E-2</v>
      </c>
      <c r="CN29" s="36">
        <v>79788.132541519517</v>
      </c>
      <c r="CO29" s="39">
        <v>0.24839633682796</v>
      </c>
      <c r="CP29" s="36">
        <v>91707.735826372678</v>
      </c>
      <c r="CQ29" s="40">
        <v>0.10690366405748843</v>
      </c>
      <c r="CR29" s="116">
        <f t="shared" si="42"/>
        <v>263316.85999781883</v>
      </c>
      <c r="CS29" s="117">
        <f t="shared" si="43"/>
        <v>163285.0988472162</v>
      </c>
      <c r="CT29" s="118">
        <f t="shared" si="44"/>
        <v>426601.95884503506</v>
      </c>
      <c r="CU29" s="32"/>
      <c r="CV29" s="38">
        <f t="shared" si="45"/>
        <v>3491221.5215824433</v>
      </c>
      <c r="CW29" s="39">
        <f t="shared" si="46"/>
        <v>5.1356824487051922</v>
      </c>
      <c r="CX29" s="39">
        <f t="shared" si="47"/>
        <v>1613326.4811164059</v>
      </c>
      <c r="CY29" s="39">
        <f t="shared" si="48"/>
        <v>10.724409087754884</v>
      </c>
      <c r="CZ29" s="36">
        <f t="shared" si="49"/>
        <v>5104548.002698849</v>
      </c>
      <c r="DA29" s="40">
        <f t="shared" si="50"/>
        <v>6.1483392626384541</v>
      </c>
      <c r="DB29" s="38">
        <f t="shared" si="51"/>
        <v>22153762.473794159</v>
      </c>
      <c r="DC29" s="39">
        <f t="shared" si="52"/>
        <v>7.9702092422874458</v>
      </c>
      <c r="DD29" s="36">
        <f t="shared" si="53"/>
        <v>1873299.139911043</v>
      </c>
      <c r="DE29" s="39">
        <f t="shared" si="54"/>
        <v>1.2328756955033502</v>
      </c>
      <c r="DF29" s="36">
        <f t="shared" si="55"/>
        <v>24027061.613705203</v>
      </c>
      <c r="DG29" s="40">
        <f t="shared" si="56"/>
        <v>5.5889547106031001</v>
      </c>
      <c r="DH29" s="152"/>
      <c r="DI29" s="161" t="s">
        <v>28</v>
      </c>
      <c r="DJ29" s="38">
        <f t="shared" si="57"/>
        <v>5104548.002698849</v>
      </c>
      <c r="DK29" s="36">
        <f t="shared" si="58"/>
        <v>24027061.613705203</v>
      </c>
      <c r="DL29" s="37">
        <f t="shared" si="59"/>
        <v>29131609.616404053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>
        <v>-1702.81</v>
      </c>
      <c r="E30" s="39">
        <v>-1.612631638760512E-2</v>
      </c>
      <c r="F30" s="36">
        <v>131.54000000000002</v>
      </c>
      <c r="G30" s="39">
        <v>5.6948653563079063E-3</v>
      </c>
      <c r="H30" s="36">
        <v>-1571.27</v>
      </c>
      <c r="I30" s="40">
        <v>-1.2209728805657004E-2</v>
      </c>
      <c r="J30" s="38">
        <v>2470.65</v>
      </c>
      <c r="K30" s="39">
        <v>8.0815994085956435E-3</v>
      </c>
      <c r="L30" s="36">
        <v>10863.15</v>
      </c>
      <c r="M30" s="39">
        <v>4.1263332624285887E-2</v>
      </c>
      <c r="N30" s="36">
        <v>13333.8</v>
      </c>
      <c r="O30" s="40">
        <v>2.3434690681697151E-2</v>
      </c>
      <c r="P30" s="116">
        <f t="shared" si="27"/>
        <v>767.84000000000015</v>
      </c>
      <c r="Q30" s="117">
        <f t="shared" si="28"/>
        <v>10994.69</v>
      </c>
      <c r="R30" s="118">
        <f t="shared" si="29"/>
        <v>11762.53</v>
      </c>
      <c r="S30" s="32"/>
      <c r="T30" s="35">
        <v>769739.12881998811</v>
      </c>
      <c r="U30" s="39">
        <v>4.0628269378598434</v>
      </c>
      <c r="V30" s="36">
        <v>272218.7469224488</v>
      </c>
      <c r="W30" s="39">
        <v>5.933923638636486</v>
      </c>
      <c r="X30" s="36">
        <v>1041957.8757424369</v>
      </c>
      <c r="Y30" s="40">
        <v>4.4275704987058262</v>
      </c>
      <c r="Z30" s="38">
        <v>7262.2150577861357</v>
      </c>
      <c r="AA30" s="39">
        <v>7.6654968469016304E-3</v>
      </c>
      <c r="AB30" s="36">
        <v>12274.820443976334</v>
      </c>
      <c r="AC30" s="39">
        <v>3.4060392370294838E-2</v>
      </c>
      <c r="AD30" s="36">
        <v>19537.035501762468</v>
      </c>
      <c r="AE30" s="40">
        <v>1.4939152714278207E-2</v>
      </c>
      <c r="AF30" s="116">
        <f t="shared" si="30"/>
        <v>777001.3438777742</v>
      </c>
      <c r="AG30" s="117">
        <f t="shared" si="31"/>
        <v>284493.56736642512</v>
      </c>
      <c r="AH30" s="118">
        <f t="shared" si="32"/>
        <v>1061494.9112441994</v>
      </c>
      <c r="AI30" s="32"/>
      <c r="AJ30" s="35">
        <v>119246.03171945282</v>
      </c>
      <c r="AK30" s="39">
        <v>1.8915931427578176</v>
      </c>
      <c r="AL30" s="36">
        <v>108731.15262035507</v>
      </c>
      <c r="AM30" s="39">
        <v>6.2611512507402436</v>
      </c>
      <c r="AN30" s="36">
        <v>227977.18433980789</v>
      </c>
      <c r="AO30" s="40">
        <v>2.8353255271970736</v>
      </c>
      <c r="AP30" s="38">
        <v>4818.4331653599838</v>
      </c>
      <c r="AQ30" s="39">
        <v>3.4067458288154412E-2</v>
      </c>
      <c r="AR30" s="36">
        <v>1548.28202569526</v>
      </c>
      <c r="AS30" s="39">
        <v>1.1239062607127375E-2</v>
      </c>
      <c r="AT30" s="36">
        <v>6366.7151910552438</v>
      </c>
      <c r="AU30" s="40">
        <v>2.2803666196467884E-2</v>
      </c>
      <c r="AV30" s="116">
        <f t="shared" si="33"/>
        <v>124064.4648848128</v>
      </c>
      <c r="AW30" s="117">
        <f t="shared" si="34"/>
        <v>110279.43464605033</v>
      </c>
      <c r="AX30" s="118">
        <f t="shared" si="35"/>
        <v>234343.89953086313</v>
      </c>
      <c r="AY30" s="32"/>
      <c r="AZ30" s="35">
        <v>379441.38957173994</v>
      </c>
      <c r="BA30" s="39">
        <v>3.7294959699532777</v>
      </c>
      <c r="BB30" s="36">
        <v>96338.292157008051</v>
      </c>
      <c r="BC30" s="39">
        <v>2.8074657608489568</v>
      </c>
      <c r="BD30" s="36">
        <f t="shared" si="60"/>
        <v>475779.68172874802</v>
      </c>
      <c r="BE30" s="40">
        <v>3.5509491211960222</v>
      </c>
      <c r="BF30" s="38">
        <v>1563.0742923053374</v>
      </c>
      <c r="BG30" s="39">
        <v>4.155683375717768E-3</v>
      </c>
      <c r="BH30" s="36">
        <v>12163.141478674748</v>
      </c>
      <c r="BI30" s="39">
        <v>2.4312461624126418E-2</v>
      </c>
      <c r="BJ30" s="36">
        <v>13726.215770980085</v>
      </c>
      <c r="BK30" s="40">
        <v>1.0502981629113841E-2</v>
      </c>
      <c r="BL30" s="116">
        <f t="shared" si="36"/>
        <v>381004.46386404528</v>
      </c>
      <c r="BM30" s="117">
        <f t="shared" si="37"/>
        <v>108501.4336356828</v>
      </c>
      <c r="BN30" s="118">
        <f t="shared" si="38"/>
        <v>489505.89749972807</v>
      </c>
      <c r="BO30" s="32"/>
      <c r="BP30" s="35">
        <v>329915.51760869316</v>
      </c>
      <c r="BQ30" s="39">
        <v>3.8038499931823684</v>
      </c>
      <c r="BR30" s="36">
        <v>66341.732874783236</v>
      </c>
      <c r="BS30" s="39">
        <v>4.1114113085512667</v>
      </c>
      <c r="BT30" s="36">
        <v>396257.25048347638</v>
      </c>
      <c r="BU30" s="40">
        <v>3.8520944363988447</v>
      </c>
      <c r="BV30" s="38">
        <v>20457.569764970194</v>
      </c>
      <c r="BW30" s="39">
        <v>7.6233234949861908E-2</v>
      </c>
      <c r="BX30" s="36">
        <v>14004.459523736805</v>
      </c>
      <c r="BY30" s="39">
        <v>8.2266903541853495E-2</v>
      </c>
      <c r="BZ30" s="36">
        <v>34462.029288706995</v>
      </c>
      <c r="CA30" s="40">
        <v>7.8575127144003346E-2</v>
      </c>
      <c r="CB30" s="116">
        <f t="shared" si="39"/>
        <v>350373.08737366338</v>
      </c>
      <c r="CC30" s="117">
        <f t="shared" si="40"/>
        <v>80346.192398520041</v>
      </c>
      <c r="CD30" s="118">
        <f t="shared" si="41"/>
        <v>430719.27977218339</v>
      </c>
      <c r="CE30" s="32"/>
      <c r="CF30" s="35">
        <v>598954.56227288069</v>
      </c>
      <c r="CG30" s="39">
        <f t="shared" si="61"/>
        <v>4.782530559996812</v>
      </c>
      <c r="CH30" s="36">
        <v>92505.923209806686</v>
      </c>
      <c r="CI30" s="39">
        <f t="shared" si="62"/>
        <v>4.2812941736384822</v>
      </c>
      <c r="CJ30" s="36">
        <v>697873.79982045572</v>
      </c>
      <c r="CK30" s="40">
        <v>4.7524519038472928</v>
      </c>
      <c r="CL30" s="38">
        <v>3756.1166818705283</v>
      </c>
      <c r="CM30" s="39">
        <v>6.9993099332151818E-3</v>
      </c>
      <c r="CN30" s="36">
        <v>4883.4444038507781</v>
      </c>
      <c r="CO30" s="39">
        <v>1.5203134380771569E-2</v>
      </c>
      <c r="CP30" s="36">
        <v>8639.5610857213069</v>
      </c>
      <c r="CQ30" s="40">
        <v>1.0071132250617596E-2</v>
      </c>
      <c r="CR30" s="116">
        <f t="shared" si="42"/>
        <v>602710.67895475123</v>
      </c>
      <c r="CS30" s="117">
        <f t="shared" si="43"/>
        <v>97389.367613657465</v>
      </c>
      <c r="CT30" s="118">
        <f t="shared" si="44"/>
        <v>700100.04656840872</v>
      </c>
      <c r="CU30" s="32"/>
      <c r="CV30" s="38">
        <f t="shared" si="45"/>
        <v>2195593.8199927546</v>
      </c>
      <c r="CW30" s="39">
        <f t="shared" si="46"/>
        <v>3.2297786250788905</v>
      </c>
      <c r="CX30" s="39">
        <f t="shared" si="47"/>
        <v>636267.38778440177</v>
      </c>
      <c r="CY30" s="39">
        <f t="shared" si="48"/>
        <v>4.2295169859700321</v>
      </c>
      <c r="CZ30" s="36">
        <f t="shared" si="49"/>
        <v>2831861.2077771565</v>
      </c>
      <c r="DA30" s="40">
        <f t="shared" si="50"/>
        <v>3.4109275573299471</v>
      </c>
      <c r="DB30" s="38">
        <f t="shared" si="51"/>
        <v>40328.058962292183</v>
      </c>
      <c r="DC30" s="39">
        <f t="shared" si="52"/>
        <v>1.450873496747958E-2</v>
      </c>
      <c r="DD30" s="36">
        <f t="shared" si="53"/>
        <v>55737.297875933924</v>
      </c>
      <c r="DE30" s="39">
        <f t="shared" si="54"/>
        <v>3.6682427499290154E-2</v>
      </c>
      <c r="DF30" s="36">
        <f t="shared" si="55"/>
        <v>96065.356838226115</v>
      </c>
      <c r="DG30" s="40">
        <f t="shared" si="56"/>
        <v>2.2345842253158301E-2</v>
      </c>
      <c r="DH30" s="152"/>
      <c r="DI30" s="161" t="s">
        <v>29</v>
      </c>
      <c r="DJ30" s="38">
        <f t="shared" si="57"/>
        <v>2831861.2077771565</v>
      </c>
      <c r="DK30" s="36">
        <f t="shared" si="58"/>
        <v>96065.356838226115</v>
      </c>
      <c r="DL30" s="37">
        <f t="shared" si="59"/>
        <v>2927926.5646153828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>
        <v>206773.59999999998</v>
      </c>
      <c r="E31" s="39">
        <v>1.9582316842185012</v>
      </c>
      <c r="F31" s="36">
        <v>43816.15</v>
      </c>
      <c r="G31" s="39">
        <v>1.8969672698934974</v>
      </c>
      <c r="H31" s="36">
        <v>250589.74999999997</v>
      </c>
      <c r="I31" s="40">
        <v>1.9472356049421087</v>
      </c>
      <c r="J31" s="38">
        <v>3886989.74</v>
      </c>
      <c r="K31" s="39">
        <v>12.714505892781792</v>
      </c>
      <c r="L31" s="36">
        <v>1550006.9100000001</v>
      </c>
      <c r="M31" s="39">
        <v>5.8876523565698315</v>
      </c>
      <c r="N31" s="36">
        <v>5436996.6500000004</v>
      </c>
      <c r="O31" s="40">
        <v>9.5557406538401377</v>
      </c>
      <c r="P31" s="116">
        <f t="shared" si="27"/>
        <v>4093763.3400000003</v>
      </c>
      <c r="Q31" s="117">
        <f t="shared" si="28"/>
        <v>1593823.06</v>
      </c>
      <c r="R31" s="118">
        <f t="shared" si="29"/>
        <v>5687586.4000000004</v>
      </c>
      <c r="S31" s="32"/>
      <c r="T31" s="35">
        <v>144939.63411239558</v>
      </c>
      <c r="U31" s="39">
        <v>0.7650184689689884</v>
      </c>
      <c r="V31" s="36">
        <v>98570.576796274865</v>
      </c>
      <c r="W31" s="39">
        <v>2.1486774233520407</v>
      </c>
      <c r="X31" s="36">
        <v>243510.21090867044</v>
      </c>
      <c r="Y31" s="40">
        <v>1.0347430074220914</v>
      </c>
      <c r="Z31" s="38">
        <v>4311425.2684748368</v>
      </c>
      <c r="AA31" s="39">
        <v>4.5508452363597218</v>
      </c>
      <c r="AB31" s="36">
        <v>2148200.2344567734</v>
      </c>
      <c r="AC31" s="39">
        <v>5.9608646178986122</v>
      </c>
      <c r="AD31" s="36">
        <v>6459625.5029316097</v>
      </c>
      <c r="AE31" s="40">
        <v>4.9394050523497253</v>
      </c>
      <c r="AF31" s="116">
        <f t="shared" si="30"/>
        <v>4456364.9025872322</v>
      </c>
      <c r="AG31" s="117">
        <f t="shared" si="31"/>
        <v>2246770.8112530485</v>
      </c>
      <c r="AH31" s="118">
        <f t="shared" si="32"/>
        <v>6703135.7138402807</v>
      </c>
      <c r="AI31" s="32"/>
      <c r="AJ31" s="35">
        <v>41532.046537644521</v>
      </c>
      <c r="AK31" s="39">
        <v>0.65882053517837125</v>
      </c>
      <c r="AL31" s="36">
        <v>455.25850171244383</v>
      </c>
      <c r="AM31" s="39">
        <v>2.6215507411749616E-2</v>
      </c>
      <c r="AN31" s="36">
        <v>41987.305039356965</v>
      </c>
      <c r="AO31" s="40">
        <v>0.52219119268906511</v>
      </c>
      <c r="AP31" s="38">
        <v>1538684.105652906</v>
      </c>
      <c r="AQ31" s="39">
        <v>10.878859328136045</v>
      </c>
      <c r="AR31" s="36">
        <v>525754.98916337918</v>
      </c>
      <c r="AS31" s="39">
        <v>3.8164837808301395</v>
      </c>
      <c r="AT31" s="36">
        <v>2064439.0948162852</v>
      </c>
      <c r="AU31" s="40">
        <v>7.3942022830341489</v>
      </c>
      <c r="AV31" s="116">
        <f t="shared" si="33"/>
        <v>1580216.1521905505</v>
      </c>
      <c r="AW31" s="117">
        <f t="shared" si="34"/>
        <v>526210.24766509165</v>
      </c>
      <c r="AX31" s="118">
        <f t="shared" si="35"/>
        <v>2106426.3998556421</v>
      </c>
      <c r="AY31" s="32"/>
      <c r="AZ31" s="35">
        <v>159462.08391475424</v>
      </c>
      <c r="BA31" s="39">
        <v>1.5187297438923475</v>
      </c>
      <c r="BB31" s="36">
        <v>40813.965877246257</v>
      </c>
      <c r="BC31" s="39">
        <v>1.5186981223793652</v>
      </c>
      <c r="BD31" s="36">
        <f t="shared" si="60"/>
        <v>200276.0497920005</v>
      </c>
      <c r="BE31" s="40">
        <v>1.5187236205338717</v>
      </c>
      <c r="BF31" s="38">
        <v>5486456.9322257955</v>
      </c>
      <c r="BG31" s="39">
        <v>10.21446855519495</v>
      </c>
      <c r="BH31" s="36">
        <v>1518038.2374622438</v>
      </c>
      <c r="BI31" s="39">
        <v>5.4434343300894676</v>
      </c>
      <c r="BJ31" s="36">
        <v>7004495.1696880395</v>
      </c>
      <c r="BK31" s="40">
        <v>8.712086734514072</v>
      </c>
      <c r="BL31" s="116">
        <f t="shared" si="36"/>
        <v>5645919.0161405494</v>
      </c>
      <c r="BM31" s="117">
        <f t="shared" si="37"/>
        <v>1558852.2033394901</v>
      </c>
      <c r="BN31" s="118">
        <f t="shared" si="38"/>
        <v>7204771.2194800396</v>
      </c>
      <c r="BO31" s="32"/>
      <c r="BP31" s="35">
        <v>60032.168785655929</v>
      </c>
      <c r="BQ31" s="39">
        <v>0.69215709064308362</v>
      </c>
      <c r="BR31" s="36">
        <v>16971.223655638634</v>
      </c>
      <c r="BS31" s="39">
        <v>1.0517615056791418</v>
      </c>
      <c r="BT31" s="36">
        <v>77003.392441294563</v>
      </c>
      <c r="BU31" s="40">
        <v>0.74856507797657734</v>
      </c>
      <c r="BV31" s="38">
        <v>2818160.5302863792</v>
      </c>
      <c r="BW31" s="39">
        <v>10.501613647170275</v>
      </c>
      <c r="BX31" s="36">
        <v>604468.06264062761</v>
      </c>
      <c r="BY31" s="39">
        <v>3.5508486221193878</v>
      </c>
      <c r="BZ31" s="36">
        <v>3422628.592927007</v>
      </c>
      <c r="CA31" s="40">
        <v>7.8037620652846691</v>
      </c>
      <c r="CB31" s="116">
        <f t="shared" si="39"/>
        <v>2878192.699072035</v>
      </c>
      <c r="CC31" s="117">
        <f t="shared" si="40"/>
        <v>621439.28629626625</v>
      </c>
      <c r="CD31" s="118">
        <f t="shared" si="41"/>
        <v>3499631.9853683012</v>
      </c>
      <c r="CE31" s="32"/>
      <c r="CF31" s="35">
        <v>119632.56505028145</v>
      </c>
      <c r="CG31" s="39">
        <f t="shared" si="61"/>
        <v>0.95524174012904595</v>
      </c>
      <c r="CH31" s="36">
        <v>14841.407219907444</v>
      </c>
      <c r="CI31" s="39">
        <f t="shared" si="62"/>
        <v>0.68687958624091472</v>
      </c>
      <c r="CJ31" s="36">
        <v>134306.63875406852</v>
      </c>
      <c r="CK31" s="40">
        <v>0.91461499372854727</v>
      </c>
      <c r="CL31" s="38">
        <v>3347366.2767737452</v>
      </c>
      <c r="CM31" s="39">
        <v>6.2376267873191669</v>
      </c>
      <c r="CN31" s="36">
        <v>1273890.2638301076</v>
      </c>
      <c r="CO31" s="39">
        <v>3.9658739335895734</v>
      </c>
      <c r="CP31" s="36">
        <v>4621256.5406038528</v>
      </c>
      <c r="CQ31" s="40">
        <v>5.3869965525647174</v>
      </c>
      <c r="CR31" s="116">
        <f t="shared" si="42"/>
        <v>3466998.8418240268</v>
      </c>
      <c r="CS31" s="117">
        <f t="shared" si="43"/>
        <v>1288731.6710500151</v>
      </c>
      <c r="CT31" s="118">
        <f t="shared" si="44"/>
        <v>4755730.5128740417</v>
      </c>
      <c r="CU31" s="32"/>
      <c r="CV31" s="38">
        <f t="shared" si="45"/>
        <v>732372.09840073169</v>
      </c>
      <c r="CW31" s="39">
        <f t="shared" si="46"/>
        <v>1.077339409265901</v>
      </c>
      <c r="CX31" s="39">
        <f t="shared" si="47"/>
        <v>215468.58205077963</v>
      </c>
      <c r="CY31" s="39">
        <f t="shared" si="48"/>
        <v>1.4323035334249319</v>
      </c>
      <c r="CZ31" s="36">
        <f t="shared" si="49"/>
        <v>947840.68045151129</v>
      </c>
      <c r="DA31" s="40">
        <f t="shared" si="50"/>
        <v>1.1416576095013338</v>
      </c>
      <c r="DB31" s="38">
        <f t="shared" si="51"/>
        <v>21389082.853413664</v>
      </c>
      <c r="DC31" s="39">
        <f t="shared" si="52"/>
        <v>7.6951021770674917</v>
      </c>
      <c r="DD31" s="36">
        <f t="shared" si="53"/>
        <v>7620358.6975531317</v>
      </c>
      <c r="DE31" s="39">
        <f t="shared" si="54"/>
        <v>5.0151920902910136</v>
      </c>
      <c r="DF31" s="36">
        <f t="shared" si="55"/>
        <v>29009441.550966796</v>
      </c>
      <c r="DG31" s="40">
        <f t="shared" si="56"/>
        <v>6.7479102361713545</v>
      </c>
      <c r="DH31" s="152"/>
      <c r="DI31" s="161" t="s">
        <v>59</v>
      </c>
      <c r="DJ31" s="38">
        <f t="shared" si="57"/>
        <v>947840.68045151129</v>
      </c>
      <c r="DK31" s="36">
        <f t="shared" si="58"/>
        <v>29009441.550966796</v>
      </c>
      <c r="DL31" s="37">
        <f t="shared" si="59"/>
        <v>29957282.231418308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>
        <v>107734296.94</v>
      </c>
      <c r="E32" s="39">
        <v>1020.2884398439276</v>
      </c>
      <c r="F32" s="36">
        <v>19465189.329999998</v>
      </c>
      <c r="G32" s="39">
        <v>842.72185167546968</v>
      </c>
      <c r="H32" s="36">
        <v>127199486.27</v>
      </c>
      <c r="I32" s="40">
        <v>988.41779679850799</v>
      </c>
      <c r="J32" s="38">
        <v>8316467.5899999999</v>
      </c>
      <c r="K32" s="39">
        <v>27.203513066176445</v>
      </c>
      <c r="L32" s="36">
        <v>13638932.939999999</v>
      </c>
      <c r="M32" s="39">
        <v>51.807056566792269</v>
      </c>
      <c r="N32" s="36">
        <v>21955400.530000001</v>
      </c>
      <c r="O32" s="40">
        <v>38.587500953465607</v>
      </c>
      <c r="P32" s="116">
        <f t="shared" si="27"/>
        <v>116050764.53</v>
      </c>
      <c r="Q32" s="117">
        <f t="shared" si="28"/>
        <v>33104122.269999996</v>
      </c>
      <c r="R32" s="118">
        <f t="shared" si="29"/>
        <v>149154886.80000001</v>
      </c>
      <c r="S32" s="32"/>
      <c r="T32" s="35">
        <v>21109257.136852413</v>
      </c>
      <c r="U32" s="39">
        <v>111.41860316402183</v>
      </c>
      <c r="V32" s="36">
        <v>10990924.553533625</v>
      </c>
      <c r="W32" s="39">
        <v>239.58418645304906</v>
      </c>
      <c r="X32" s="36">
        <v>32100181.690386038</v>
      </c>
      <c r="Y32" s="40">
        <v>136.40265193463773</v>
      </c>
      <c r="Z32" s="38">
        <v>18448679.276121259</v>
      </c>
      <c r="AA32" s="39">
        <v>19.473162347207865</v>
      </c>
      <c r="AB32" s="36">
        <v>18748363.463692762</v>
      </c>
      <c r="AC32" s="39">
        <v>52.023295883537457</v>
      </c>
      <c r="AD32" s="36">
        <v>37197042.739814021</v>
      </c>
      <c r="AE32" s="40">
        <v>28.443020537045406</v>
      </c>
      <c r="AF32" s="116">
        <f t="shared" si="30"/>
        <v>39557936.412973672</v>
      </c>
      <c r="AG32" s="117">
        <f t="shared" si="31"/>
        <v>29739288.017226387</v>
      </c>
      <c r="AH32" s="118">
        <f t="shared" si="32"/>
        <v>69297224.430200055</v>
      </c>
      <c r="AI32" s="32"/>
      <c r="AJ32" s="35">
        <v>7574959.4759589564</v>
      </c>
      <c r="AK32" s="39">
        <v>120.16115919985654</v>
      </c>
      <c r="AL32" s="36">
        <v>5215068.0550902579</v>
      </c>
      <c r="AM32" s="39">
        <v>300.30335454855799</v>
      </c>
      <c r="AN32" s="36">
        <v>12790027.531049214</v>
      </c>
      <c r="AO32" s="40">
        <v>159.06807366426901</v>
      </c>
      <c r="AP32" s="38">
        <v>5798431.7414067099</v>
      </c>
      <c r="AQ32" s="39">
        <v>40.996279227694892</v>
      </c>
      <c r="AR32" s="36">
        <v>8832775.0570926182</v>
      </c>
      <c r="AS32" s="39">
        <v>64.117589827834252</v>
      </c>
      <c r="AT32" s="36">
        <v>14631206.798499327</v>
      </c>
      <c r="AU32" s="40">
        <v>52.404598897908386</v>
      </c>
      <c r="AV32" s="116">
        <f t="shared" si="33"/>
        <v>13373391.217365667</v>
      </c>
      <c r="AW32" s="117">
        <f t="shared" si="34"/>
        <v>14047843.112182876</v>
      </c>
      <c r="AX32" s="118">
        <f t="shared" si="35"/>
        <v>27421234.329548545</v>
      </c>
      <c r="AY32" s="32"/>
      <c r="AZ32" s="35">
        <v>19582440.599757884</v>
      </c>
      <c r="BA32" s="39">
        <v>181.13120310039332</v>
      </c>
      <c r="BB32" s="36">
        <v>7010000.0146313924</v>
      </c>
      <c r="BC32" s="39">
        <v>245.43538809204833</v>
      </c>
      <c r="BD32" s="36">
        <f t="shared" si="60"/>
        <v>26592440.614389278</v>
      </c>
      <c r="BE32" s="40">
        <v>193.58340854745433</v>
      </c>
      <c r="BF32" s="38">
        <v>22683275.808544658</v>
      </c>
      <c r="BG32" s="39">
        <v>36.050467619802909</v>
      </c>
      <c r="BH32" s="36">
        <v>20034359.497301366</v>
      </c>
      <c r="BI32" s="39">
        <v>72.12660941101062</v>
      </c>
      <c r="BJ32" s="36">
        <v>42717635.305846021</v>
      </c>
      <c r="BK32" s="40">
        <v>47.410717207242804</v>
      </c>
      <c r="BL32" s="116">
        <f t="shared" si="36"/>
        <v>42265716.408302546</v>
      </c>
      <c r="BM32" s="117">
        <f t="shared" si="37"/>
        <v>27044359.51193276</v>
      </c>
      <c r="BN32" s="118">
        <f t="shared" si="38"/>
        <v>69310075.920235306</v>
      </c>
      <c r="BO32" s="32"/>
      <c r="BP32" s="35">
        <v>6889474.5985750854</v>
      </c>
      <c r="BQ32" s="39">
        <v>79.43405661780065</v>
      </c>
      <c r="BR32" s="36">
        <v>3471262.8691352345</v>
      </c>
      <c r="BS32" s="39">
        <v>215.12536372925351</v>
      </c>
      <c r="BT32" s="36">
        <v>10360737.46771032</v>
      </c>
      <c r="BU32" s="40">
        <v>100.7187606224513</v>
      </c>
      <c r="BV32" s="38">
        <v>7363891.4962386983</v>
      </c>
      <c r="BW32" s="39">
        <v>27.44085817755845</v>
      </c>
      <c r="BX32" s="36">
        <v>10294839.83200781</v>
      </c>
      <c r="BY32" s="39">
        <v>60.47535029846216</v>
      </c>
      <c r="BZ32" s="36">
        <v>17658731.328246508</v>
      </c>
      <c r="CA32" s="40">
        <v>40.262778714933432</v>
      </c>
      <c r="CB32" s="116">
        <f t="shared" si="39"/>
        <v>14253366.094813783</v>
      </c>
      <c r="CC32" s="117">
        <f t="shared" si="40"/>
        <v>13766102.701143045</v>
      </c>
      <c r="CD32" s="118">
        <f t="shared" si="41"/>
        <v>28019468.795956828</v>
      </c>
      <c r="CE32" s="32"/>
      <c r="CF32" s="35">
        <v>20591738.574343942</v>
      </c>
      <c r="CG32" s="39">
        <f t="shared" si="61"/>
        <v>164.42085129388798</v>
      </c>
      <c r="CH32" s="36">
        <v>6139128.7344001206</v>
      </c>
      <c r="CI32" s="39">
        <f t="shared" si="62"/>
        <v>284.12684474476424</v>
      </c>
      <c r="CJ32" s="36">
        <v>26874769.423141927</v>
      </c>
      <c r="CK32" s="40">
        <v>183.0145352115627</v>
      </c>
      <c r="CL32" s="38">
        <v>15446325.315196574</v>
      </c>
      <c r="CM32" s="39">
        <v>28.783349231975517</v>
      </c>
      <c r="CN32" s="36">
        <v>17204854.160267729</v>
      </c>
      <c r="CO32" s="39">
        <v>53.562135281784144</v>
      </c>
      <c r="CP32" s="36">
        <v>32651179.475464303</v>
      </c>
      <c r="CQ32" s="40">
        <v>38.061464393083561</v>
      </c>
      <c r="CR32" s="116">
        <f t="shared" si="42"/>
        <v>36038063.889540516</v>
      </c>
      <c r="CS32" s="117">
        <f t="shared" si="43"/>
        <v>23343982.894667849</v>
      </c>
      <c r="CT32" s="118">
        <f t="shared" si="44"/>
        <v>59382046.784208365</v>
      </c>
      <c r="CU32" s="32"/>
      <c r="CV32" s="38">
        <f t="shared" si="45"/>
        <v>183482167.32548827</v>
      </c>
      <c r="CW32" s="39">
        <f t="shared" si="46"/>
        <v>269.90729192021774</v>
      </c>
      <c r="CX32" s="39">
        <f t="shared" si="47"/>
        <v>52291573.556790635</v>
      </c>
      <c r="CY32" s="39">
        <f t="shared" si="48"/>
        <v>347.60244329305436</v>
      </c>
      <c r="CZ32" s="36">
        <f t="shared" si="49"/>
        <v>235773740.88227892</v>
      </c>
      <c r="DA32" s="40">
        <f t="shared" si="50"/>
        <v>283.98536900803498</v>
      </c>
      <c r="DB32" s="38">
        <f t="shared" si="51"/>
        <v>78057071.227507889</v>
      </c>
      <c r="DC32" s="39">
        <f t="shared" si="52"/>
        <v>28.082416756941228</v>
      </c>
      <c r="DD32" s="36">
        <f t="shared" si="53"/>
        <v>88754124.95036228</v>
      </c>
      <c r="DE32" s="39">
        <f t="shared" si="54"/>
        <v>58.41181538799259</v>
      </c>
      <c r="DF32" s="36">
        <f t="shared" si="55"/>
        <v>166811196.17787015</v>
      </c>
      <c r="DG32" s="40">
        <f t="shared" si="56"/>
        <v>38.802090561413252</v>
      </c>
      <c r="DH32" s="152"/>
      <c r="DI32" s="161" t="s">
        <v>30</v>
      </c>
      <c r="DJ32" s="38">
        <f t="shared" si="57"/>
        <v>235773740.88227892</v>
      </c>
      <c r="DK32" s="36">
        <f t="shared" si="58"/>
        <v>166811196.17787015</v>
      </c>
      <c r="DL32" s="37">
        <f t="shared" si="59"/>
        <v>402584937.06014907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>
        <v>51010.590000000004</v>
      </c>
      <c r="E33" s="39">
        <v>0.48309142738086225</v>
      </c>
      <c r="F33" s="36">
        <v>0</v>
      </c>
      <c r="G33" s="39">
        <v>0</v>
      </c>
      <c r="H33" s="36">
        <v>51010.590000000004</v>
      </c>
      <c r="I33" s="40">
        <v>0.39638347967985083</v>
      </c>
      <c r="J33" s="38">
        <v>1066674.58</v>
      </c>
      <c r="K33" s="39">
        <v>3.4891371318851343</v>
      </c>
      <c r="L33" s="36">
        <v>2221300.54</v>
      </c>
      <c r="M33" s="39">
        <v>8.437540035857543</v>
      </c>
      <c r="N33" s="36">
        <v>3287975.12</v>
      </c>
      <c r="O33" s="40">
        <v>5.7787487367679189</v>
      </c>
      <c r="P33" s="116">
        <f t="shared" si="27"/>
        <v>1117685.1700000002</v>
      </c>
      <c r="Q33" s="117">
        <f t="shared" si="28"/>
        <v>2221300.54</v>
      </c>
      <c r="R33" s="118">
        <f t="shared" si="29"/>
        <v>3338985.71</v>
      </c>
      <c r="S33" s="32"/>
      <c r="T33" s="35">
        <v>1885770.5448075724</v>
      </c>
      <c r="U33" s="39">
        <v>9.9534492676915445</v>
      </c>
      <c r="V33" s="36">
        <v>2143256.4705520789</v>
      </c>
      <c r="W33" s="39">
        <v>46.71948709650308</v>
      </c>
      <c r="X33" s="36">
        <v>4029027.0153596513</v>
      </c>
      <c r="Y33" s="40">
        <v>17.120462896817507</v>
      </c>
      <c r="Z33" s="38">
        <v>1710982.0615371836</v>
      </c>
      <c r="AA33" s="39">
        <v>1.8059954839476706</v>
      </c>
      <c r="AB33" s="36">
        <v>2195227.0775874527</v>
      </c>
      <c r="AC33" s="39">
        <v>6.0913555473812728</v>
      </c>
      <c r="AD33" s="36">
        <v>3906209.1391246365</v>
      </c>
      <c r="AE33" s="40">
        <v>2.9869145120828495</v>
      </c>
      <c r="AF33" s="116">
        <f t="shared" si="30"/>
        <v>3596752.6063447557</v>
      </c>
      <c r="AG33" s="117">
        <f t="shared" si="31"/>
        <v>4338483.5481395312</v>
      </c>
      <c r="AH33" s="118">
        <f t="shared" si="32"/>
        <v>7935236.1544842869</v>
      </c>
      <c r="AI33" s="32"/>
      <c r="AJ33" s="35">
        <v>1229320.5083943179</v>
      </c>
      <c r="AK33" s="39">
        <v>19.500642582397177</v>
      </c>
      <c r="AL33" s="36">
        <v>1096699.5116054916</v>
      </c>
      <c r="AM33" s="39">
        <v>63.152108234797396</v>
      </c>
      <c r="AN33" s="36">
        <v>2326020.0199998096</v>
      </c>
      <c r="AO33" s="40">
        <v>28.928438424990791</v>
      </c>
      <c r="AP33" s="38">
        <v>228367.84771382937</v>
      </c>
      <c r="AQ33" s="39">
        <v>1.61461451458469</v>
      </c>
      <c r="AR33" s="36">
        <v>1787072.0213622744</v>
      </c>
      <c r="AS33" s="39">
        <v>12.972452045690478</v>
      </c>
      <c r="AT33" s="36">
        <v>2015439.8690761039</v>
      </c>
      <c r="AU33" s="40">
        <v>7.2187017377554339</v>
      </c>
      <c r="AV33" s="116">
        <f t="shared" si="33"/>
        <v>1457688.3561081472</v>
      </c>
      <c r="AW33" s="117">
        <f t="shared" si="34"/>
        <v>2883771.5329677658</v>
      </c>
      <c r="AX33" s="118">
        <f t="shared" si="35"/>
        <v>4341459.8890759125</v>
      </c>
      <c r="AY33" s="32"/>
      <c r="AZ33" s="35">
        <v>1743849.2096109355</v>
      </c>
      <c r="BA33" s="39">
        <v>16.422336128314122</v>
      </c>
      <c r="BB33" s="36">
        <v>1035488.1670787254</v>
      </c>
      <c r="BC33" s="39">
        <v>35.951617788255788</v>
      </c>
      <c r="BD33" s="36">
        <f t="shared" si="60"/>
        <v>2779337.3766896608</v>
      </c>
      <c r="BE33" s="40">
        <v>20.204090418406949</v>
      </c>
      <c r="BF33" s="38">
        <v>2404906.4313209658</v>
      </c>
      <c r="BG33" s="39">
        <v>4.225680241841002</v>
      </c>
      <c r="BH33" s="36">
        <v>2287032.0253228941</v>
      </c>
      <c r="BI33" s="39">
        <v>8.7114070330241464</v>
      </c>
      <c r="BJ33" s="36">
        <v>4691938.4566438599</v>
      </c>
      <c r="BK33" s="40">
        <v>5.6382197596152075</v>
      </c>
      <c r="BL33" s="116">
        <f t="shared" si="36"/>
        <v>4148755.6409319015</v>
      </c>
      <c r="BM33" s="117">
        <f t="shared" si="37"/>
        <v>3322520.1924016196</v>
      </c>
      <c r="BN33" s="118">
        <f t="shared" si="38"/>
        <v>7471275.8333335212</v>
      </c>
      <c r="BO33" s="32"/>
      <c r="BP33" s="35">
        <v>1441506.9918213126</v>
      </c>
      <c r="BQ33" s="39">
        <v>16.620243875631978</v>
      </c>
      <c r="BR33" s="36">
        <v>830165.76560642291</v>
      </c>
      <c r="BS33" s="39">
        <v>51.448051909173458</v>
      </c>
      <c r="BT33" s="36">
        <v>2271672.7574277353</v>
      </c>
      <c r="BU33" s="40">
        <v>22.083376340822561</v>
      </c>
      <c r="BV33" s="38">
        <v>1289695.895981129</v>
      </c>
      <c r="BW33" s="39">
        <v>4.8059320526210767</v>
      </c>
      <c r="BX33" s="36">
        <v>1888701.2077020323</v>
      </c>
      <c r="BY33" s="39">
        <v>11.094865875405519</v>
      </c>
      <c r="BZ33" s="36">
        <v>3178397.1036831615</v>
      </c>
      <c r="CA33" s="40">
        <v>7.246902219361635</v>
      </c>
      <c r="CB33" s="116">
        <f t="shared" si="39"/>
        <v>2731202.8878024416</v>
      </c>
      <c r="CC33" s="117">
        <f t="shared" si="40"/>
        <v>2718866.9733084552</v>
      </c>
      <c r="CD33" s="118">
        <f t="shared" si="41"/>
        <v>5450069.8611108968</v>
      </c>
      <c r="CE33" s="32"/>
      <c r="CF33" s="35">
        <v>1034044.8628810297</v>
      </c>
      <c r="CG33" s="39">
        <f t="shared" si="61"/>
        <v>8.2566382637939739</v>
      </c>
      <c r="CH33" s="36">
        <v>662891.07828484674</v>
      </c>
      <c r="CI33" s="39">
        <f t="shared" si="62"/>
        <v>30.679459355063024</v>
      </c>
      <c r="CJ33" s="36">
        <v>1720880.0458690673</v>
      </c>
      <c r="CK33" s="40">
        <v>11.719023772474836</v>
      </c>
      <c r="CL33" s="38">
        <v>1691304.678530063</v>
      </c>
      <c r="CM33" s="39">
        <v>3.1516501320809684</v>
      </c>
      <c r="CN33" s="36">
        <v>2228909.6209266265</v>
      </c>
      <c r="CO33" s="39">
        <v>6.9390392696641374</v>
      </c>
      <c r="CP33" s="36">
        <v>3920214.2994566895</v>
      </c>
      <c r="CQ33" s="40">
        <v>4.569791945315508</v>
      </c>
      <c r="CR33" s="116">
        <f t="shared" si="42"/>
        <v>2725349.5414110925</v>
      </c>
      <c r="CS33" s="117">
        <f t="shared" si="43"/>
        <v>2891800.6992114731</v>
      </c>
      <c r="CT33" s="118">
        <f t="shared" si="44"/>
        <v>5617150.2406225652</v>
      </c>
      <c r="CU33" s="32"/>
      <c r="CV33" s="38">
        <f t="shared" si="45"/>
        <v>7385502.707515168</v>
      </c>
      <c r="CW33" s="39">
        <f t="shared" si="46"/>
        <v>10.864276699537021</v>
      </c>
      <c r="CX33" s="39">
        <f t="shared" si="47"/>
        <v>5768500.9931275649</v>
      </c>
      <c r="CY33" s="39">
        <f t="shared" si="48"/>
        <v>38.345471420397942</v>
      </c>
      <c r="CZ33" s="36">
        <f t="shared" si="49"/>
        <v>13154003.700642733</v>
      </c>
      <c r="DA33" s="40">
        <f t="shared" si="50"/>
        <v>15.843768610030368</v>
      </c>
      <c r="DB33" s="38">
        <f t="shared" si="51"/>
        <v>8391931.4950831719</v>
      </c>
      <c r="DC33" s="39">
        <f t="shared" si="52"/>
        <v>3.0191462981457109</v>
      </c>
      <c r="DD33" s="36">
        <f t="shared" si="53"/>
        <v>12608242.492901281</v>
      </c>
      <c r="DE33" s="39">
        <f t="shared" si="54"/>
        <v>8.297871600607639</v>
      </c>
      <c r="DF33" s="36">
        <f t="shared" si="55"/>
        <v>21000173.987984452</v>
      </c>
      <c r="DG33" s="40">
        <f t="shared" si="56"/>
        <v>4.8848678719283045</v>
      </c>
      <c r="DH33" s="152"/>
      <c r="DI33" s="161" t="s">
        <v>31</v>
      </c>
      <c r="DJ33" s="38">
        <f t="shared" si="57"/>
        <v>13154003.700642733</v>
      </c>
      <c r="DK33" s="36">
        <f t="shared" si="58"/>
        <v>21000173.987984452</v>
      </c>
      <c r="DL33" s="37">
        <f t="shared" si="59"/>
        <v>34154177.688627183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>
        <v>156618.6</v>
      </c>
      <c r="E34" s="39">
        <v>1.4832430487158119</v>
      </c>
      <c r="F34" s="36">
        <v>6194.84</v>
      </c>
      <c r="G34" s="39">
        <v>0.2681981123906832</v>
      </c>
      <c r="H34" s="36">
        <v>162813.44</v>
      </c>
      <c r="I34" s="40">
        <v>1.2651599968917553</v>
      </c>
      <c r="J34" s="38">
        <v>1086778.1800000002</v>
      </c>
      <c r="K34" s="39">
        <v>3.5548968476970235</v>
      </c>
      <c r="L34" s="36">
        <v>3019529.88</v>
      </c>
      <c r="M34" s="39">
        <v>11.469589005712896</v>
      </c>
      <c r="N34" s="36">
        <v>4106308.06</v>
      </c>
      <c r="O34" s="40">
        <v>7.2170018471748421</v>
      </c>
      <c r="P34" s="116">
        <f t="shared" si="27"/>
        <v>1243396.7800000003</v>
      </c>
      <c r="Q34" s="117">
        <f t="shared" si="28"/>
        <v>3025724.7199999997</v>
      </c>
      <c r="R34" s="118">
        <f t="shared" si="29"/>
        <v>4269121.5</v>
      </c>
      <c r="S34" s="32"/>
      <c r="T34" s="35">
        <v>1139588.144409013</v>
      </c>
      <c r="U34" s="39">
        <v>6.01495914371454</v>
      </c>
      <c r="V34" s="36">
        <v>819901.45272013801</v>
      </c>
      <c r="W34" s="39">
        <v>17.872511230956686</v>
      </c>
      <c r="X34" s="36">
        <v>1959489.597129151</v>
      </c>
      <c r="Y34" s="40">
        <v>8.3264194597004728</v>
      </c>
      <c r="Z34" s="38">
        <v>3175203.9987661848</v>
      </c>
      <c r="AA34" s="39">
        <v>3.3515278805625823</v>
      </c>
      <c r="AB34" s="36">
        <v>3854332.4080547085</v>
      </c>
      <c r="AC34" s="39">
        <v>10.695070835704994</v>
      </c>
      <c r="AD34" s="36">
        <v>7029536.4068208933</v>
      </c>
      <c r="AE34" s="40">
        <v>5.3751920491009102</v>
      </c>
      <c r="AF34" s="116">
        <f t="shared" si="30"/>
        <v>4314792.1431751978</v>
      </c>
      <c r="AG34" s="117">
        <f t="shared" si="31"/>
        <v>4674233.8607748467</v>
      </c>
      <c r="AH34" s="118">
        <f t="shared" si="32"/>
        <v>8989026.0039500445</v>
      </c>
      <c r="AI34" s="32"/>
      <c r="AJ34" s="35">
        <v>365756.01354827301</v>
      </c>
      <c r="AK34" s="39">
        <v>5.8019672199916403</v>
      </c>
      <c r="AL34" s="36">
        <v>414352.25864388619</v>
      </c>
      <c r="AM34" s="39">
        <v>23.85997113001763</v>
      </c>
      <c r="AN34" s="36">
        <v>780108.2721921592</v>
      </c>
      <c r="AO34" s="40">
        <v>9.7021151679247719</v>
      </c>
      <c r="AP34" s="38">
        <v>738310.44179235178</v>
      </c>
      <c r="AQ34" s="39">
        <v>5.2200288592340938</v>
      </c>
      <c r="AR34" s="36">
        <v>1297670.5670919544</v>
      </c>
      <c r="AS34" s="39">
        <v>9.4198605324657869</v>
      </c>
      <c r="AT34" s="36">
        <v>2035981.0088843061</v>
      </c>
      <c r="AU34" s="40">
        <v>7.292273945938911</v>
      </c>
      <c r="AV34" s="116">
        <f t="shared" si="33"/>
        <v>1104066.4553406248</v>
      </c>
      <c r="AW34" s="117">
        <f t="shared" si="34"/>
        <v>1712022.8257358405</v>
      </c>
      <c r="AX34" s="118">
        <f t="shared" si="35"/>
        <v>2816089.2810764653</v>
      </c>
      <c r="AY34" s="32"/>
      <c r="AZ34" s="35">
        <v>1162569.8470524484</v>
      </c>
      <c r="BA34" s="39">
        <v>10.800112228376912</v>
      </c>
      <c r="BB34" s="36">
        <v>577706.52986291959</v>
      </c>
      <c r="BC34" s="39">
        <v>20.734369845784464</v>
      </c>
      <c r="BD34" s="36">
        <f t="shared" si="60"/>
        <v>1740276.376915368</v>
      </c>
      <c r="BE34" s="40">
        <v>12.723834873054596</v>
      </c>
      <c r="BF34" s="38">
        <v>3188999.1986778569</v>
      </c>
      <c r="BG34" s="39">
        <v>5.2556509525451522</v>
      </c>
      <c r="BH34" s="36">
        <v>3438111.5785213551</v>
      </c>
      <c r="BI34" s="39">
        <v>12.79884561229891</v>
      </c>
      <c r="BJ34" s="36">
        <v>6627110.7771992125</v>
      </c>
      <c r="BK34" s="40">
        <v>7.6309762996234536</v>
      </c>
      <c r="BL34" s="116">
        <f t="shared" si="36"/>
        <v>4351569.0457303058</v>
      </c>
      <c r="BM34" s="117">
        <f t="shared" si="37"/>
        <v>4015818.1083842749</v>
      </c>
      <c r="BN34" s="118">
        <f t="shared" si="38"/>
        <v>8367387.1541145807</v>
      </c>
      <c r="BO34" s="32"/>
      <c r="BP34" s="35">
        <v>517995.44639851729</v>
      </c>
      <c r="BQ34" s="39">
        <v>5.9723682885038656</v>
      </c>
      <c r="BR34" s="36">
        <v>369024.16526375152</v>
      </c>
      <c r="BS34" s="39">
        <v>22.869618571129866</v>
      </c>
      <c r="BT34" s="36">
        <v>887019.61166226887</v>
      </c>
      <c r="BU34" s="40">
        <v>8.6228915859379871</v>
      </c>
      <c r="BV34" s="38">
        <v>1583685.7352611297</v>
      </c>
      <c r="BW34" s="39">
        <v>5.9014579018879081</v>
      </c>
      <c r="BX34" s="36">
        <v>1902819.5286136072</v>
      </c>
      <c r="BY34" s="39">
        <v>11.177801639019734</v>
      </c>
      <c r="BZ34" s="36">
        <v>3486505.2638747366</v>
      </c>
      <c r="CA34" s="40">
        <v>7.9494040267375379</v>
      </c>
      <c r="CB34" s="116">
        <f t="shared" si="39"/>
        <v>2101681.1816596468</v>
      </c>
      <c r="CC34" s="117">
        <f t="shared" si="40"/>
        <v>2271843.6938773589</v>
      </c>
      <c r="CD34" s="118">
        <f t="shared" si="41"/>
        <v>4373524.8755370062</v>
      </c>
      <c r="CE34" s="32"/>
      <c r="CF34" s="35">
        <v>1956484.4975431827</v>
      </c>
      <c r="CG34" s="39">
        <f t="shared" si="61"/>
        <v>15.622131442079741</v>
      </c>
      <c r="CH34" s="36">
        <v>636050.44456031045</v>
      </c>
      <c r="CI34" s="39">
        <f t="shared" si="62"/>
        <v>29.437239994460612</v>
      </c>
      <c r="CJ34" s="36">
        <v>2534479.7643822082</v>
      </c>
      <c r="CK34" s="40">
        <v>17.259557794832702</v>
      </c>
      <c r="CL34" s="38">
        <v>1962060.0174646478</v>
      </c>
      <c r="CM34" s="39">
        <v>3.6561873160355765</v>
      </c>
      <c r="CN34" s="36">
        <v>2696216.9011289864</v>
      </c>
      <c r="CO34" s="39">
        <v>8.3938598410680338</v>
      </c>
      <c r="CP34" s="36">
        <v>4658276.9185936339</v>
      </c>
      <c r="CQ34" s="40">
        <v>5.430151189588944</v>
      </c>
      <c r="CR34" s="116">
        <f t="shared" si="42"/>
        <v>3918544.5150078302</v>
      </c>
      <c r="CS34" s="117">
        <f t="shared" si="43"/>
        <v>3332267.3456892967</v>
      </c>
      <c r="CT34" s="118">
        <f t="shared" si="44"/>
        <v>7250811.8606971269</v>
      </c>
      <c r="CU34" s="32"/>
      <c r="CV34" s="38">
        <f t="shared" si="45"/>
        <v>5299012.548951434</v>
      </c>
      <c r="CW34" s="39">
        <f t="shared" si="46"/>
        <v>7.79499254770385</v>
      </c>
      <c r="CX34" s="39">
        <f t="shared" si="47"/>
        <v>2823229.6910510059</v>
      </c>
      <c r="CY34" s="39">
        <f t="shared" si="48"/>
        <v>18.767106664346766</v>
      </c>
      <c r="CZ34" s="36">
        <f t="shared" si="49"/>
        <v>8122242.2400024403</v>
      </c>
      <c r="DA34" s="40">
        <f t="shared" si="50"/>
        <v>9.7830994709941805</v>
      </c>
      <c r="DB34" s="38">
        <f t="shared" si="51"/>
        <v>11735037.57196217</v>
      </c>
      <c r="DC34" s="39">
        <f t="shared" si="52"/>
        <v>4.2218880438607869</v>
      </c>
      <c r="DD34" s="36">
        <f t="shared" si="53"/>
        <v>16208680.863410611</v>
      </c>
      <c r="DE34" s="39">
        <f t="shared" si="54"/>
        <v>10.667430666528862</v>
      </c>
      <c r="DF34" s="36">
        <f t="shared" si="55"/>
        <v>27943718.435372781</v>
      </c>
      <c r="DG34" s="40">
        <f t="shared" si="56"/>
        <v>6.5000114992030245</v>
      </c>
      <c r="DH34" s="152"/>
      <c r="DI34" s="161" t="s">
        <v>32</v>
      </c>
      <c r="DJ34" s="38">
        <f t="shared" si="57"/>
        <v>8122242.2400024403</v>
      </c>
      <c r="DK34" s="36">
        <f t="shared" si="58"/>
        <v>27943718.435372781</v>
      </c>
      <c r="DL34" s="37">
        <f t="shared" si="59"/>
        <v>36065960.675375223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>
        <v>476769.02</v>
      </c>
      <c r="E35" s="39">
        <v>4.5152002045609514</v>
      </c>
      <c r="F35" s="36">
        <v>17363.04</v>
      </c>
      <c r="G35" s="39">
        <v>0.75171183652264273</v>
      </c>
      <c r="H35" s="36">
        <v>494132.06</v>
      </c>
      <c r="I35" s="40">
        <v>3.8397082912425207</v>
      </c>
      <c r="J35" s="38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476769.02</v>
      </c>
      <c r="Q35" s="117">
        <f t="shared" si="28"/>
        <v>17363.04</v>
      </c>
      <c r="R35" s="118">
        <f t="shared" si="29"/>
        <v>494132.06</v>
      </c>
      <c r="S35" s="32"/>
      <c r="T35" s="35">
        <v>174243.96255826997</v>
      </c>
      <c r="U35" s="39">
        <v>0.91969218964667798</v>
      </c>
      <c r="V35" s="36">
        <v>10387.87851071437</v>
      </c>
      <c r="W35" s="39">
        <v>0.22643876862592632</v>
      </c>
      <c r="X35" s="36">
        <v>184631.84106898433</v>
      </c>
      <c r="Y35" s="40">
        <v>0.78455234292105824</v>
      </c>
      <c r="Z35" s="38">
        <v>-7.5515026679680659</v>
      </c>
      <c r="AA35" s="39">
        <v>-7.9708490357382554E-6</v>
      </c>
      <c r="AB35" s="36">
        <v>-65.79799752819531</v>
      </c>
      <c r="AC35" s="39">
        <v>-1.8257746605896853E-4</v>
      </c>
      <c r="AD35" s="36">
        <v>-73.349500196163376</v>
      </c>
      <c r="AE35" s="40">
        <v>-5.6087290461626682E-5</v>
      </c>
      <c r="AF35" s="116">
        <f t="shared" si="30"/>
        <v>174236.41105560199</v>
      </c>
      <c r="AG35" s="117">
        <f t="shared" si="31"/>
        <v>10322.080513186174</v>
      </c>
      <c r="AH35" s="118">
        <f t="shared" si="32"/>
        <v>184558.49156878816</v>
      </c>
      <c r="AI35" s="32"/>
      <c r="AJ35" s="35">
        <v>807667.31231638603</v>
      </c>
      <c r="AK35" s="39">
        <v>12.811981477100032</v>
      </c>
      <c r="AL35" s="36">
        <v>19435.079330819906</v>
      </c>
      <c r="AM35" s="39">
        <v>1.1191454181054881</v>
      </c>
      <c r="AN35" s="36">
        <v>827102.39164720592</v>
      </c>
      <c r="AO35" s="40">
        <v>10.286575524801705</v>
      </c>
      <c r="AP35" s="38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807667.31231638603</v>
      </c>
      <c r="AW35" s="117">
        <f t="shared" si="34"/>
        <v>19435.079330819906</v>
      </c>
      <c r="AX35" s="118">
        <f t="shared" si="35"/>
        <v>827102.39164720592</v>
      </c>
      <c r="AY35" s="32"/>
      <c r="AZ35" s="35">
        <v>656780.361299754</v>
      </c>
      <c r="BA35" s="39">
        <v>6.669279781582194</v>
      </c>
      <c r="BB35" s="36">
        <v>16401.812236330199</v>
      </c>
      <c r="BC35" s="39">
        <v>0.79529202591957437</v>
      </c>
      <c r="BD35" s="36">
        <f t="shared" si="60"/>
        <v>673182.17353608424</v>
      </c>
      <c r="BE35" s="40">
        <v>5.5318094546272087</v>
      </c>
      <c r="BF35" s="38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656780.361299754</v>
      </c>
      <c r="BM35" s="117">
        <f t="shared" si="37"/>
        <v>16401.812236330199</v>
      </c>
      <c r="BN35" s="118">
        <f t="shared" si="38"/>
        <v>673182.17353608424</v>
      </c>
      <c r="BO35" s="32"/>
      <c r="BP35" s="35">
        <v>1046900.4664114527</v>
      </c>
      <c r="BQ35" s="39">
        <v>12.070521450115907</v>
      </c>
      <c r="BR35" s="36">
        <v>20846.549241107812</v>
      </c>
      <c r="BS35" s="39">
        <v>1.2919279400785704</v>
      </c>
      <c r="BT35" s="36">
        <v>1067747.0156525606</v>
      </c>
      <c r="BU35" s="40">
        <v>10.379778120042779</v>
      </c>
      <c r="BV35" s="38">
        <v>0</v>
      </c>
      <c r="BW35" s="39">
        <v>0</v>
      </c>
      <c r="BX35" s="36">
        <v>5.5350691562173324</v>
      </c>
      <c r="BY35" s="39">
        <v>3.2514857113922955E-5</v>
      </c>
      <c r="BZ35" s="36">
        <v>5.5350691562173324</v>
      </c>
      <c r="CA35" s="40">
        <v>1.2620230777969554E-5</v>
      </c>
      <c r="CB35" s="116">
        <f t="shared" si="39"/>
        <v>1046900.4664114527</v>
      </c>
      <c r="CC35" s="117">
        <f t="shared" si="40"/>
        <v>20852.084310264028</v>
      </c>
      <c r="CD35" s="118">
        <f t="shared" si="41"/>
        <v>1067752.5507217168</v>
      </c>
      <c r="CE35" s="32"/>
      <c r="CF35" s="35">
        <v>535076.40840738337</v>
      </c>
      <c r="CG35" s="39">
        <f t="shared" si="61"/>
        <v>4.2724764720562716</v>
      </c>
      <c r="CH35" s="36">
        <v>11972.408216094938</v>
      </c>
      <c r="CI35" s="39">
        <f t="shared" si="62"/>
        <v>0.55409858916531396</v>
      </c>
      <c r="CJ35" s="36">
        <v>543879.70279861614</v>
      </c>
      <c r="CK35" s="40">
        <v>3.7037672566217177</v>
      </c>
      <c r="CL35" s="38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535076.40840738337</v>
      </c>
      <c r="CS35" s="117">
        <f t="shared" si="43"/>
        <v>11972.408216094938</v>
      </c>
      <c r="CT35" s="118">
        <f t="shared" si="44"/>
        <v>547048.81662347831</v>
      </c>
      <c r="CU35" s="32"/>
      <c r="CV35" s="38">
        <f t="shared" si="45"/>
        <v>3697437.5309932465</v>
      </c>
      <c r="CW35" s="39">
        <f t="shared" si="46"/>
        <v>5.4390318447907928</v>
      </c>
      <c r="CX35" s="39">
        <f t="shared" si="47"/>
        <v>96406.767535067222</v>
      </c>
      <c r="CY35" s="39">
        <f t="shared" si="48"/>
        <v>0.6408533089710986</v>
      </c>
      <c r="CZ35" s="36">
        <f t="shared" si="49"/>
        <v>3793844.2985283136</v>
      </c>
      <c r="DA35" s="40">
        <f t="shared" si="50"/>
        <v>4.5696194539939601</v>
      </c>
      <c r="DB35" s="38">
        <f t="shared" si="51"/>
        <v>-7.5515026679680659</v>
      </c>
      <c r="DC35" s="39">
        <f t="shared" si="52"/>
        <v>-2.7167871113808806E-6</v>
      </c>
      <c r="DD35" s="36">
        <f t="shared" si="53"/>
        <v>-60.262928371977978</v>
      </c>
      <c r="DE35" s="39">
        <f t="shared" si="54"/>
        <v>-3.9660883916916247E-5</v>
      </c>
      <c r="DF35" s="36">
        <f t="shared" si="55"/>
        <v>-67.814431039946044</v>
      </c>
      <c r="DG35" s="40">
        <f t="shared" si="56"/>
        <v>-1.5774370994719746E-5</v>
      </c>
      <c r="DH35" s="152"/>
      <c r="DI35" s="161" t="s">
        <v>33</v>
      </c>
      <c r="DJ35" s="38">
        <f t="shared" si="57"/>
        <v>3793844.2985283136</v>
      </c>
      <c r="DK35" s="36">
        <f t="shared" si="58"/>
        <v>-67.814431039946044</v>
      </c>
      <c r="DL35" s="37">
        <f t="shared" si="59"/>
        <v>3793776.4840972736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>
        <v>184559.43</v>
      </c>
      <c r="E36" s="39">
        <v>1.7478542882036516</v>
      </c>
      <c r="F36" s="36">
        <v>0</v>
      </c>
      <c r="G36" s="39">
        <v>0</v>
      </c>
      <c r="H36" s="36">
        <v>184559.43</v>
      </c>
      <c r="I36" s="40">
        <v>1.4341396378895019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184559.43</v>
      </c>
      <c r="Q36" s="117">
        <f t="shared" si="28"/>
        <v>0</v>
      </c>
      <c r="R36" s="118">
        <f t="shared" si="29"/>
        <v>184559.43</v>
      </c>
      <c r="S36" s="32"/>
      <c r="T36" s="35">
        <v>99609.070285857015</v>
      </c>
      <c r="U36" s="39">
        <v>0.52575528365428414</v>
      </c>
      <c r="V36" s="36">
        <v>1464.4100028551256</v>
      </c>
      <c r="W36" s="39">
        <v>3.192174393144688E-2</v>
      </c>
      <c r="X36" s="36">
        <v>101073.48028871213</v>
      </c>
      <c r="Y36" s="40">
        <v>0.42948949275800408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99609.070285857015</v>
      </c>
      <c r="AG36" s="117">
        <f t="shared" si="31"/>
        <v>1464.4100028551256</v>
      </c>
      <c r="AH36" s="118">
        <f t="shared" si="32"/>
        <v>101073.48028871213</v>
      </c>
      <c r="AI36" s="32"/>
      <c r="AJ36" s="35">
        <v>298722.04149286047</v>
      </c>
      <c r="AK36" s="39">
        <v>4.738611064290299</v>
      </c>
      <c r="AL36" s="36">
        <v>-148.84323854674517</v>
      </c>
      <c r="AM36" s="39">
        <v>-8.5709569588129208E-3</v>
      </c>
      <c r="AN36" s="36">
        <v>298573.19825431373</v>
      </c>
      <c r="AO36" s="40">
        <v>3.7133198797889926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298722.04149286047</v>
      </c>
      <c r="AW36" s="117">
        <f t="shared" si="34"/>
        <v>-148.84323854674517</v>
      </c>
      <c r="AX36" s="118">
        <f t="shared" si="35"/>
        <v>298573.19825431373</v>
      </c>
      <c r="AY36" s="32"/>
      <c r="AZ36" s="35">
        <v>212598.24177184937</v>
      </c>
      <c r="BA36" s="39">
        <v>2.2011845472115281</v>
      </c>
      <c r="BB36" s="36">
        <v>983.10578628648636</v>
      </c>
      <c r="BC36" s="39">
        <v>2.922867373320524E-2</v>
      </c>
      <c r="BD36" s="36">
        <f t="shared" si="60"/>
        <v>213581.34755813587</v>
      </c>
      <c r="BE36" s="40">
        <v>1.7805954244038489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212598.24177184937</v>
      </c>
      <c r="BM36" s="117">
        <f t="shared" si="37"/>
        <v>983.10578628648636</v>
      </c>
      <c r="BN36" s="118">
        <f t="shared" si="38"/>
        <v>213581.34755813587</v>
      </c>
      <c r="BO36" s="32"/>
      <c r="BP36" s="35">
        <v>317439.59039397317</v>
      </c>
      <c r="BQ36" s="39">
        <v>3.660005423534257</v>
      </c>
      <c r="BR36" s="36">
        <v>107.17492958399575</v>
      </c>
      <c r="BS36" s="39">
        <v>6.6419763004459441E-3</v>
      </c>
      <c r="BT36" s="36">
        <v>317546.76532355713</v>
      </c>
      <c r="BU36" s="40">
        <v>3.0869343753505185</v>
      </c>
      <c r="BV36" s="38">
        <v>0</v>
      </c>
      <c r="BW36" s="39">
        <v>0</v>
      </c>
      <c r="BX36" s="36">
        <v>0.35783998305086584</v>
      </c>
      <c r="BY36" s="39">
        <v>2.1020723662464511E-6</v>
      </c>
      <c r="BZ36" s="36">
        <v>0.35783998305086584</v>
      </c>
      <c r="CA36" s="40">
        <v>8.1589281727653994E-7</v>
      </c>
      <c r="CB36" s="116">
        <f t="shared" si="39"/>
        <v>317439.59039397317</v>
      </c>
      <c r="CC36" s="117">
        <f t="shared" si="40"/>
        <v>107.53276956704661</v>
      </c>
      <c r="CD36" s="118">
        <f t="shared" si="41"/>
        <v>317547.12316354021</v>
      </c>
      <c r="CE36" s="32"/>
      <c r="CF36" s="35">
        <v>233372.46778131378</v>
      </c>
      <c r="CG36" s="39">
        <f t="shared" si="61"/>
        <v>1.8634317681639261</v>
      </c>
      <c r="CH36" s="36">
        <v>1789.4513165906174</v>
      </c>
      <c r="CI36" s="39">
        <f t="shared" si="62"/>
        <v>8.2818129152155195E-2</v>
      </c>
      <c r="CJ36" s="36">
        <v>238556.93124094076</v>
      </c>
      <c r="CK36" s="40">
        <v>1.6245492270144761</v>
      </c>
      <c r="CL36" s="38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233372.46778131378</v>
      </c>
      <c r="CS36" s="117">
        <f t="shared" si="43"/>
        <v>1789.4513165906174</v>
      </c>
      <c r="CT36" s="118">
        <f t="shared" si="44"/>
        <v>235161.91909790441</v>
      </c>
      <c r="CU36" s="32"/>
      <c r="CV36" s="38">
        <f t="shared" si="45"/>
        <v>1346300.8417258537</v>
      </c>
      <c r="CW36" s="39">
        <f t="shared" si="46"/>
        <v>1.9804454002089649</v>
      </c>
      <c r="CX36" s="39">
        <f t="shared" si="47"/>
        <v>4195.2987967694808</v>
      </c>
      <c r="CY36" s="39">
        <f t="shared" si="48"/>
        <v>2.7887784071323037E-2</v>
      </c>
      <c r="CZ36" s="36">
        <f t="shared" si="49"/>
        <v>1350496.1405226232</v>
      </c>
      <c r="DA36" s="40">
        <f t="shared" si="50"/>
        <v>1.6266491059398134</v>
      </c>
      <c r="DB36" s="38">
        <f t="shared" si="51"/>
        <v>0</v>
      </c>
      <c r="DC36" s="39">
        <f t="shared" si="52"/>
        <v>0</v>
      </c>
      <c r="DD36" s="36">
        <f t="shared" si="53"/>
        <v>0.35783998305086584</v>
      </c>
      <c r="DE36" s="39">
        <f t="shared" si="54"/>
        <v>2.3550548259136719E-7</v>
      </c>
      <c r="DF36" s="36">
        <f t="shared" si="55"/>
        <v>0.35783998305086584</v>
      </c>
      <c r="DG36" s="40">
        <f t="shared" si="56"/>
        <v>8.3237454960929721E-8</v>
      </c>
      <c r="DH36" s="152"/>
      <c r="DI36" s="161" t="s">
        <v>34</v>
      </c>
      <c r="DJ36" s="38">
        <f t="shared" si="57"/>
        <v>1350496.1405226232</v>
      </c>
      <c r="DK36" s="36">
        <f t="shared" si="58"/>
        <v>0.35783998305086584</v>
      </c>
      <c r="DL36" s="37">
        <f t="shared" si="59"/>
        <v>1350496.4983626062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>
        <v>74658.559999999998</v>
      </c>
      <c r="E37" s="39">
        <v>0.70704750359875745</v>
      </c>
      <c r="F37" s="36">
        <v>3016.44</v>
      </c>
      <c r="G37" s="39">
        <v>0.13059312494588277</v>
      </c>
      <c r="H37" s="36">
        <v>77675</v>
      </c>
      <c r="I37" s="40">
        <v>0.60358225192322634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74658.559999999998</v>
      </c>
      <c r="Q37" s="117">
        <f t="shared" si="28"/>
        <v>3016.44</v>
      </c>
      <c r="R37" s="118">
        <f t="shared" si="29"/>
        <v>77675</v>
      </c>
      <c r="S37" s="32"/>
      <c r="T37" s="35">
        <v>323418.71125730826</v>
      </c>
      <c r="U37" s="39">
        <v>1.707064384681162</v>
      </c>
      <c r="V37" s="36">
        <v>14945.3484488088</v>
      </c>
      <c r="W37" s="39">
        <v>0.32578416237185392</v>
      </c>
      <c r="X37" s="36">
        <v>338364.05970611703</v>
      </c>
      <c r="Y37" s="40">
        <v>1.4378035460499419</v>
      </c>
      <c r="Z37" s="38">
        <v>1440.5380965635036</v>
      </c>
      <c r="AA37" s="39">
        <v>1.5205333564461347E-3</v>
      </c>
      <c r="AB37" s="36">
        <v>3953.2924425870233</v>
      </c>
      <c r="AC37" s="39">
        <v>1.0969666918029168E-2</v>
      </c>
      <c r="AD37" s="36">
        <v>5393.8305391505273</v>
      </c>
      <c r="AE37" s="40">
        <v>4.1244362857424353E-3</v>
      </c>
      <c r="AF37" s="116">
        <f t="shared" si="30"/>
        <v>324859.24935387174</v>
      </c>
      <c r="AG37" s="117">
        <f t="shared" si="31"/>
        <v>18898.640891395822</v>
      </c>
      <c r="AH37" s="118">
        <f t="shared" si="32"/>
        <v>343757.89024526754</v>
      </c>
      <c r="AI37" s="32"/>
      <c r="AJ37" s="35">
        <v>967646.28912434354</v>
      </c>
      <c r="AK37" s="39">
        <v>15.349719053368394</v>
      </c>
      <c r="AL37" s="36">
        <v>23529.986722572241</v>
      </c>
      <c r="AM37" s="39">
        <v>1.3549456825159645</v>
      </c>
      <c r="AN37" s="36">
        <v>991176.27584691579</v>
      </c>
      <c r="AO37" s="40">
        <v>12.327143196364895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967646.28912434354</v>
      </c>
      <c r="AW37" s="117">
        <f t="shared" si="34"/>
        <v>23529.986722572241</v>
      </c>
      <c r="AX37" s="118">
        <f t="shared" si="35"/>
        <v>991176.27584691579</v>
      </c>
      <c r="AY37" s="32"/>
      <c r="AZ37" s="35">
        <v>939969.79148895713</v>
      </c>
      <c r="BA37" s="39">
        <v>9.847997544519739</v>
      </c>
      <c r="BB37" s="36">
        <v>30465.372752293417</v>
      </c>
      <c r="BC37" s="39">
        <v>0.92974454137869733</v>
      </c>
      <c r="BD37" s="36">
        <f t="shared" si="60"/>
        <v>970435.16424125049</v>
      </c>
      <c r="BE37" s="40">
        <v>8.1210194537719502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939969.79148895713</v>
      </c>
      <c r="BM37" s="117">
        <f t="shared" si="37"/>
        <v>30465.372752293417</v>
      </c>
      <c r="BN37" s="118">
        <f t="shared" si="38"/>
        <v>970435.16424125049</v>
      </c>
      <c r="BO37" s="32"/>
      <c r="BP37" s="35">
        <v>1010942.381939976</v>
      </c>
      <c r="BQ37" s="39">
        <v>11.655933011345017</v>
      </c>
      <c r="BR37" s="36">
        <v>27614.886596891738</v>
      </c>
      <c r="BS37" s="39">
        <v>1.7113836512699392</v>
      </c>
      <c r="BT37" s="36">
        <v>1038557.2685368678</v>
      </c>
      <c r="BU37" s="40">
        <v>10.096018864339424</v>
      </c>
      <c r="BV37" s="38">
        <v>34.830799062460869</v>
      </c>
      <c r="BW37" s="39">
        <v>1.2979373986868464E-4</v>
      </c>
      <c r="BX37" s="36">
        <v>3950.4192047391607</v>
      </c>
      <c r="BY37" s="39">
        <v>2.3206090539611594E-2</v>
      </c>
      <c r="BZ37" s="36">
        <v>3985.2500038016215</v>
      </c>
      <c r="CA37" s="40">
        <v>9.0865666419698288E-3</v>
      </c>
      <c r="CB37" s="116">
        <f t="shared" si="39"/>
        <v>1010977.2127390385</v>
      </c>
      <c r="CC37" s="117">
        <f t="shared" si="40"/>
        <v>31565.305801630901</v>
      </c>
      <c r="CD37" s="118">
        <f t="shared" si="41"/>
        <v>1042542.5185406695</v>
      </c>
      <c r="CE37" s="32"/>
      <c r="CF37" s="35">
        <v>597169.03382482938</v>
      </c>
      <c r="CG37" s="39">
        <f t="shared" si="61"/>
        <v>4.7682734778967193</v>
      </c>
      <c r="CH37" s="36">
        <v>23089.694407620878</v>
      </c>
      <c r="CI37" s="39">
        <f t="shared" si="62"/>
        <v>1.068621021318132</v>
      </c>
      <c r="CJ37" s="36">
        <v>633382.71819774935</v>
      </c>
      <c r="CK37" s="40">
        <v>4.3132739841176022</v>
      </c>
      <c r="CL37" s="38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597169.03382482938</v>
      </c>
      <c r="CS37" s="117">
        <f t="shared" si="43"/>
        <v>23089.694407620878</v>
      </c>
      <c r="CT37" s="118">
        <f t="shared" si="44"/>
        <v>620258.72823245032</v>
      </c>
      <c r="CU37" s="32"/>
      <c r="CV37" s="38">
        <f t="shared" si="45"/>
        <v>3913804.7676354144</v>
      </c>
      <c r="CW37" s="39">
        <f t="shared" si="46"/>
        <v>5.7573139740766939</v>
      </c>
      <c r="CX37" s="39">
        <f t="shared" si="47"/>
        <v>122661.72892818708</v>
      </c>
      <c r="CY37" s="39">
        <f t="shared" si="48"/>
        <v>0.81538025677659509</v>
      </c>
      <c r="CZ37" s="36">
        <f t="shared" si="49"/>
        <v>4036466.4965636013</v>
      </c>
      <c r="DA37" s="40">
        <f t="shared" si="50"/>
        <v>4.8618536704964415</v>
      </c>
      <c r="DB37" s="38">
        <f t="shared" si="51"/>
        <v>1475.3688956259643</v>
      </c>
      <c r="DC37" s="39">
        <f t="shared" si="52"/>
        <v>5.3079014553899303E-4</v>
      </c>
      <c r="DD37" s="36">
        <f t="shared" si="53"/>
        <v>7903.711647326184</v>
      </c>
      <c r="DE37" s="39">
        <f t="shared" si="54"/>
        <v>5.201675368685604E-3</v>
      </c>
      <c r="DF37" s="36">
        <f t="shared" si="55"/>
        <v>9379.0805429521479</v>
      </c>
      <c r="DG37" s="40">
        <f t="shared" si="56"/>
        <v>2.1816756965303647E-3</v>
      </c>
      <c r="DH37" s="152"/>
      <c r="DI37" s="161" t="s">
        <v>35</v>
      </c>
      <c r="DJ37" s="38">
        <f t="shared" si="57"/>
        <v>4036466.4965636013</v>
      </c>
      <c r="DK37" s="36">
        <f t="shared" si="58"/>
        <v>9379.0805429521479</v>
      </c>
      <c r="DL37" s="37">
        <f t="shared" si="59"/>
        <v>4045845.5771065536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>
        <v>343428.1</v>
      </c>
      <c r="E38" s="39">
        <v>3.2524064323054773</v>
      </c>
      <c r="F38" s="36">
        <v>11358.48</v>
      </c>
      <c r="G38" s="39">
        <v>0.49175166681097926</v>
      </c>
      <c r="H38" s="36">
        <v>354786.57999999996</v>
      </c>
      <c r="I38" s="40">
        <v>2.7569086953143209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343428.1</v>
      </c>
      <c r="Q38" s="117">
        <f t="shared" si="28"/>
        <v>11358.48</v>
      </c>
      <c r="R38" s="118">
        <f t="shared" si="29"/>
        <v>354786.57999999996</v>
      </c>
      <c r="S38" s="32"/>
      <c r="T38" s="35">
        <v>40832.075363543583</v>
      </c>
      <c r="U38" s="39">
        <v>0.21551932272176874</v>
      </c>
      <c r="V38" s="36">
        <v>2058.2385799387757</v>
      </c>
      <c r="W38" s="39">
        <v>4.4866236074959688E-2</v>
      </c>
      <c r="X38" s="36">
        <v>42890.313943482361</v>
      </c>
      <c r="Y38" s="40">
        <v>0.1822529423860656</v>
      </c>
      <c r="Z38" s="38">
        <v>556.85710829843924</v>
      </c>
      <c r="AA38" s="39">
        <v>5.8778022598764948E-4</v>
      </c>
      <c r="AB38" s="36">
        <v>793.3186390192551</v>
      </c>
      <c r="AC38" s="39">
        <v>2.2013148170264359E-3</v>
      </c>
      <c r="AD38" s="36">
        <v>1350.1757473176945</v>
      </c>
      <c r="AE38" s="40">
        <v>1.0324228401219894E-3</v>
      </c>
      <c r="AF38" s="116">
        <f t="shared" si="30"/>
        <v>41388.932471842025</v>
      </c>
      <c r="AG38" s="117">
        <f t="shared" si="31"/>
        <v>2851.5572189580307</v>
      </c>
      <c r="AH38" s="118">
        <f t="shared" si="32"/>
        <v>44240.489690800052</v>
      </c>
      <c r="AI38" s="32"/>
      <c r="AJ38" s="35">
        <v>108343.61661863892</v>
      </c>
      <c r="AK38" s="39">
        <v>1.7186487407779016</v>
      </c>
      <c r="AL38" s="36">
        <v>2154.9933623266252</v>
      </c>
      <c r="AM38" s="39">
        <v>0.12409267317324803</v>
      </c>
      <c r="AN38" s="36">
        <v>110498.60998096554</v>
      </c>
      <c r="AO38" s="40">
        <v>1.3742582640719043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108343.61661863892</v>
      </c>
      <c r="AW38" s="117">
        <f t="shared" si="34"/>
        <v>2154.9933623266252</v>
      </c>
      <c r="AX38" s="118">
        <f t="shared" si="35"/>
        <v>110498.60998096554</v>
      </c>
      <c r="AY38" s="32"/>
      <c r="AZ38" s="35">
        <v>628014.39926803624</v>
      </c>
      <c r="BA38" s="39">
        <v>8.7460372797914872</v>
      </c>
      <c r="BB38" s="36">
        <v>16441.199113576266</v>
      </c>
      <c r="BC38" s="39">
        <v>0.81105911651782614</v>
      </c>
      <c r="BD38" s="36">
        <f t="shared" si="60"/>
        <v>644455.59838161245</v>
      </c>
      <c r="BE38" s="40">
        <v>7.2094657748443502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628014.39926803624</v>
      </c>
      <c r="BM38" s="117">
        <f t="shared" si="37"/>
        <v>16441.199113576266</v>
      </c>
      <c r="BN38" s="118">
        <f t="shared" si="38"/>
        <v>644455.59838161245</v>
      </c>
      <c r="BO38" s="32"/>
      <c r="BP38" s="35">
        <v>198533.1554289147</v>
      </c>
      <c r="BQ38" s="39">
        <v>2.2890415928251939</v>
      </c>
      <c r="BR38" s="36">
        <v>3002.6745556125406</v>
      </c>
      <c r="BS38" s="39">
        <v>0.18608543354068793</v>
      </c>
      <c r="BT38" s="36">
        <v>201535.82998452726</v>
      </c>
      <c r="BU38" s="40">
        <v>1.959169323643186</v>
      </c>
      <c r="BV38" s="38">
        <v>80.262346688463282</v>
      </c>
      <c r="BW38" s="39">
        <v>2.990901853457669E-4</v>
      </c>
      <c r="BX38" s="36">
        <v>1549.1843960616943</v>
      </c>
      <c r="BY38" s="39">
        <v>9.1004299782749092E-3</v>
      </c>
      <c r="BZ38" s="36">
        <v>1629.4467427501577</v>
      </c>
      <c r="CA38" s="40">
        <v>3.7152189708088879E-3</v>
      </c>
      <c r="CB38" s="116">
        <f t="shared" si="39"/>
        <v>198613.41777560316</v>
      </c>
      <c r="CC38" s="117">
        <f t="shared" si="40"/>
        <v>4551.858951674235</v>
      </c>
      <c r="CD38" s="118">
        <f t="shared" si="41"/>
        <v>203165.27672727738</v>
      </c>
      <c r="CE38" s="32"/>
      <c r="CF38" s="35">
        <v>2.673085296307038</v>
      </c>
      <c r="CG38" s="39">
        <f t="shared" si="61"/>
        <v>2.1344043311990273E-5</v>
      </c>
      <c r="CH38" s="36">
        <v>0</v>
      </c>
      <c r="CI38" s="39">
        <f t="shared" si="62"/>
        <v>0</v>
      </c>
      <c r="CJ38" s="36">
        <v>2.6535966691696613</v>
      </c>
      <c r="CK38" s="40">
        <v>1.8070732194965176E-5</v>
      </c>
      <c r="CL38" s="38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2.673085296307038</v>
      </c>
      <c r="CS38" s="117">
        <f t="shared" si="43"/>
        <v>0</v>
      </c>
      <c r="CT38" s="118">
        <f t="shared" si="44"/>
        <v>2.673085296307038</v>
      </c>
      <c r="CU38" s="32"/>
      <c r="CV38" s="38">
        <f t="shared" si="45"/>
        <v>1319154.0197644297</v>
      </c>
      <c r="CW38" s="39">
        <f t="shared" si="46"/>
        <v>1.9405116818174097</v>
      </c>
      <c r="CX38" s="39">
        <f t="shared" si="47"/>
        <v>35015.585611454204</v>
      </c>
      <c r="CY38" s="39">
        <f t="shared" si="48"/>
        <v>0.23276222695153523</v>
      </c>
      <c r="CZ38" s="36">
        <f t="shared" si="49"/>
        <v>1354169.6053758839</v>
      </c>
      <c r="DA38" s="40">
        <f t="shared" si="50"/>
        <v>1.6310737304462894</v>
      </c>
      <c r="DB38" s="38">
        <f t="shared" si="51"/>
        <v>637.1194549869025</v>
      </c>
      <c r="DC38" s="39">
        <f t="shared" si="52"/>
        <v>2.2921503173939522E-4</v>
      </c>
      <c r="DD38" s="36">
        <f t="shared" si="53"/>
        <v>2342.5030350809493</v>
      </c>
      <c r="DE38" s="39">
        <f t="shared" si="54"/>
        <v>1.5416731887952914E-3</v>
      </c>
      <c r="DF38" s="36">
        <f t="shared" si="55"/>
        <v>2979.6224900678517</v>
      </c>
      <c r="DG38" s="40">
        <f t="shared" si="56"/>
        <v>6.9309245630704529E-4</v>
      </c>
      <c r="DH38" s="152"/>
      <c r="DI38" s="161" t="s">
        <v>36</v>
      </c>
      <c r="DJ38" s="38">
        <f t="shared" si="57"/>
        <v>1354169.6053758839</v>
      </c>
      <c r="DK38" s="36">
        <f t="shared" si="58"/>
        <v>2979.6224900678517</v>
      </c>
      <c r="DL38" s="37">
        <f t="shared" si="59"/>
        <v>1357149.2278659518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>
        <v>537283.84000000008</v>
      </c>
      <c r="E39" s="39">
        <v>5.088300628835519</v>
      </c>
      <c r="F39" s="36">
        <v>16635.62</v>
      </c>
      <c r="G39" s="39">
        <v>0.72021906658585155</v>
      </c>
      <c r="H39" s="36">
        <v>553919.46000000008</v>
      </c>
      <c r="I39" s="40">
        <v>4.3042929520553272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537283.84000000008</v>
      </c>
      <c r="Q39" s="117">
        <f t="shared" si="28"/>
        <v>16635.62</v>
      </c>
      <c r="R39" s="118">
        <f t="shared" si="29"/>
        <v>553919.46000000008</v>
      </c>
      <c r="S39" s="32"/>
      <c r="T39" s="35">
        <v>88928.385921278736</v>
      </c>
      <c r="U39" s="39">
        <v>0.4693806360282633</v>
      </c>
      <c r="V39" s="36">
        <v>17577.822980718127</v>
      </c>
      <c r="W39" s="39">
        <v>0.3831678033944006</v>
      </c>
      <c r="X39" s="36">
        <v>106506.20890199687</v>
      </c>
      <c r="Y39" s="40">
        <v>0.45257467642583254</v>
      </c>
      <c r="Z39" s="38">
        <v>6605.727279319357</v>
      </c>
      <c r="AA39" s="39">
        <v>6.9725533089006189E-3</v>
      </c>
      <c r="AB39" s="36">
        <v>944.92629199856356</v>
      </c>
      <c r="AC39" s="39">
        <v>2.6219984571972219E-3</v>
      </c>
      <c r="AD39" s="36">
        <v>7550.6535713179201</v>
      </c>
      <c r="AE39" s="40">
        <v>5.7736685171275162E-3</v>
      </c>
      <c r="AF39" s="116">
        <f t="shared" si="30"/>
        <v>95534.113200598091</v>
      </c>
      <c r="AG39" s="117">
        <f t="shared" si="31"/>
        <v>18522.74927271669</v>
      </c>
      <c r="AH39" s="118">
        <f t="shared" si="32"/>
        <v>114056.86247331477</v>
      </c>
      <c r="AI39" s="32"/>
      <c r="AJ39" s="35">
        <v>290394.9605377611</v>
      </c>
      <c r="AK39" s="39">
        <v>4.6065190440634689</v>
      </c>
      <c r="AL39" s="36">
        <v>4587.368745755839</v>
      </c>
      <c r="AM39" s="39">
        <v>0.26415805284785437</v>
      </c>
      <c r="AN39" s="36">
        <v>294982.32928351691</v>
      </c>
      <c r="AO39" s="40">
        <v>3.6686606631783314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290394.9605377611</v>
      </c>
      <c r="AW39" s="117">
        <f t="shared" si="34"/>
        <v>4587.368745755839</v>
      </c>
      <c r="AX39" s="118">
        <f t="shared" si="35"/>
        <v>294982.32928351691</v>
      </c>
      <c r="AY39" s="32"/>
      <c r="AZ39" s="35">
        <v>1247174.753617666</v>
      </c>
      <c r="BA39" s="39">
        <v>10.265280442574113</v>
      </c>
      <c r="BB39" s="36">
        <v>39166.122591042367</v>
      </c>
      <c r="BC39" s="39">
        <v>0.81834729935461603</v>
      </c>
      <c r="BD39" s="36">
        <f t="shared" si="60"/>
        <v>1286340.8762087084</v>
      </c>
      <c r="BE39" s="40">
        <v>8.4359259089728429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1247174.753617666</v>
      </c>
      <c r="BM39" s="117">
        <f t="shared" si="37"/>
        <v>39166.122591042367</v>
      </c>
      <c r="BN39" s="118">
        <f t="shared" si="38"/>
        <v>1286340.8762087084</v>
      </c>
      <c r="BO39" s="32"/>
      <c r="BP39" s="35">
        <v>798789.85168867139</v>
      </c>
      <c r="BQ39" s="39">
        <v>9.2098631611016852</v>
      </c>
      <c r="BR39" s="36">
        <v>7242.0649340818181</v>
      </c>
      <c r="BS39" s="39">
        <v>0.44881413820536803</v>
      </c>
      <c r="BT39" s="36">
        <v>806031.91662275326</v>
      </c>
      <c r="BU39" s="40">
        <v>7.83559432109843</v>
      </c>
      <c r="BV39" s="38">
        <v>66.322810296980734</v>
      </c>
      <c r="BW39" s="39">
        <v>2.4714579678776521E-4</v>
      </c>
      <c r="BX39" s="36">
        <v>135.6690941687782</v>
      </c>
      <c r="BY39" s="39">
        <v>7.9696587109813781E-4</v>
      </c>
      <c r="BZ39" s="36">
        <v>201.99190446575892</v>
      </c>
      <c r="CA39" s="40">
        <v>4.6055150851657462E-4</v>
      </c>
      <c r="CB39" s="116">
        <f t="shared" si="39"/>
        <v>798856.17449896841</v>
      </c>
      <c r="CC39" s="117">
        <f t="shared" si="40"/>
        <v>7377.7340282505966</v>
      </c>
      <c r="CD39" s="118">
        <f t="shared" si="41"/>
        <v>806233.90852721897</v>
      </c>
      <c r="CE39" s="32"/>
      <c r="CF39" s="35">
        <v>0</v>
      </c>
      <c r="CG39" s="39">
        <f t="shared" si="61"/>
        <v>0</v>
      </c>
      <c r="CH39" s="36">
        <v>0</v>
      </c>
      <c r="CI39" s="39">
        <f t="shared" si="62"/>
        <v>0</v>
      </c>
      <c r="CJ39" s="36">
        <v>0</v>
      </c>
      <c r="CK39" s="40">
        <v>0</v>
      </c>
      <c r="CL39" s="38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2962571.7917653774</v>
      </c>
      <c r="CW39" s="39">
        <f t="shared" si="46"/>
        <v>4.3580242215917062</v>
      </c>
      <c r="CX39" s="39">
        <f t="shared" si="47"/>
        <v>85208.999251598158</v>
      </c>
      <c r="CY39" s="39">
        <f t="shared" si="48"/>
        <v>0.56641738459532798</v>
      </c>
      <c r="CZ39" s="36">
        <f t="shared" si="49"/>
        <v>3047780.7910169754</v>
      </c>
      <c r="DA39" s="40">
        <f t="shared" si="50"/>
        <v>3.670998938871274</v>
      </c>
      <c r="DB39" s="38">
        <f t="shared" si="51"/>
        <v>6672.0500896163376</v>
      </c>
      <c r="DC39" s="39">
        <f t="shared" si="52"/>
        <v>2.4003884375021676E-3</v>
      </c>
      <c r="DD39" s="36">
        <f t="shared" si="53"/>
        <v>1080.5953861673418</v>
      </c>
      <c r="DE39" s="39">
        <f t="shared" si="54"/>
        <v>7.1117301016966063E-4</v>
      </c>
      <c r="DF39" s="36">
        <f t="shared" si="55"/>
        <v>7752.6454757836791</v>
      </c>
      <c r="DG39" s="40">
        <f t="shared" si="56"/>
        <v>1.8033492879046739E-3</v>
      </c>
      <c r="DH39" s="152"/>
      <c r="DI39" s="161" t="s">
        <v>37</v>
      </c>
      <c r="DJ39" s="38">
        <f t="shared" si="57"/>
        <v>3047780.7910169754</v>
      </c>
      <c r="DK39" s="36">
        <f t="shared" si="58"/>
        <v>7752.6454757836791</v>
      </c>
      <c r="DL39" s="37">
        <f t="shared" si="59"/>
        <v>3055533.4364927593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>
        <v>128084.81999999999</v>
      </c>
      <c r="E40" s="39">
        <v>1.2130163269944692</v>
      </c>
      <c r="F40" s="36">
        <v>155.07</v>
      </c>
      <c r="G40" s="39">
        <v>6.7135682743094637E-3</v>
      </c>
      <c r="H40" s="36">
        <v>128239.89</v>
      </c>
      <c r="I40" s="40">
        <v>0.99650237003652187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128084.81999999999</v>
      </c>
      <c r="Q40" s="117">
        <f t="shared" si="28"/>
        <v>155.07</v>
      </c>
      <c r="R40" s="118">
        <f t="shared" si="29"/>
        <v>128239.89</v>
      </c>
      <c r="S40" s="32"/>
      <c r="T40" s="35">
        <v>65308714.922940381</v>
      </c>
      <c r="U40" s="39">
        <v>344.71159946447716</v>
      </c>
      <c r="V40" s="36">
        <v>4040162.3690512641</v>
      </c>
      <c r="W40" s="39">
        <v>88.068934475231913</v>
      </c>
      <c r="X40" s="36">
        <v>69348877.291991651</v>
      </c>
      <c r="Y40" s="40">
        <v>294.68277975979521</v>
      </c>
      <c r="Z40" s="38">
        <v>575.04171544275027</v>
      </c>
      <c r="AA40" s="39">
        <v>6.0697465187805472E-4</v>
      </c>
      <c r="AB40" s="36">
        <v>53142.584308128826</v>
      </c>
      <c r="AC40" s="39">
        <v>0.14746099801358781</v>
      </c>
      <c r="AD40" s="36">
        <v>53717.626023571574</v>
      </c>
      <c r="AE40" s="40">
        <v>4.1075618588205284E-2</v>
      </c>
      <c r="AF40" s="116">
        <f t="shared" si="30"/>
        <v>65309289.964655824</v>
      </c>
      <c r="AG40" s="117">
        <f t="shared" si="31"/>
        <v>4093304.9533593929</v>
      </c>
      <c r="AH40" s="118">
        <f t="shared" si="32"/>
        <v>69402594.918015212</v>
      </c>
      <c r="AI40" s="32"/>
      <c r="AJ40" s="35">
        <v>42169175.079781264</v>
      </c>
      <c r="AK40" s="39">
        <v>668.92726966658097</v>
      </c>
      <c r="AL40" s="36">
        <v>2297868.1526712291</v>
      </c>
      <c r="AM40" s="39">
        <v>132.3199442975486</v>
      </c>
      <c r="AN40" s="36">
        <v>44467043.232452497</v>
      </c>
      <c r="AO40" s="40">
        <v>553.03140602010421</v>
      </c>
      <c r="AP40" s="38">
        <v>877.65680750768774</v>
      </c>
      <c r="AQ40" s="39">
        <v>6.2052405117980153E-3</v>
      </c>
      <c r="AR40" s="36">
        <v>469.87200446944115</v>
      </c>
      <c r="AS40" s="39">
        <v>3.4108261853631424E-3</v>
      </c>
      <c r="AT40" s="36">
        <v>1347.528811977129</v>
      </c>
      <c r="AU40" s="40">
        <v>4.8264444531177951E-3</v>
      </c>
      <c r="AV40" s="116">
        <f t="shared" si="33"/>
        <v>42170052.736588769</v>
      </c>
      <c r="AW40" s="117">
        <f t="shared" si="34"/>
        <v>2298338.0246756985</v>
      </c>
      <c r="AX40" s="118">
        <f t="shared" si="35"/>
        <v>44468390.761264466</v>
      </c>
      <c r="AY40" s="32"/>
      <c r="AZ40" s="35">
        <v>37388939.054288618</v>
      </c>
      <c r="BA40" s="39">
        <v>338.40757081466649</v>
      </c>
      <c r="BB40" s="36">
        <v>2328118.5682828012</v>
      </c>
      <c r="BC40" s="39">
        <v>74.855636784723885</v>
      </c>
      <c r="BD40" s="36">
        <f t="shared" si="60"/>
        <v>39717057.622571416</v>
      </c>
      <c r="BE40" s="40">
        <v>287.37196824949905</v>
      </c>
      <c r="BF40" s="38">
        <v>216093.81176270012</v>
      </c>
      <c r="BG40" s="39">
        <v>0.40346818036548454</v>
      </c>
      <c r="BH40" s="36">
        <v>338866.97043608356</v>
      </c>
      <c r="BI40" s="39">
        <v>1.2760109073120485</v>
      </c>
      <c r="BJ40" s="36">
        <v>554960.78219878371</v>
      </c>
      <c r="BK40" s="40">
        <v>0.67822880225200122</v>
      </c>
      <c r="BL40" s="116">
        <f t="shared" si="36"/>
        <v>37605032.866051316</v>
      </c>
      <c r="BM40" s="117">
        <f t="shared" si="37"/>
        <v>2666985.5387188848</v>
      </c>
      <c r="BN40" s="118">
        <f t="shared" si="38"/>
        <v>40272018.404770203</v>
      </c>
      <c r="BO40" s="32"/>
      <c r="BP40" s="35">
        <v>51871494.508863986</v>
      </c>
      <c r="BQ40" s="39">
        <v>598.06639428197184</v>
      </c>
      <c r="BR40" s="36">
        <v>2174859.112857841</v>
      </c>
      <c r="BS40" s="39">
        <v>134.78303872445719</v>
      </c>
      <c r="BT40" s="36">
        <v>54046353.621721826</v>
      </c>
      <c r="BU40" s="40">
        <v>525.39520182876913</v>
      </c>
      <c r="BV40" s="38">
        <v>97467.041607445295</v>
      </c>
      <c r="BW40" s="39">
        <v>0.36320188409921667</v>
      </c>
      <c r="BX40" s="36">
        <v>493800.55020531639</v>
      </c>
      <c r="BY40" s="39">
        <v>2.9007504476556489</v>
      </c>
      <c r="BZ40" s="36">
        <v>591267.59181276173</v>
      </c>
      <c r="CA40" s="40">
        <v>1.3481192826343729</v>
      </c>
      <c r="CB40" s="116">
        <f t="shared" si="39"/>
        <v>51968961.550471433</v>
      </c>
      <c r="CC40" s="117">
        <f t="shared" si="40"/>
        <v>2668659.6630631573</v>
      </c>
      <c r="CD40" s="118">
        <f t="shared" si="41"/>
        <v>54637621.213534594</v>
      </c>
      <c r="CE40" s="32"/>
      <c r="CF40" s="35">
        <v>38582260.104943193</v>
      </c>
      <c r="CG40" s="39">
        <f t="shared" si="61"/>
        <v>308.07151267940395</v>
      </c>
      <c r="CH40" s="36">
        <v>2397183.0887779221</v>
      </c>
      <c r="CI40" s="39">
        <f t="shared" si="62"/>
        <v>110.9447442392707</v>
      </c>
      <c r="CJ40" s="36">
        <v>41361520.209448554</v>
      </c>
      <c r="CK40" s="40">
        <v>281.66788252544217</v>
      </c>
      <c r="CL40" s="38">
        <v>0</v>
      </c>
      <c r="CM40" s="39">
        <v>0</v>
      </c>
      <c r="CN40" s="36">
        <v>0</v>
      </c>
      <c r="CO40" s="39">
        <v>0</v>
      </c>
      <c r="CP40" s="36">
        <v>0</v>
      </c>
      <c r="CQ40" s="40">
        <v>0</v>
      </c>
      <c r="CR40" s="116">
        <f t="shared" si="42"/>
        <v>38582260.104943193</v>
      </c>
      <c r="CS40" s="117">
        <f t="shared" si="43"/>
        <v>2397183.0887779221</v>
      </c>
      <c r="CT40" s="118">
        <f t="shared" si="44"/>
        <v>40979443.193721116</v>
      </c>
      <c r="CU40" s="32"/>
      <c r="CV40" s="38">
        <f t="shared" si="45"/>
        <v>235448668.49081743</v>
      </c>
      <c r="CW40" s="39">
        <f t="shared" si="46"/>
        <v>346.35143798930773</v>
      </c>
      <c r="CX40" s="39">
        <f t="shared" si="47"/>
        <v>13238346.361641057</v>
      </c>
      <c r="CY40" s="39">
        <f t="shared" si="48"/>
        <v>88.000441131658576</v>
      </c>
      <c r="CZ40" s="36">
        <f t="shared" si="49"/>
        <v>248687014.85245848</v>
      </c>
      <c r="DA40" s="40">
        <f t="shared" si="50"/>
        <v>299.5391828458292</v>
      </c>
      <c r="DB40" s="38">
        <f t="shared" si="51"/>
        <v>315013.55189309584</v>
      </c>
      <c r="DC40" s="39">
        <f t="shared" si="52"/>
        <v>0.11333171625876649</v>
      </c>
      <c r="DD40" s="36">
        <f t="shared" si="53"/>
        <v>886279.97695399821</v>
      </c>
      <c r="DE40" s="39">
        <f t="shared" si="54"/>
        <v>0.58328807167964714</v>
      </c>
      <c r="DF40" s="36">
        <f t="shared" si="55"/>
        <v>1201293.5288470942</v>
      </c>
      <c r="DG40" s="40">
        <f t="shared" si="56"/>
        <v>0.27943388312773504</v>
      </c>
      <c r="DH40" s="152"/>
      <c r="DI40" s="161" t="s">
        <v>38</v>
      </c>
      <c r="DJ40" s="38">
        <f t="shared" si="57"/>
        <v>248687014.85245848</v>
      </c>
      <c r="DK40" s="36">
        <f t="shared" si="58"/>
        <v>1201293.5288470942</v>
      </c>
      <c r="DL40" s="37">
        <f t="shared" si="59"/>
        <v>249888308.38130558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>
        <v>15167.39</v>
      </c>
      <c r="E41" s="39">
        <v>0.14364146905068564</v>
      </c>
      <c r="F41" s="36">
        <v>590.41000000000008</v>
      </c>
      <c r="G41" s="39">
        <v>2.556108754004676E-2</v>
      </c>
      <c r="H41" s="36">
        <v>15757.8</v>
      </c>
      <c r="I41" s="40">
        <v>0.12244774263734555</v>
      </c>
      <c r="J41" s="38">
        <v>26443.239999999998</v>
      </c>
      <c r="K41" s="39">
        <v>8.6496943211443411E-2</v>
      </c>
      <c r="L41" s="36">
        <v>146374.20000000001</v>
      </c>
      <c r="M41" s="39">
        <v>0.55599778169442082</v>
      </c>
      <c r="N41" s="36">
        <v>172817.44</v>
      </c>
      <c r="O41" s="40">
        <v>0.30373361313374708</v>
      </c>
      <c r="P41" s="116">
        <f t="shared" si="27"/>
        <v>41610.629999999997</v>
      </c>
      <c r="Q41" s="117">
        <f t="shared" si="28"/>
        <v>146964.61000000002</v>
      </c>
      <c r="R41" s="118">
        <f t="shared" si="29"/>
        <v>188575.24000000002</v>
      </c>
      <c r="S41" s="32"/>
      <c r="T41" s="35">
        <v>1985357.5998202176</v>
      </c>
      <c r="U41" s="39">
        <v>10.479088350620543</v>
      </c>
      <c r="V41" s="36">
        <v>151503.42195320799</v>
      </c>
      <c r="W41" s="39">
        <v>3.3025269090617546</v>
      </c>
      <c r="X41" s="36">
        <v>2136861.0217734254</v>
      </c>
      <c r="Y41" s="40">
        <v>9.0801202621526222</v>
      </c>
      <c r="Z41" s="38">
        <v>264190.95835591131</v>
      </c>
      <c r="AA41" s="39">
        <v>0.27886188196615047</v>
      </c>
      <c r="AB41" s="36">
        <v>141215.18385405757</v>
      </c>
      <c r="AC41" s="39">
        <v>0.39184643006919723</v>
      </c>
      <c r="AD41" s="36">
        <v>405406.14220996888</v>
      </c>
      <c r="AE41" s="40">
        <v>0.30999709598903852</v>
      </c>
      <c r="AF41" s="116">
        <f t="shared" si="30"/>
        <v>2249548.5581761291</v>
      </c>
      <c r="AG41" s="117">
        <f t="shared" si="31"/>
        <v>292718.60580726556</v>
      </c>
      <c r="AH41" s="118">
        <f t="shared" si="32"/>
        <v>2542267.1639833949</v>
      </c>
      <c r="AI41" s="32"/>
      <c r="AJ41" s="35">
        <v>1058448.5301293309</v>
      </c>
      <c r="AK41" s="39">
        <v>16.790109932254616</v>
      </c>
      <c r="AL41" s="36">
        <v>83138.374188721296</v>
      </c>
      <c r="AM41" s="39">
        <v>4.7874222151745531</v>
      </c>
      <c r="AN41" s="36">
        <v>1141586.9043180523</v>
      </c>
      <c r="AO41" s="40">
        <v>14.19778255749636</v>
      </c>
      <c r="AP41" s="38">
        <v>69990.103260270131</v>
      </c>
      <c r="AQ41" s="39">
        <v>0.49484652823336112</v>
      </c>
      <c r="AR41" s="36">
        <v>55789.335443717137</v>
      </c>
      <c r="AS41" s="39">
        <v>0.40497779051617055</v>
      </c>
      <c r="AT41" s="36">
        <v>125779.43870398727</v>
      </c>
      <c r="AU41" s="40">
        <v>0.45050426295406926</v>
      </c>
      <c r="AV41" s="116">
        <f t="shared" si="33"/>
        <v>1128438.633389601</v>
      </c>
      <c r="AW41" s="117">
        <f t="shared" si="34"/>
        <v>138927.70963243843</v>
      </c>
      <c r="AX41" s="118">
        <f t="shared" si="35"/>
        <v>1267366.3430220394</v>
      </c>
      <c r="AY41" s="32"/>
      <c r="AZ41" s="35">
        <v>1436615.2468881025</v>
      </c>
      <c r="BA41" s="39">
        <v>10.901352165030643</v>
      </c>
      <c r="BB41" s="36">
        <v>110901.04276517441</v>
      </c>
      <c r="BC41" s="39">
        <v>2.8261323794589539</v>
      </c>
      <c r="BD41" s="36">
        <f t="shared" si="60"/>
        <v>1547516.289653277</v>
      </c>
      <c r="BE41" s="40">
        <v>9.3376235241473164</v>
      </c>
      <c r="BF41" s="38">
        <v>523163.46428722737</v>
      </c>
      <c r="BG41" s="39">
        <v>0.86322815539634656</v>
      </c>
      <c r="BH41" s="36">
        <v>114116.78437071761</v>
      </c>
      <c r="BI41" s="39">
        <v>0.35889044554987037</v>
      </c>
      <c r="BJ41" s="36">
        <v>637280.24865794496</v>
      </c>
      <c r="BK41" s="40">
        <v>0.70441399246914149</v>
      </c>
      <c r="BL41" s="116">
        <f t="shared" si="36"/>
        <v>1959778.71117533</v>
      </c>
      <c r="BM41" s="117">
        <f t="shared" si="37"/>
        <v>225017.827135892</v>
      </c>
      <c r="BN41" s="118">
        <f t="shared" si="38"/>
        <v>2184796.5383112221</v>
      </c>
      <c r="BO41" s="32"/>
      <c r="BP41" s="35">
        <v>849572.55643934349</v>
      </c>
      <c r="BQ41" s="39">
        <v>9.7953760600394713</v>
      </c>
      <c r="BR41" s="36">
        <v>67573.258633762103</v>
      </c>
      <c r="BS41" s="39">
        <v>4.1877329346654752</v>
      </c>
      <c r="BT41" s="36">
        <v>917145.81507310562</v>
      </c>
      <c r="BU41" s="40">
        <v>8.9157543169217401</v>
      </c>
      <c r="BV41" s="38">
        <v>133293.19599830284</v>
      </c>
      <c r="BW41" s="39">
        <v>0.49670472321478204</v>
      </c>
      <c r="BX41" s="36">
        <v>81655.352099340118</v>
      </c>
      <c r="BY41" s="39">
        <v>0.47967099076166714</v>
      </c>
      <c r="BZ41" s="36">
        <v>214948.54809764295</v>
      </c>
      <c r="CA41" s="40">
        <v>0.49009329528153583</v>
      </c>
      <c r="CB41" s="116">
        <f t="shared" si="39"/>
        <v>982865.75243764627</v>
      </c>
      <c r="CC41" s="117">
        <f t="shared" si="40"/>
        <v>149228.61073310222</v>
      </c>
      <c r="CD41" s="118">
        <f t="shared" si="41"/>
        <v>1132094.3631707486</v>
      </c>
      <c r="CE41" s="32"/>
      <c r="CF41" s="35">
        <v>1701011.7933007514</v>
      </c>
      <c r="CG41" s="39">
        <f t="shared" si="61"/>
        <v>13.582233773301645</v>
      </c>
      <c r="CH41" s="36">
        <v>99456.617041400139</v>
      </c>
      <c r="CI41" s="39">
        <f t="shared" si="62"/>
        <v>4.6029813042717702</v>
      </c>
      <c r="CJ41" s="36">
        <v>1792790.0339191915</v>
      </c>
      <c r="CK41" s="40">
        <v>12.208723714932013</v>
      </c>
      <c r="CL41" s="38">
        <v>440848.5025221039</v>
      </c>
      <c r="CM41" s="39">
        <v>0.82149612594286292</v>
      </c>
      <c r="CN41" s="36">
        <v>133553.83083274111</v>
      </c>
      <c r="CO41" s="39">
        <v>0.41577965659154864</v>
      </c>
      <c r="CP41" s="36">
        <v>574402.33335484494</v>
      </c>
      <c r="CQ41" s="40">
        <v>0.66958052693680392</v>
      </c>
      <c r="CR41" s="116">
        <f t="shared" si="42"/>
        <v>2141860.2958228551</v>
      </c>
      <c r="CS41" s="117">
        <f t="shared" si="43"/>
        <v>233010.44787414125</v>
      </c>
      <c r="CT41" s="118">
        <f t="shared" si="44"/>
        <v>2374870.7436969965</v>
      </c>
      <c r="CU41" s="32"/>
      <c r="CV41" s="38">
        <f t="shared" si="45"/>
        <v>7046173.1165777463</v>
      </c>
      <c r="CW41" s="39">
        <f t="shared" si="46"/>
        <v>10.365113580344936</v>
      </c>
      <c r="CX41" s="39">
        <f t="shared" si="47"/>
        <v>513163.12458226597</v>
      </c>
      <c r="CY41" s="39">
        <f t="shared" si="48"/>
        <v>3.4111950316233988</v>
      </c>
      <c r="CZ41" s="36">
        <f t="shared" si="49"/>
        <v>7559336.2411600128</v>
      </c>
      <c r="DA41" s="40">
        <f t="shared" si="50"/>
        <v>9.1050889885718842</v>
      </c>
      <c r="DB41" s="38">
        <f t="shared" si="51"/>
        <v>1457929.4644238157</v>
      </c>
      <c r="DC41" s="39">
        <f t="shared" si="52"/>
        <v>0.52451600064319848</v>
      </c>
      <c r="DD41" s="36">
        <f t="shared" si="53"/>
        <v>672704.68660057348</v>
      </c>
      <c r="DE41" s="39">
        <f t="shared" si="54"/>
        <v>0.44272761391457693</v>
      </c>
      <c r="DF41" s="36">
        <f t="shared" si="55"/>
        <v>2130634.1510243891</v>
      </c>
      <c r="DG41" s="40">
        <f t="shared" si="56"/>
        <v>0.49560857529691354</v>
      </c>
      <c r="DH41" s="152"/>
      <c r="DI41" s="161" t="s">
        <v>39</v>
      </c>
      <c r="DJ41" s="38">
        <f t="shared" si="57"/>
        <v>7559336.2411600128</v>
      </c>
      <c r="DK41" s="36">
        <f t="shared" si="58"/>
        <v>2130634.1510243891</v>
      </c>
      <c r="DL41" s="37">
        <f t="shared" si="59"/>
        <v>9689970.3921844028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>
        <v>37818.79</v>
      </c>
      <c r="E42" s="39">
        <v>0.3581596143647246</v>
      </c>
      <c r="F42" s="36">
        <v>1391.22</v>
      </c>
      <c r="G42" s="39">
        <v>6.0231188847519268E-2</v>
      </c>
      <c r="H42" s="36">
        <v>39210.01</v>
      </c>
      <c r="I42" s="40">
        <v>0.30468575646903412</v>
      </c>
      <c r="J42" s="38">
        <v>3206671.6300000004</v>
      </c>
      <c r="K42" s="39">
        <v>10.489156921687989</v>
      </c>
      <c r="L42" s="36">
        <v>3828056.0700000003</v>
      </c>
      <c r="M42" s="39">
        <v>14.540750235505046</v>
      </c>
      <c r="N42" s="36">
        <v>7034727.7000000011</v>
      </c>
      <c r="O42" s="40">
        <v>12.363817342353032</v>
      </c>
      <c r="P42" s="116">
        <f t="shared" si="27"/>
        <v>3244490.4200000004</v>
      </c>
      <c r="Q42" s="117">
        <f t="shared" si="28"/>
        <v>3829447.2900000005</v>
      </c>
      <c r="R42" s="118">
        <f t="shared" si="29"/>
        <v>7073937.7100000009</v>
      </c>
      <c r="S42" s="32"/>
      <c r="T42" s="35">
        <v>1911158.2209053154</v>
      </c>
      <c r="U42" s="39">
        <v>10.087450165499213</v>
      </c>
      <c r="V42" s="36">
        <v>1479191.8328426904</v>
      </c>
      <c r="W42" s="39">
        <v>32.243963658696252</v>
      </c>
      <c r="X42" s="36">
        <v>3390350.053748006</v>
      </c>
      <c r="Y42" s="40">
        <v>14.40654581891272</v>
      </c>
      <c r="Z42" s="38">
        <v>5535571.9738460425</v>
      </c>
      <c r="AA42" s="39">
        <v>5.8429706602835605</v>
      </c>
      <c r="AB42" s="36">
        <v>5588177.1903776377</v>
      </c>
      <c r="AC42" s="39">
        <v>15.506174498250859</v>
      </c>
      <c r="AD42" s="36">
        <v>11123749.16422368</v>
      </c>
      <c r="AE42" s="40">
        <v>8.5058650533071312</v>
      </c>
      <c r="AF42" s="116">
        <f t="shared" si="30"/>
        <v>7446730.1947513577</v>
      </c>
      <c r="AG42" s="117">
        <f t="shared" si="31"/>
        <v>7067369.0232203286</v>
      </c>
      <c r="AH42" s="118">
        <f t="shared" si="32"/>
        <v>14514099.217971686</v>
      </c>
      <c r="AI42" s="32"/>
      <c r="AJ42" s="35">
        <v>1307823.4549245602</v>
      </c>
      <c r="AK42" s="39">
        <v>20.745930439793149</v>
      </c>
      <c r="AL42" s="36">
        <v>1182070.1635632608</v>
      </c>
      <c r="AM42" s="39">
        <v>68.068073451759801</v>
      </c>
      <c r="AN42" s="36">
        <v>2489893.618487821</v>
      </c>
      <c r="AO42" s="40">
        <v>30.966515166627129</v>
      </c>
      <c r="AP42" s="38">
        <v>2678263.6542054904</v>
      </c>
      <c r="AQ42" s="39">
        <v>18.935955359984519</v>
      </c>
      <c r="AR42" s="36">
        <v>3846476.4388503134</v>
      </c>
      <c r="AS42" s="39">
        <v>27.921779621297436</v>
      </c>
      <c r="AT42" s="36">
        <v>6524740.0930558033</v>
      </c>
      <c r="AU42" s="40">
        <v>23.36966404744966</v>
      </c>
      <c r="AV42" s="116">
        <f t="shared" si="33"/>
        <v>3986087.1091300505</v>
      </c>
      <c r="AW42" s="117">
        <f t="shared" si="34"/>
        <v>5028546.6024135742</v>
      </c>
      <c r="AX42" s="118">
        <f t="shared" si="35"/>
        <v>9014633.7115436252</v>
      </c>
      <c r="AY42" s="32"/>
      <c r="AZ42" s="35">
        <v>1609470.5479943221</v>
      </c>
      <c r="BA42" s="39">
        <v>14.592086679729826</v>
      </c>
      <c r="BB42" s="36">
        <v>661268.35831549577</v>
      </c>
      <c r="BC42" s="39">
        <v>22.978823010336647</v>
      </c>
      <c r="BD42" s="36">
        <f t="shared" si="60"/>
        <v>2270738.9063098179</v>
      </c>
      <c r="BE42" s="40">
        <v>16.216139046346388</v>
      </c>
      <c r="BF42" s="38">
        <v>5454524.6118021375</v>
      </c>
      <c r="BG42" s="39">
        <v>8.7622168287708586</v>
      </c>
      <c r="BH42" s="36">
        <v>3845066.6527433498</v>
      </c>
      <c r="BI42" s="39">
        <v>14.229564295744087</v>
      </c>
      <c r="BJ42" s="36">
        <v>9299591.2645454872</v>
      </c>
      <c r="BK42" s="40">
        <v>10.483865229133073</v>
      </c>
      <c r="BL42" s="116">
        <f t="shared" si="36"/>
        <v>7063995.1597964596</v>
      </c>
      <c r="BM42" s="117">
        <f t="shared" si="37"/>
        <v>4506335.0110588456</v>
      </c>
      <c r="BN42" s="118">
        <f t="shared" si="38"/>
        <v>11570330.170855306</v>
      </c>
      <c r="BO42" s="32"/>
      <c r="BP42" s="35">
        <v>1158088.9135237844</v>
      </c>
      <c r="BQ42" s="39">
        <v>13.352498657056039</v>
      </c>
      <c r="BR42" s="36">
        <v>796146.28668174334</v>
      </c>
      <c r="BS42" s="39">
        <v>49.339755000108042</v>
      </c>
      <c r="BT42" s="36">
        <v>1954235.2002055277</v>
      </c>
      <c r="BU42" s="40">
        <v>18.997503598840531</v>
      </c>
      <c r="BV42" s="38">
        <v>3316710.3677596161</v>
      </c>
      <c r="BW42" s="39">
        <v>12.35941334336836</v>
      </c>
      <c r="BX42" s="36">
        <v>3450695.4525743718</v>
      </c>
      <c r="BY42" s="39">
        <v>20.27054521226545</v>
      </c>
      <c r="BZ42" s="36">
        <v>6767405.8203339875</v>
      </c>
      <c r="CA42" s="40">
        <v>15.43001917597646</v>
      </c>
      <c r="CB42" s="116">
        <f t="shared" si="39"/>
        <v>4474799.281283401</v>
      </c>
      <c r="CC42" s="117">
        <f t="shared" si="40"/>
        <v>4246841.7392561156</v>
      </c>
      <c r="CD42" s="118">
        <f t="shared" si="41"/>
        <v>8721641.0205395166</v>
      </c>
      <c r="CE42" s="32"/>
      <c r="CF42" s="35">
        <v>2594219.6980833258</v>
      </c>
      <c r="CG42" s="39">
        <f t="shared" si="61"/>
        <v>20.714317524100718</v>
      </c>
      <c r="CH42" s="36">
        <v>969618.00106895901</v>
      </c>
      <c r="CI42" s="39">
        <f t="shared" si="62"/>
        <v>44.875179389501504</v>
      </c>
      <c r="CJ42" s="36">
        <v>3327678.3036126839</v>
      </c>
      <c r="CK42" s="40">
        <v>22.661161793814458</v>
      </c>
      <c r="CL42" s="38">
        <v>6016042.1006525084</v>
      </c>
      <c r="CM42" s="39">
        <v>11.210552493477964</v>
      </c>
      <c r="CN42" s="36">
        <v>5025108.696263711</v>
      </c>
      <c r="CO42" s="39">
        <v>15.644163518486833</v>
      </c>
      <c r="CP42" s="36">
        <v>11041150.79691622</v>
      </c>
      <c r="CQ42" s="40">
        <v>12.870664235308363</v>
      </c>
      <c r="CR42" s="116">
        <f t="shared" si="42"/>
        <v>8610261.7987358347</v>
      </c>
      <c r="CS42" s="117">
        <f t="shared" si="43"/>
        <v>5994726.69733267</v>
      </c>
      <c r="CT42" s="118">
        <f t="shared" si="44"/>
        <v>14604988.496068504</v>
      </c>
      <c r="CU42" s="32"/>
      <c r="CV42" s="38">
        <f t="shared" si="45"/>
        <v>8618579.6254313085</v>
      </c>
      <c r="CW42" s="39">
        <f t="shared" si="46"/>
        <v>12.678166607724524</v>
      </c>
      <c r="CX42" s="39">
        <f t="shared" si="47"/>
        <v>5089685.8624721495</v>
      </c>
      <c r="CY42" s="39">
        <f t="shared" si="48"/>
        <v>33.83312302637119</v>
      </c>
      <c r="CZ42" s="36">
        <f t="shared" si="49"/>
        <v>13708265.487903457</v>
      </c>
      <c r="DA42" s="40">
        <f t="shared" si="50"/>
        <v>16.511367289990577</v>
      </c>
      <c r="DB42" s="38">
        <f t="shared" si="51"/>
        <v>26207784.338265795</v>
      </c>
      <c r="DC42" s="39">
        <f t="shared" si="52"/>
        <v>9.4287155601586701</v>
      </c>
      <c r="DD42" s="36">
        <f t="shared" si="53"/>
        <v>25583580.500809386</v>
      </c>
      <c r="DE42" s="39">
        <f t="shared" si="54"/>
        <v>16.837340033636657</v>
      </c>
      <c r="DF42" s="36">
        <f t="shared" si="55"/>
        <v>51791364.839075178</v>
      </c>
      <c r="DG42" s="40">
        <f t="shared" si="56"/>
        <v>12.047232289145304</v>
      </c>
      <c r="DH42" s="152"/>
      <c r="DI42" s="161" t="s">
        <v>55</v>
      </c>
      <c r="DJ42" s="38">
        <f t="shared" si="57"/>
        <v>13708265.487903457</v>
      </c>
      <c r="DK42" s="36">
        <f t="shared" si="58"/>
        <v>51791364.839075178</v>
      </c>
      <c r="DL42" s="37">
        <f t="shared" si="59"/>
        <v>65499630.326978639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>
        <v>0</v>
      </c>
      <c r="E43" s="39">
        <v>0</v>
      </c>
      <c r="F43" s="36">
        <v>0</v>
      </c>
      <c r="G43" s="39">
        <v>0</v>
      </c>
      <c r="H43" s="36">
        <v>0</v>
      </c>
      <c r="I43" s="40">
        <v>0</v>
      </c>
      <c r="J43" s="38">
        <v>2733.15</v>
      </c>
      <c r="K43" s="39">
        <v>8.9402478795471575E-3</v>
      </c>
      <c r="L43" s="36">
        <v>1148.0900000000001</v>
      </c>
      <c r="M43" s="39">
        <v>4.3609836513917597E-3</v>
      </c>
      <c r="N43" s="36">
        <v>3881.2400000000002</v>
      </c>
      <c r="O43" s="40">
        <v>6.8214356643590164E-3</v>
      </c>
      <c r="P43" s="116">
        <f t="shared" si="27"/>
        <v>2733.15</v>
      </c>
      <c r="Q43" s="117">
        <f t="shared" si="28"/>
        <v>1148.0900000000001</v>
      </c>
      <c r="R43" s="118">
        <f t="shared" si="29"/>
        <v>3881.2400000000002</v>
      </c>
      <c r="S43" s="32"/>
      <c r="T43" s="35">
        <v>33351.027771704408</v>
      </c>
      <c r="U43" s="39">
        <v>0.17603295579362505</v>
      </c>
      <c r="V43" s="36">
        <v>38740.814676833004</v>
      </c>
      <c r="W43" s="39">
        <v>0.84448642347319902</v>
      </c>
      <c r="X43" s="36">
        <v>72091.842448537413</v>
      </c>
      <c r="Y43" s="40">
        <v>0.30633840604645912</v>
      </c>
      <c r="Z43" s="38">
        <v>688752.24692434142</v>
      </c>
      <c r="AA43" s="39">
        <v>0.72699970120472179</v>
      </c>
      <c r="AB43" s="36">
        <v>558670.43577109161</v>
      </c>
      <c r="AC43" s="39">
        <v>1.5502087655697578</v>
      </c>
      <c r="AD43" s="36">
        <v>1247422.682695433</v>
      </c>
      <c r="AE43" s="40">
        <v>0.95385187554992912</v>
      </c>
      <c r="AF43" s="116">
        <f t="shared" si="30"/>
        <v>722103.27469604579</v>
      </c>
      <c r="AG43" s="117">
        <f t="shared" si="31"/>
        <v>597411.2504479246</v>
      </c>
      <c r="AH43" s="118">
        <f t="shared" si="32"/>
        <v>1319514.5251439703</v>
      </c>
      <c r="AI43" s="32"/>
      <c r="AJ43" s="35">
        <v>10457.610696069914</v>
      </c>
      <c r="AK43" s="39">
        <v>0.16588849454425625</v>
      </c>
      <c r="AL43" s="36">
        <v>7321.3620873680575</v>
      </c>
      <c r="AM43" s="39">
        <v>0.42159173599954264</v>
      </c>
      <c r="AN43" s="36">
        <v>17778.972783437974</v>
      </c>
      <c r="AO43" s="40">
        <v>0.22111500116207713</v>
      </c>
      <c r="AP43" s="38">
        <v>205105.20302606741</v>
      </c>
      <c r="AQ43" s="39">
        <v>1.4501421331330153</v>
      </c>
      <c r="AR43" s="36">
        <v>45947.950951531209</v>
      </c>
      <c r="AS43" s="39">
        <v>0.33353865048041298</v>
      </c>
      <c r="AT43" s="36">
        <v>251053.15397759862</v>
      </c>
      <c r="AU43" s="40">
        <v>0.89919717610718819</v>
      </c>
      <c r="AV43" s="116">
        <f t="shared" si="33"/>
        <v>215562.81372213733</v>
      </c>
      <c r="AW43" s="117">
        <f t="shared" si="34"/>
        <v>53269.313038899265</v>
      </c>
      <c r="AX43" s="118">
        <f t="shared" si="35"/>
        <v>268832.12676103658</v>
      </c>
      <c r="AY43" s="32"/>
      <c r="AZ43" s="35">
        <v>53238.475049538065</v>
      </c>
      <c r="BA43" s="39">
        <v>0.47296676693149475</v>
      </c>
      <c r="BB43" s="36">
        <v>18663.312605312374</v>
      </c>
      <c r="BC43" s="39">
        <v>0.73967993350315331</v>
      </c>
      <c r="BD43" s="36">
        <f t="shared" si="60"/>
        <v>71901.787654850443</v>
      </c>
      <c r="BE43" s="40">
        <v>0.52461452743133619</v>
      </c>
      <c r="BF43" s="38">
        <v>838922.44200070645</v>
      </c>
      <c r="BG43" s="39">
        <v>1.6025108476963474</v>
      </c>
      <c r="BH43" s="36">
        <v>362618.9447220086</v>
      </c>
      <c r="BI43" s="39">
        <v>1.4538376671986915</v>
      </c>
      <c r="BJ43" s="36">
        <v>1201541.3867227151</v>
      </c>
      <c r="BK43" s="40">
        <v>1.5556941884430706</v>
      </c>
      <c r="BL43" s="116">
        <f t="shared" si="36"/>
        <v>892160.91705024452</v>
      </c>
      <c r="BM43" s="117">
        <f t="shared" si="37"/>
        <v>381282.25732732099</v>
      </c>
      <c r="BN43" s="118">
        <f t="shared" si="38"/>
        <v>1273443.1743775655</v>
      </c>
      <c r="BO43" s="32"/>
      <c r="BP43" s="35">
        <v>14839.64336158544</v>
      </c>
      <c r="BQ43" s="39">
        <v>0.17109767284953006</v>
      </c>
      <c r="BR43" s="36">
        <v>25007.250274501268</v>
      </c>
      <c r="BS43" s="39">
        <v>1.5497800120538714</v>
      </c>
      <c r="BT43" s="36">
        <v>39846.893636086708</v>
      </c>
      <c r="BU43" s="40">
        <v>0.38735946685156419</v>
      </c>
      <c r="BV43" s="38">
        <v>388030.69225526886</v>
      </c>
      <c r="BW43" s="39">
        <v>1.4459603594316068</v>
      </c>
      <c r="BX43" s="36">
        <v>133465.75804671872</v>
      </c>
      <c r="BY43" s="39">
        <v>0.78402273395553557</v>
      </c>
      <c r="BZ43" s="36">
        <v>521496.45030198758</v>
      </c>
      <c r="CA43" s="40">
        <v>1.1890376374630065</v>
      </c>
      <c r="CB43" s="116">
        <f t="shared" si="39"/>
        <v>402870.33561685431</v>
      </c>
      <c r="CC43" s="117">
        <f t="shared" si="40"/>
        <v>158473.00832122</v>
      </c>
      <c r="CD43" s="118">
        <f t="shared" si="41"/>
        <v>561343.34393807431</v>
      </c>
      <c r="CE43" s="32"/>
      <c r="CF43" s="35">
        <v>18229.989352533088</v>
      </c>
      <c r="CG43" s="39">
        <f t="shared" si="61"/>
        <v>0.1455627633189055</v>
      </c>
      <c r="CH43" s="36">
        <v>5331.2505838681982</v>
      </c>
      <c r="CI43" s="39">
        <f t="shared" si="62"/>
        <v>0.24673719553238294</v>
      </c>
      <c r="CJ43" s="36">
        <v>21792.263208769713</v>
      </c>
      <c r="CK43" s="40">
        <v>0.14840316802594378</v>
      </c>
      <c r="CL43" s="38">
        <v>396455.34828577912</v>
      </c>
      <c r="CM43" s="39">
        <v>0.73877200639865226</v>
      </c>
      <c r="CN43" s="36">
        <v>203691.28261418483</v>
      </c>
      <c r="CO43" s="39">
        <v>0.63413150343910374</v>
      </c>
      <c r="CP43" s="36">
        <v>600146.6308999639</v>
      </c>
      <c r="CQ43" s="40">
        <v>0.69959064234702395</v>
      </c>
      <c r="CR43" s="116">
        <f t="shared" si="42"/>
        <v>414685.33763831219</v>
      </c>
      <c r="CS43" s="117">
        <f t="shared" si="43"/>
        <v>209022.53319805305</v>
      </c>
      <c r="CT43" s="118">
        <f t="shared" si="44"/>
        <v>623707.87083636527</v>
      </c>
      <c r="CU43" s="32"/>
      <c r="CV43" s="38">
        <f t="shared" si="45"/>
        <v>130116.74623143092</v>
      </c>
      <c r="CW43" s="39">
        <f t="shared" si="46"/>
        <v>0.19140529633321554</v>
      </c>
      <c r="CX43" s="39">
        <f t="shared" si="47"/>
        <v>95063.99022788291</v>
      </c>
      <c r="CY43" s="39">
        <f t="shared" si="48"/>
        <v>0.63192734555045638</v>
      </c>
      <c r="CZ43" s="36">
        <f t="shared" si="49"/>
        <v>225180.73645931383</v>
      </c>
      <c r="DA43" s="40">
        <f t="shared" si="50"/>
        <v>0.27122627947286282</v>
      </c>
      <c r="DB43" s="38">
        <f t="shared" si="51"/>
        <v>2519999.0824921634</v>
      </c>
      <c r="DC43" s="39">
        <f t="shared" si="52"/>
        <v>0.9066143957078856</v>
      </c>
      <c r="DD43" s="36">
        <f t="shared" si="53"/>
        <v>1305542.462105535</v>
      </c>
      <c r="DE43" s="39">
        <f t="shared" si="54"/>
        <v>0.85921758927084713</v>
      </c>
      <c r="DF43" s="36">
        <f t="shared" si="55"/>
        <v>3825541.5445976984</v>
      </c>
      <c r="DG43" s="40">
        <f t="shared" si="56"/>
        <v>0.88986238850327926</v>
      </c>
      <c r="DH43" s="152"/>
      <c r="DI43" s="161" t="s">
        <v>56</v>
      </c>
      <c r="DJ43" s="38">
        <f t="shared" si="57"/>
        <v>225180.73645931383</v>
      </c>
      <c r="DK43" s="36">
        <f t="shared" si="58"/>
        <v>3825541.5445976984</v>
      </c>
      <c r="DL43" s="37">
        <f t="shared" si="59"/>
        <v>4050722.2810570123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>
        <v>452809.88</v>
      </c>
      <c r="E44" s="39">
        <v>4.2882972194863251</v>
      </c>
      <c r="F44" s="36">
        <v>13477.94</v>
      </c>
      <c r="G44" s="39">
        <v>0.58351112650445924</v>
      </c>
      <c r="H44" s="36">
        <v>466287.82</v>
      </c>
      <c r="I44" s="40">
        <v>3.6233415183774964</v>
      </c>
      <c r="J44" s="38">
        <v>2962255.5</v>
      </c>
      <c r="K44" s="39">
        <v>9.6896615453055652</v>
      </c>
      <c r="L44" s="36">
        <v>16151101.800000001</v>
      </c>
      <c r="M44" s="39">
        <v>61.349450741461048</v>
      </c>
      <c r="N44" s="36">
        <v>19113357.300000001</v>
      </c>
      <c r="O44" s="40">
        <v>33.592495478727614</v>
      </c>
      <c r="P44" s="116">
        <f t="shared" si="27"/>
        <v>3415065.38</v>
      </c>
      <c r="Q44" s="117">
        <f t="shared" si="28"/>
        <v>16164579.74</v>
      </c>
      <c r="R44" s="118">
        <f t="shared" si="29"/>
        <v>19579645.120000001</v>
      </c>
      <c r="S44" s="32"/>
      <c r="T44" s="35">
        <v>13289105.327521682</v>
      </c>
      <c r="U44" s="39">
        <v>70.142380818655653</v>
      </c>
      <c r="V44" s="36">
        <v>8138164.4173023943</v>
      </c>
      <c r="W44" s="39">
        <v>177.39867939623747</v>
      </c>
      <c r="X44" s="36">
        <v>21427269.744824074</v>
      </c>
      <c r="Y44" s="40">
        <v>91.050463361962457</v>
      </c>
      <c r="Z44" s="38">
        <v>11179619.262219628</v>
      </c>
      <c r="AA44" s="39">
        <v>11.800440433421958</v>
      </c>
      <c r="AB44" s="36">
        <v>20443917.203826018</v>
      </c>
      <c r="AC44" s="39">
        <v>56.728148874051058</v>
      </c>
      <c r="AD44" s="36">
        <v>31623536.466045648</v>
      </c>
      <c r="AE44" s="40">
        <v>24.181193742990491</v>
      </c>
      <c r="AF44" s="116">
        <f t="shared" si="30"/>
        <v>24468724.589741312</v>
      </c>
      <c r="AG44" s="117">
        <f t="shared" si="31"/>
        <v>28582081.62112841</v>
      </c>
      <c r="AH44" s="118">
        <f t="shared" si="32"/>
        <v>53050806.210869722</v>
      </c>
      <c r="AI44" s="32"/>
      <c r="AJ44" s="35">
        <v>2822543.442679747</v>
      </c>
      <c r="AK44" s="39">
        <v>44.773849027280249</v>
      </c>
      <c r="AL44" s="36">
        <v>2776323.5332982298</v>
      </c>
      <c r="AM44" s="39">
        <v>159.87121578361337</v>
      </c>
      <c r="AN44" s="36">
        <v>5598866.9759779768</v>
      </c>
      <c r="AO44" s="40">
        <v>69.632452503270613</v>
      </c>
      <c r="AP44" s="38">
        <v>2028707.8288184332</v>
      </c>
      <c r="AQ44" s="39">
        <v>14.343442560121277</v>
      </c>
      <c r="AR44" s="36">
        <v>5680419.2607685309</v>
      </c>
      <c r="AS44" s="39">
        <v>41.234469332446743</v>
      </c>
      <c r="AT44" s="36">
        <v>7709127.0895869639</v>
      </c>
      <c r="AU44" s="40">
        <v>27.611783398772065</v>
      </c>
      <c r="AV44" s="116">
        <f t="shared" si="33"/>
        <v>4851251.27149818</v>
      </c>
      <c r="AW44" s="117">
        <f t="shared" si="34"/>
        <v>8456742.7940667607</v>
      </c>
      <c r="AX44" s="118">
        <f t="shared" si="35"/>
        <v>13307994.065564942</v>
      </c>
      <c r="AY44" s="32"/>
      <c r="AZ44" s="35">
        <v>11631511.674731659</v>
      </c>
      <c r="BA44" s="39">
        <v>111.09973175651469</v>
      </c>
      <c r="BB44" s="36">
        <v>4560064.3815633403</v>
      </c>
      <c r="BC44" s="39">
        <v>164.95517669301509</v>
      </c>
      <c r="BD44" s="36">
        <f t="shared" si="60"/>
        <v>16191576.056295</v>
      </c>
      <c r="BE44" s="40">
        <v>121.52858743486925</v>
      </c>
      <c r="BF44" s="38">
        <v>13912484.387327135</v>
      </c>
      <c r="BG44" s="39">
        <v>27.004553106290903</v>
      </c>
      <c r="BH44" s="36">
        <v>16222889.215254232</v>
      </c>
      <c r="BI44" s="39">
        <v>62.851351447315253</v>
      </c>
      <c r="BJ44" s="36">
        <v>30135373.602581367</v>
      </c>
      <c r="BK44" s="40">
        <v>38.292583251574086</v>
      </c>
      <c r="BL44" s="116">
        <f t="shared" si="36"/>
        <v>25543996.062058792</v>
      </c>
      <c r="BM44" s="117">
        <f t="shared" si="37"/>
        <v>20782953.596817572</v>
      </c>
      <c r="BN44" s="118">
        <f t="shared" si="38"/>
        <v>46326949.658876359</v>
      </c>
      <c r="BO44" s="32"/>
      <c r="BP44" s="35">
        <v>3867992.1585154631</v>
      </c>
      <c r="BQ44" s="39">
        <v>44.597059430377058</v>
      </c>
      <c r="BR44" s="36">
        <v>2943566.953261679</v>
      </c>
      <c r="BS44" s="39">
        <v>182.4223446493356</v>
      </c>
      <c r="BT44" s="36">
        <v>6811559.1117771417</v>
      </c>
      <c r="BU44" s="40">
        <v>66.216501844860815</v>
      </c>
      <c r="BV44" s="38">
        <v>4192155.2776387795</v>
      </c>
      <c r="BW44" s="39">
        <v>15.621677545187454</v>
      </c>
      <c r="BX44" s="36">
        <v>8159374.0069676898</v>
      </c>
      <c r="BY44" s="39">
        <v>47.930906098546039</v>
      </c>
      <c r="BZ44" s="36">
        <v>12351529.28460647</v>
      </c>
      <c r="CA44" s="40">
        <v>28.162096196664447</v>
      </c>
      <c r="CB44" s="116">
        <f t="shared" si="39"/>
        <v>8060147.4361542426</v>
      </c>
      <c r="CC44" s="117">
        <f t="shared" si="40"/>
        <v>11102940.960229369</v>
      </c>
      <c r="CD44" s="118">
        <f t="shared" si="41"/>
        <v>19163088.396383613</v>
      </c>
      <c r="CE44" s="32"/>
      <c r="CF44" s="35">
        <v>13664361.599286886</v>
      </c>
      <c r="CG44" s="39">
        <f t="shared" si="61"/>
        <v>109.10715277541071</v>
      </c>
      <c r="CH44" s="36">
        <v>2862111.5114770783</v>
      </c>
      <c r="CI44" s="39">
        <f t="shared" si="62"/>
        <v>132.46223499222836</v>
      </c>
      <c r="CJ44" s="36">
        <v>16095353.071701095</v>
      </c>
      <c r="CK44" s="40">
        <v>109.60777058599949</v>
      </c>
      <c r="CL44" s="38">
        <v>8615235.7225995995</v>
      </c>
      <c r="CM44" s="39">
        <v>16.054002065812337</v>
      </c>
      <c r="CN44" s="36">
        <v>11194868.167390198</v>
      </c>
      <c r="CO44" s="39">
        <v>34.851852718881858</v>
      </c>
      <c r="CP44" s="36">
        <v>19810103.889989797</v>
      </c>
      <c r="CQ44" s="40">
        <v>23.092628687387126</v>
      </c>
      <c r="CR44" s="116">
        <f t="shared" si="42"/>
        <v>22279597.321886487</v>
      </c>
      <c r="CS44" s="117">
        <f t="shared" si="43"/>
        <v>14056979.678867277</v>
      </c>
      <c r="CT44" s="118">
        <f t="shared" si="44"/>
        <v>36336577.00075376</v>
      </c>
      <c r="CU44" s="32"/>
      <c r="CV44" s="38">
        <f t="shared" si="45"/>
        <v>45728324.082735442</v>
      </c>
      <c r="CW44" s="39">
        <f t="shared" si="46"/>
        <v>67.267616777854926</v>
      </c>
      <c r="CX44" s="39">
        <f t="shared" si="47"/>
        <v>21293708.736902725</v>
      </c>
      <c r="CY44" s="39">
        <f t="shared" si="48"/>
        <v>141.54757029217086</v>
      </c>
      <c r="CZ44" s="36">
        <f t="shared" si="49"/>
        <v>67022032.819638163</v>
      </c>
      <c r="DA44" s="40">
        <f t="shared" si="50"/>
        <v>80.726872512307594</v>
      </c>
      <c r="DB44" s="38">
        <f t="shared" si="51"/>
        <v>42890457.978603572</v>
      </c>
      <c r="DC44" s="39">
        <f t="shared" si="52"/>
        <v>15.43060349190705</v>
      </c>
      <c r="DD44" s="36">
        <f t="shared" si="53"/>
        <v>77852569.654206678</v>
      </c>
      <c r="DE44" s="39">
        <f t="shared" si="54"/>
        <v>51.237167046215042</v>
      </c>
      <c r="DF44" s="36">
        <f t="shared" si="55"/>
        <v>120743027.63281025</v>
      </c>
      <c r="DG44" s="40">
        <f t="shared" si="56"/>
        <v>28.08613570441543</v>
      </c>
      <c r="DH44" s="152"/>
      <c r="DI44" s="161" t="s">
        <v>60</v>
      </c>
      <c r="DJ44" s="38">
        <f t="shared" si="57"/>
        <v>67022032.819638163</v>
      </c>
      <c r="DK44" s="36">
        <f t="shared" si="58"/>
        <v>120743027.63281025</v>
      </c>
      <c r="DL44" s="37">
        <f t="shared" si="59"/>
        <v>187765060.45244843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>
        <v>6423.2000000000007</v>
      </c>
      <c r="E45" s="39">
        <v>6.0830365936813402E-2</v>
      </c>
      <c r="F45" s="36">
        <v>538.01</v>
      </c>
      <c r="G45" s="39">
        <v>2.3292492856524374E-2</v>
      </c>
      <c r="H45" s="36">
        <v>6961.2100000000009</v>
      </c>
      <c r="I45" s="40">
        <v>5.4092858807988198E-2</v>
      </c>
      <c r="J45" s="38">
        <v>237293.82</v>
      </c>
      <c r="K45" s="39">
        <v>0.77619800270188055</v>
      </c>
      <c r="L45" s="36">
        <v>314714.23</v>
      </c>
      <c r="M45" s="39">
        <v>1.1954320757870427</v>
      </c>
      <c r="N45" s="36">
        <v>552008.05000000005</v>
      </c>
      <c r="O45" s="40">
        <v>0.97017638674322515</v>
      </c>
      <c r="P45" s="116">
        <f t="shared" si="27"/>
        <v>243717.02000000002</v>
      </c>
      <c r="Q45" s="117">
        <f t="shared" si="28"/>
        <v>315252.24</v>
      </c>
      <c r="R45" s="118">
        <f t="shared" si="29"/>
        <v>558969.26</v>
      </c>
      <c r="S45" s="32"/>
      <c r="T45" s="35">
        <v>385036.43300370843</v>
      </c>
      <c r="U45" s="39">
        <v>2.0322942325448166</v>
      </c>
      <c r="V45" s="36">
        <v>208877.30173939193</v>
      </c>
      <c r="W45" s="39">
        <v>4.5531836891420587</v>
      </c>
      <c r="X45" s="36">
        <v>593913.73474310036</v>
      </c>
      <c r="Y45" s="40">
        <v>2.523705604558204</v>
      </c>
      <c r="Z45" s="38">
        <v>665058.96059946343</v>
      </c>
      <c r="AA45" s="39">
        <v>0.70199069084480881</v>
      </c>
      <c r="AB45" s="36">
        <v>199334.64146957721</v>
      </c>
      <c r="AC45" s="39">
        <v>0.55311734558020675</v>
      </c>
      <c r="AD45" s="36">
        <v>864393.60206904064</v>
      </c>
      <c r="AE45" s="40">
        <v>0.66096558126177818</v>
      </c>
      <c r="AF45" s="116">
        <f t="shared" si="30"/>
        <v>1050095.3936031719</v>
      </c>
      <c r="AG45" s="117">
        <f t="shared" si="31"/>
        <v>408211.94320896914</v>
      </c>
      <c r="AH45" s="118">
        <f t="shared" si="32"/>
        <v>1458307.3368121411</v>
      </c>
      <c r="AI45" s="32"/>
      <c r="AJ45" s="35">
        <v>40443.584574773122</v>
      </c>
      <c r="AK45" s="39">
        <v>0.64155432383840616</v>
      </c>
      <c r="AL45" s="36">
        <v>50192.51137538984</v>
      </c>
      <c r="AM45" s="39">
        <v>2.8902747538517701</v>
      </c>
      <c r="AN45" s="36">
        <v>90636.09595016297</v>
      </c>
      <c r="AO45" s="40">
        <v>1.1272305045663629</v>
      </c>
      <c r="AP45" s="38">
        <v>101836.60960976247</v>
      </c>
      <c r="AQ45" s="39">
        <v>0.72000883503558077</v>
      </c>
      <c r="AR45" s="36">
        <v>62807.613489459472</v>
      </c>
      <c r="AS45" s="39">
        <v>0.45592384881902071</v>
      </c>
      <c r="AT45" s="36">
        <v>164644.22309922194</v>
      </c>
      <c r="AU45" s="40">
        <v>0.58970627585261282</v>
      </c>
      <c r="AV45" s="116">
        <f t="shared" si="33"/>
        <v>142280.19418453559</v>
      </c>
      <c r="AW45" s="117">
        <f t="shared" si="34"/>
        <v>113000.12486484932</v>
      </c>
      <c r="AX45" s="118">
        <f t="shared" si="35"/>
        <v>255280.31904938491</v>
      </c>
      <c r="AY45" s="32"/>
      <c r="AZ45" s="35">
        <v>321597.40025010839</v>
      </c>
      <c r="BA45" s="39">
        <v>2.8699133681474795</v>
      </c>
      <c r="BB45" s="36">
        <v>178655.32508890226</v>
      </c>
      <c r="BC45" s="39">
        <v>7.341968137097818</v>
      </c>
      <c r="BD45" s="36">
        <f t="shared" si="60"/>
        <v>500252.72533901065</v>
      </c>
      <c r="BE45" s="40">
        <v>3.735905912189601</v>
      </c>
      <c r="BF45" s="38">
        <v>708197.95576648333</v>
      </c>
      <c r="BG45" s="39">
        <v>1.4264870508772185</v>
      </c>
      <c r="BH45" s="36">
        <v>585512.62119862926</v>
      </c>
      <c r="BI45" s="39">
        <v>2.2365788409284053</v>
      </c>
      <c r="BJ45" s="36">
        <v>1293710.5769651127</v>
      </c>
      <c r="BK45" s="40">
        <v>1.6815820933842391</v>
      </c>
      <c r="BL45" s="116">
        <f t="shared" si="36"/>
        <v>1029795.3560165917</v>
      </c>
      <c r="BM45" s="117">
        <f t="shared" si="37"/>
        <v>764167.94628753152</v>
      </c>
      <c r="BN45" s="118">
        <f t="shared" si="38"/>
        <v>1793963.3023041231</v>
      </c>
      <c r="BO45" s="32"/>
      <c r="BP45" s="35">
        <v>50813.613577196869</v>
      </c>
      <c r="BQ45" s="39">
        <v>0.58586927059443883</v>
      </c>
      <c r="BR45" s="36">
        <v>29130.791644785022</v>
      </c>
      <c r="BS45" s="39">
        <v>1.8053291797710103</v>
      </c>
      <c r="BT45" s="36">
        <v>79944.405221981899</v>
      </c>
      <c r="BU45" s="40">
        <v>0.77715523993838609</v>
      </c>
      <c r="BV45" s="38">
        <v>133772.07281164089</v>
      </c>
      <c r="BW45" s="39">
        <v>0.49848921321250167</v>
      </c>
      <c r="BX45" s="36">
        <v>68860.294863854739</v>
      </c>
      <c r="BY45" s="39">
        <v>0.40450852286206318</v>
      </c>
      <c r="BZ45" s="36">
        <v>202632.36767549563</v>
      </c>
      <c r="CA45" s="40">
        <v>0.46201179623540056</v>
      </c>
      <c r="CB45" s="116">
        <f t="shared" si="39"/>
        <v>184585.68638883776</v>
      </c>
      <c r="CC45" s="117">
        <f t="shared" si="40"/>
        <v>97991.086508639768</v>
      </c>
      <c r="CD45" s="118">
        <f t="shared" si="41"/>
        <v>282576.77289747749</v>
      </c>
      <c r="CE45" s="32"/>
      <c r="CF45" s="35">
        <v>703420.46287690499</v>
      </c>
      <c r="CG45" s="39">
        <f t="shared" si="61"/>
        <v>5.6166695641650692</v>
      </c>
      <c r="CH45" s="36">
        <v>65118.95307256926</v>
      </c>
      <c r="CI45" s="39">
        <f t="shared" si="62"/>
        <v>3.0137896548604277</v>
      </c>
      <c r="CJ45" s="36">
        <v>693004.17340620141</v>
      </c>
      <c r="CK45" s="40">
        <v>4.7192902271524497</v>
      </c>
      <c r="CL45" s="38">
        <v>313207.36048662383</v>
      </c>
      <c r="CM45" s="39">
        <v>0.58364411307862019</v>
      </c>
      <c r="CN45" s="36">
        <v>75179.609530829315</v>
      </c>
      <c r="CO45" s="39">
        <v>0.23404908746168218</v>
      </c>
      <c r="CP45" s="36">
        <v>388386.97001745313</v>
      </c>
      <c r="CQ45" s="40">
        <v>0.45274250632095103</v>
      </c>
      <c r="CR45" s="116">
        <f t="shared" si="42"/>
        <v>1016627.8233635288</v>
      </c>
      <c r="CS45" s="117">
        <f t="shared" si="43"/>
        <v>140298.56260339858</v>
      </c>
      <c r="CT45" s="118">
        <f t="shared" si="44"/>
        <v>1156926.3859669273</v>
      </c>
      <c r="CU45" s="32"/>
      <c r="CV45" s="38">
        <f t="shared" si="45"/>
        <v>1507734.6942826917</v>
      </c>
      <c r="CW45" s="39">
        <f t="shared" si="46"/>
        <v>2.2179190174165107</v>
      </c>
      <c r="CX45" s="39">
        <f t="shared" si="47"/>
        <v>532512.89292103832</v>
      </c>
      <c r="CY45" s="39">
        <f t="shared" si="48"/>
        <v>3.5398204734339638</v>
      </c>
      <c r="CZ45" s="36">
        <f t="shared" si="49"/>
        <v>2040247.5872037299</v>
      </c>
      <c r="DA45" s="40">
        <f t="shared" si="50"/>
        <v>2.4574427234841947</v>
      </c>
      <c r="DB45" s="38">
        <f t="shared" si="51"/>
        <v>2159366.7792739738</v>
      </c>
      <c r="DC45" s="39">
        <f t="shared" si="52"/>
        <v>0.77687052400315504</v>
      </c>
      <c r="DD45" s="36">
        <f t="shared" si="53"/>
        <v>1306409.0105523502</v>
      </c>
      <c r="DE45" s="39">
        <f t="shared" si="54"/>
        <v>0.85978789141656065</v>
      </c>
      <c r="DF45" s="36">
        <f t="shared" si="55"/>
        <v>3465775.7898263242</v>
      </c>
      <c r="DG45" s="40">
        <f t="shared" si="56"/>
        <v>0.80617697818676237</v>
      </c>
      <c r="DH45" s="152"/>
      <c r="DI45" s="161" t="s">
        <v>61</v>
      </c>
      <c r="DJ45" s="38">
        <f t="shared" si="57"/>
        <v>2040247.5872037299</v>
      </c>
      <c r="DK45" s="36">
        <f t="shared" si="58"/>
        <v>3465775.7898263242</v>
      </c>
      <c r="DL45" s="37">
        <f t="shared" si="59"/>
        <v>5506023.3770300541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>
        <v>0</v>
      </c>
      <c r="E46" s="39">
        <v>0</v>
      </c>
      <c r="F46" s="36">
        <v>0</v>
      </c>
      <c r="G46" s="39">
        <v>0</v>
      </c>
      <c r="H46" s="36">
        <v>0</v>
      </c>
      <c r="I46" s="40">
        <v>0</v>
      </c>
      <c r="J46" s="38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5">
        <v>51440963.893880464</v>
      </c>
      <c r="U46" s="39">
        <v>271.51501852052667</v>
      </c>
      <c r="V46" s="36">
        <v>2264280.2970791981</v>
      </c>
      <c r="W46" s="39">
        <v>49.357608655677339</v>
      </c>
      <c r="X46" s="36">
        <v>53705244.190959662</v>
      </c>
      <c r="Y46" s="40">
        <v>228.20860645278481</v>
      </c>
      <c r="Z46" s="38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51440963.893880464</v>
      </c>
      <c r="AG46" s="117">
        <f t="shared" si="31"/>
        <v>2264280.2970791981</v>
      </c>
      <c r="AH46" s="118">
        <f t="shared" si="32"/>
        <v>53705244.190959662</v>
      </c>
      <c r="AI46" s="32"/>
      <c r="AJ46" s="35">
        <v>7175816.2153896987</v>
      </c>
      <c r="AK46" s="39">
        <v>113.82957194463354</v>
      </c>
      <c r="AL46" s="36">
        <v>370809.72181486152</v>
      </c>
      <c r="AM46" s="39">
        <v>21.352627076751212</v>
      </c>
      <c r="AN46" s="36">
        <v>7546625.9372045603</v>
      </c>
      <c r="AO46" s="40">
        <v>93.856502465046887</v>
      </c>
      <c r="AP46" s="38">
        <v>0</v>
      </c>
      <c r="AQ46" s="39">
        <v>0</v>
      </c>
      <c r="AR46" s="36">
        <v>0</v>
      </c>
      <c r="AS46" s="39">
        <v>0</v>
      </c>
      <c r="AT46" s="36">
        <v>0</v>
      </c>
      <c r="AU46" s="40">
        <v>0</v>
      </c>
      <c r="AV46" s="116">
        <f t="shared" si="33"/>
        <v>7175816.2153896987</v>
      </c>
      <c r="AW46" s="117">
        <f t="shared" si="34"/>
        <v>370809.72181486152</v>
      </c>
      <c r="AX46" s="118">
        <f t="shared" si="35"/>
        <v>7546625.9372045603</v>
      </c>
      <c r="AY46" s="32"/>
      <c r="AZ46" s="35">
        <v>14619259.937040456</v>
      </c>
      <c r="BA46" s="39">
        <v>129.58139988671493</v>
      </c>
      <c r="BB46" s="36">
        <v>0</v>
      </c>
      <c r="BC46" s="39">
        <v>0</v>
      </c>
      <c r="BD46" s="36">
        <f t="shared" si="60"/>
        <v>14619259.937040456</v>
      </c>
      <c r="BE46" s="40">
        <v>104.48856629094601</v>
      </c>
      <c r="BF46" s="38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14619259.937040456</v>
      </c>
      <c r="BM46" s="117">
        <f t="shared" si="37"/>
        <v>0</v>
      </c>
      <c r="BN46" s="118">
        <f t="shared" si="38"/>
        <v>14619259.937040456</v>
      </c>
      <c r="BO46" s="32"/>
      <c r="BP46" s="35">
        <v>15777684.882092368</v>
      </c>
      <c r="BQ46" s="39">
        <v>181.91307570553391</v>
      </c>
      <c r="BR46" s="36">
        <v>0</v>
      </c>
      <c r="BS46" s="39">
        <v>0</v>
      </c>
      <c r="BT46" s="36">
        <v>15777684.882092368</v>
      </c>
      <c r="BU46" s="40">
        <v>153.37796867920412</v>
      </c>
      <c r="BV46" s="38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15777684.882092368</v>
      </c>
      <c r="CC46" s="117">
        <f t="shared" si="40"/>
        <v>0</v>
      </c>
      <c r="CD46" s="118">
        <f t="shared" si="41"/>
        <v>15777684.882092368</v>
      </c>
      <c r="CE46" s="32"/>
      <c r="CF46" s="35">
        <v>14369822.006648785</v>
      </c>
      <c r="CG46" s="39">
        <f t="shared" si="61"/>
        <v>114.74011088207081</v>
      </c>
      <c r="CH46" s="36">
        <v>721918.01976946858</v>
      </c>
      <c r="CI46" s="39">
        <f t="shared" si="62"/>
        <v>33.411302807861738</v>
      </c>
      <c r="CJ46" s="36">
        <v>15022639.011490934</v>
      </c>
      <c r="CK46" s="40">
        <v>102.30269339433372</v>
      </c>
      <c r="CL46" s="38">
        <v>0</v>
      </c>
      <c r="CM46" s="39">
        <v>0</v>
      </c>
      <c r="CN46" s="36">
        <v>0</v>
      </c>
      <c r="CO46" s="39">
        <v>0</v>
      </c>
      <c r="CP46" s="36">
        <v>0</v>
      </c>
      <c r="CQ46" s="40">
        <v>0</v>
      </c>
      <c r="CR46" s="116">
        <f t="shared" si="42"/>
        <v>14369822.006648785</v>
      </c>
      <c r="CS46" s="117">
        <f t="shared" si="43"/>
        <v>721918.01976946858</v>
      </c>
      <c r="CT46" s="118">
        <f t="shared" si="44"/>
        <v>15091740.026418254</v>
      </c>
      <c r="CU46" s="32"/>
      <c r="CV46" s="38">
        <f t="shared" si="45"/>
        <v>103383546.93505177</v>
      </c>
      <c r="CW46" s="39">
        <f t="shared" si="46"/>
        <v>152.08002820702617</v>
      </c>
      <c r="CX46" s="39">
        <f t="shared" si="47"/>
        <v>3357008.0386635279</v>
      </c>
      <c r="CY46" s="39">
        <f t="shared" si="48"/>
        <v>22.315339107677922</v>
      </c>
      <c r="CZ46" s="36">
        <f t="shared" si="49"/>
        <v>106740554.97371529</v>
      </c>
      <c r="DA46" s="40">
        <f t="shared" si="50"/>
        <v>128.56714144204909</v>
      </c>
      <c r="DB46" s="38">
        <f t="shared" si="51"/>
        <v>0</v>
      </c>
      <c r="DC46" s="39">
        <f t="shared" si="52"/>
        <v>0</v>
      </c>
      <c r="DD46" s="36">
        <f t="shared" si="53"/>
        <v>0</v>
      </c>
      <c r="DE46" s="39">
        <f t="shared" si="54"/>
        <v>0</v>
      </c>
      <c r="DF46" s="36">
        <f t="shared" si="55"/>
        <v>0</v>
      </c>
      <c r="DG46" s="40">
        <f t="shared" si="56"/>
        <v>0</v>
      </c>
      <c r="DH46" s="152"/>
      <c r="DI46" s="161" t="s">
        <v>47</v>
      </c>
      <c r="DJ46" s="38">
        <f t="shared" si="57"/>
        <v>106740554.97371529</v>
      </c>
      <c r="DK46" s="36">
        <f t="shared" si="58"/>
        <v>0</v>
      </c>
      <c r="DL46" s="37">
        <f t="shared" si="59"/>
        <v>106740554.97371529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>
        <v>0</v>
      </c>
      <c r="E47" s="39">
        <v>0</v>
      </c>
      <c r="F47" s="36">
        <v>0</v>
      </c>
      <c r="G47" s="39">
        <v>0</v>
      </c>
      <c r="H47" s="36">
        <v>0</v>
      </c>
      <c r="I47" s="40">
        <v>0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5">
        <v>5413716.6373339677</v>
      </c>
      <c r="U47" s="39">
        <v>28.574607895818978</v>
      </c>
      <c r="V47" s="36">
        <v>0</v>
      </c>
      <c r="W47" s="39">
        <v>0</v>
      </c>
      <c r="X47" s="36">
        <v>5413716.6373339677</v>
      </c>
      <c r="Y47" s="40">
        <v>23.004396463468805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5413716.6373339677</v>
      </c>
      <c r="AG47" s="117">
        <f t="shared" si="31"/>
        <v>0</v>
      </c>
      <c r="AH47" s="118">
        <f t="shared" si="32"/>
        <v>5413716.6373339677</v>
      </c>
      <c r="AI47" s="32"/>
      <c r="AJ47" s="35">
        <v>1274615.754974565</v>
      </c>
      <c r="AK47" s="39">
        <v>20.219158549723428</v>
      </c>
      <c r="AL47" s="36">
        <v>84109.666259177786</v>
      </c>
      <c r="AM47" s="39">
        <v>4.8433528883552794</v>
      </c>
      <c r="AN47" s="36">
        <v>1358725.4212337427</v>
      </c>
      <c r="AO47" s="40">
        <v>16.898308848018093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1274615.754974565</v>
      </c>
      <c r="AW47" s="117">
        <f t="shared" si="34"/>
        <v>84109.666259177786</v>
      </c>
      <c r="AX47" s="118">
        <f t="shared" si="35"/>
        <v>1358725.4212337427</v>
      </c>
      <c r="AY47" s="32"/>
      <c r="AZ47" s="35">
        <v>1636471.2520135806</v>
      </c>
      <c r="BA47" s="39">
        <v>14.098704255100705</v>
      </c>
      <c r="BB47" s="36">
        <v>0</v>
      </c>
      <c r="BC47" s="39">
        <v>0</v>
      </c>
      <c r="BD47" s="36">
        <f t="shared" si="60"/>
        <v>1636471.2520135806</v>
      </c>
      <c r="BE47" s="40">
        <v>11.368555946018642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1636471.2520135806</v>
      </c>
      <c r="BM47" s="117">
        <f t="shared" si="37"/>
        <v>0</v>
      </c>
      <c r="BN47" s="118">
        <f t="shared" si="38"/>
        <v>1636471.2520135806</v>
      </c>
      <c r="BO47" s="32"/>
      <c r="BP47" s="35">
        <v>2175103.3796151252</v>
      </c>
      <c r="BQ47" s="39">
        <v>25.078441401272023</v>
      </c>
      <c r="BR47" s="36">
        <v>0</v>
      </c>
      <c r="BS47" s="39">
        <v>0</v>
      </c>
      <c r="BT47" s="36">
        <v>2175103.3796151252</v>
      </c>
      <c r="BU47" s="40">
        <v>21.144606482240594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2175103.3796151252</v>
      </c>
      <c r="CC47" s="117">
        <f t="shared" si="40"/>
        <v>0</v>
      </c>
      <c r="CD47" s="118">
        <f t="shared" si="41"/>
        <v>2175103.3796151252</v>
      </c>
      <c r="CE47" s="32"/>
      <c r="CF47" s="35">
        <v>2042846.6092642082</v>
      </c>
      <c r="CG47" s="39">
        <f t="shared" si="61"/>
        <v>16.311715368052894</v>
      </c>
      <c r="CH47" s="36">
        <v>103596.29982513172</v>
      </c>
      <c r="CI47" s="39">
        <f t="shared" si="62"/>
        <v>4.7945711956834227</v>
      </c>
      <c r="CJ47" s="36">
        <v>2136451.3558588135</v>
      </c>
      <c r="CK47" s="40">
        <v>14.549023500008945</v>
      </c>
      <c r="CL47" s="38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2042846.6092642082</v>
      </c>
      <c r="CS47" s="117">
        <f t="shared" si="43"/>
        <v>103596.29982513172</v>
      </c>
      <c r="CT47" s="118">
        <f t="shared" si="44"/>
        <v>2146442.9090893399</v>
      </c>
      <c r="CU47" s="32"/>
      <c r="CV47" s="38">
        <f t="shared" si="45"/>
        <v>12542753.633201448</v>
      </c>
      <c r="CW47" s="39">
        <f t="shared" si="46"/>
        <v>18.450734017951607</v>
      </c>
      <c r="CX47" s="39">
        <f t="shared" si="47"/>
        <v>187705.9660843095</v>
      </c>
      <c r="CY47" s="39">
        <f t="shared" si="48"/>
        <v>1.2477546188341111</v>
      </c>
      <c r="CZ47" s="36">
        <f t="shared" si="49"/>
        <v>12730459.599285757</v>
      </c>
      <c r="DA47" s="40">
        <f t="shared" si="50"/>
        <v>15.333617108574177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12730459.599285757</v>
      </c>
      <c r="DK47" s="36">
        <f t="shared" si="58"/>
        <v>0</v>
      </c>
      <c r="DL47" s="37">
        <f t="shared" si="59"/>
        <v>12730459.599285757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>
        <v>18713242.710000001</v>
      </c>
      <c r="E48" s="39">
        <v>177.22216370558377</v>
      </c>
      <c r="F48" s="36">
        <v>9779239.4500000011</v>
      </c>
      <c r="G48" s="39">
        <v>423.38035544202967</v>
      </c>
      <c r="H48" s="36">
        <v>28492482.160000004</v>
      </c>
      <c r="I48" s="40">
        <v>221.40401087885618</v>
      </c>
      <c r="J48" s="38">
        <v>14172277.390000001</v>
      </c>
      <c r="K48" s="39">
        <v>46.358111660282688</v>
      </c>
      <c r="L48" s="36">
        <v>36142620.079999998</v>
      </c>
      <c r="M48" s="39">
        <v>137.28660234593411</v>
      </c>
      <c r="N48" s="36">
        <v>50314897.469999999</v>
      </c>
      <c r="O48" s="40">
        <v>88.430459350729464</v>
      </c>
      <c r="P48" s="116">
        <f t="shared" si="27"/>
        <v>32885520.100000001</v>
      </c>
      <c r="Q48" s="117">
        <f t="shared" si="28"/>
        <v>45921859.530000001</v>
      </c>
      <c r="R48" s="118">
        <f t="shared" si="29"/>
        <v>78807379.629999995</v>
      </c>
      <c r="S48" s="32"/>
      <c r="T48" s="35">
        <v>39791332.989999987</v>
      </c>
      <c r="U48" s="39">
        <v>210.02609002475464</v>
      </c>
      <c r="V48" s="36">
        <v>19368143.509999994</v>
      </c>
      <c r="W48" s="39">
        <v>422.19386397820153</v>
      </c>
      <c r="X48" s="36">
        <v>59159476.499999985</v>
      </c>
      <c r="Y48" s="40">
        <v>251.3851653394749</v>
      </c>
      <c r="Z48" s="38">
        <v>38900500.330000006</v>
      </c>
      <c r="AA48" s="39">
        <v>41.060703965631902</v>
      </c>
      <c r="AB48" s="36">
        <v>42086305.050000004</v>
      </c>
      <c r="AC48" s="39">
        <v>116.78183562533299</v>
      </c>
      <c r="AD48" s="36">
        <v>80986805.38000001</v>
      </c>
      <c r="AE48" s="40">
        <v>61.927217837332755</v>
      </c>
      <c r="AF48" s="116">
        <f t="shared" si="30"/>
        <v>78691833.319999993</v>
      </c>
      <c r="AG48" s="117">
        <f t="shared" si="31"/>
        <v>61454448.560000002</v>
      </c>
      <c r="AH48" s="118">
        <f t="shared" si="32"/>
        <v>140146281.88</v>
      </c>
      <c r="AI48" s="32"/>
      <c r="AJ48" s="35">
        <v>10699978.396201368</v>
      </c>
      <c r="AK48" s="39">
        <v>169.73315983821968</v>
      </c>
      <c r="AL48" s="36">
        <v>6552369.3753031325</v>
      </c>
      <c r="AM48" s="39">
        <v>377.31022545797146</v>
      </c>
      <c r="AN48" s="36">
        <v>17252347.771504499</v>
      </c>
      <c r="AO48" s="40">
        <v>214.56542759874262</v>
      </c>
      <c r="AP48" s="38">
        <v>4912607.2631417383</v>
      </c>
      <c r="AQ48" s="39">
        <v>34.73329135834598</v>
      </c>
      <c r="AR48" s="36">
        <v>16023483.801569626</v>
      </c>
      <c r="AS48" s="39">
        <v>116.31533185904098</v>
      </c>
      <c r="AT48" s="36">
        <v>20936091.064711362</v>
      </c>
      <c r="AU48" s="40">
        <v>74.986805247589913</v>
      </c>
      <c r="AV48" s="116">
        <f t="shared" si="33"/>
        <v>15612585.659343107</v>
      </c>
      <c r="AW48" s="117">
        <f t="shared" si="34"/>
        <v>22575853.17687276</v>
      </c>
      <c r="AX48" s="118">
        <f t="shared" si="35"/>
        <v>38188438.836215869</v>
      </c>
      <c r="AY48" s="32"/>
      <c r="AZ48" s="35">
        <v>29423712.855627235</v>
      </c>
      <c r="BA48" s="39">
        <v>275.50234976974622</v>
      </c>
      <c r="BB48" s="36">
        <v>9597459.5543727633</v>
      </c>
      <c r="BC48" s="39">
        <v>333.49700435119792</v>
      </c>
      <c r="BD48" s="36">
        <f t="shared" si="60"/>
        <v>39021172.409999996</v>
      </c>
      <c r="BE48" s="40">
        <v>286.73274408659029</v>
      </c>
      <c r="BF48" s="38">
        <v>25929892.966384929</v>
      </c>
      <c r="BG48" s="39">
        <v>45.669282329788423</v>
      </c>
      <c r="BH48" s="36">
        <v>36659233.803615049</v>
      </c>
      <c r="BI48" s="39">
        <v>135.40504144035694</v>
      </c>
      <c r="BJ48" s="36">
        <v>62589126.769999981</v>
      </c>
      <c r="BK48" s="40">
        <v>73.926755823333949</v>
      </c>
      <c r="BL48" s="116">
        <f t="shared" si="36"/>
        <v>55353605.822012164</v>
      </c>
      <c r="BM48" s="117">
        <f t="shared" si="37"/>
        <v>46256693.357987814</v>
      </c>
      <c r="BN48" s="118">
        <f t="shared" si="38"/>
        <v>101610299.17999998</v>
      </c>
      <c r="BO48" s="32"/>
      <c r="BP48" s="35">
        <v>10205120.609999999</v>
      </c>
      <c r="BQ48" s="39">
        <v>117.66269208596596</v>
      </c>
      <c r="BR48" s="36">
        <v>6113235.1099999901</v>
      </c>
      <c r="BS48" s="39">
        <v>378.85691063460524</v>
      </c>
      <c r="BT48" s="36">
        <v>16318355.719999989</v>
      </c>
      <c r="BU48" s="40">
        <v>158.63393591787522</v>
      </c>
      <c r="BV48" s="38">
        <v>7509946.8800000045</v>
      </c>
      <c r="BW48" s="39">
        <v>27.985120008943394</v>
      </c>
      <c r="BX48" s="36">
        <v>20221203.280000024</v>
      </c>
      <c r="BY48" s="39">
        <v>118.78614643545293</v>
      </c>
      <c r="BZ48" s="36">
        <v>27731150.160000026</v>
      </c>
      <c r="CA48" s="40">
        <v>63.228390627173233</v>
      </c>
      <c r="CB48" s="116">
        <f t="shared" si="39"/>
        <v>17715067.490000002</v>
      </c>
      <c r="CC48" s="117">
        <f t="shared" si="40"/>
        <v>26334438.390000015</v>
      </c>
      <c r="CD48" s="118">
        <f t="shared" si="41"/>
        <v>44049505.880000018</v>
      </c>
      <c r="CE48" s="32"/>
      <c r="CF48" s="35">
        <v>38668462.517754316</v>
      </c>
      <c r="CG48" s="39">
        <f t="shared" si="61"/>
        <v>308.75982144200896</v>
      </c>
      <c r="CH48" s="36">
        <v>10710521.672245653</v>
      </c>
      <c r="CI48" s="39">
        <f t="shared" si="62"/>
        <v>495.69684233098781</v>
      </c>
      <c r="CJ48" s="36">
        <v>49378984.189999968</v>
      </c>
      <c r="CK48" s="40">
        <v>336.26602328986326</v>
      </c>
      <c r="CL48" s="38">
        <v>33744855.361558937</v>
      </c>
      <c r="CM48" s="39">
        <v>62.881619856773774</v>
      </c>
      <c r="CN48" s="36">
        <v>35008285.078441061</v>
      </c>
      <c r="CO48" s="39">
        <v>108.98775914561696</v>
      </c>
      <c r="CP48" s="36">
        <v>68753140.439999998</v>
      </c>
      <c r="CQ48" s="40">
        <v>80.145503127571828</v>
      </c>
      <c r="CR48" s="116">
        <f t="shared" si="42"/>
        <v>72413317.87931326</v>
      </c>
      <c r="CS48" s="117">
        <f t="shared" si="43"/>
        <v>45718806.750686713</v>
      </c>
      <c r="CT48" s="118">
        <f t="shared" si="44"/>
        <v>118132124.62999997</v>
      </c>
      <c r="CU48" s="32"/>
      <c r="CV48" s="38">
        <f t="shared" si="45"/>
        <v>147501850.07958293</v>
      </c>
      <c r="CW48" s="39">
        <f t="shared" si="46"/>
        <v>216.97926010203477</v>
      </c>
      <c r="CX48" s="39">
        <f t="shared" si="47"/>
        <v>62120968.671921536</v>
      </c>
      <c r="CY48" s="39">
        <f t="shared" si="48"/>
        <v>412.94225859621457</v>
      </c>
      <c r="CZ48" s="36">
        <f t="shared" si="49"/>
        <v>209622818.75150448</v>
      </c>
      <c r="DA48" s="40">
        <f t="shared" si="50"/>
        <v>252.48703826340648</v>
      </c>
      <c r="DB48" s="38">
        <f t="shared" si="51"/>
        <v>125170080.19108561</v>
      </c>
      <c r="DC48" s="39">
        <f t="shared" si="52"/>
        <v>45.032157908931126</v>
      </c>
      <c r="DD48" s="36">
        <f t="shared" si="53"/>
        <v>186141131.09362575</v>
      </c>
      <c r="DE48" s="39">
        <f t="shared" si="54"/>
        <v>122.50519501638794</v>
      </c>
      <c r="DF48" s="36">
        <f t="shared" si="55"/>
        <v>311311211.28471136</v>
      </c>
      <c r="DG48" s="40">
        <f t="shared" si="56"/>
        <v>72.41435880702079</v>
      </c>
      <c r="DH48" s="152"/>
      <c r="DI48" s="161" t="s">
        <v>53</v>
      </c>
      <c r="DJ48" s="38">
        <f t="shared" si="57"/>
        <v>209622818.75150448</v>
      </c>
      <c r="DK48" s="36">
        <f t="shared" si="58"/>
        <v>311311211.28471136</v>
      </c>
      <c r="DL48" s="37">
        <f t="shared" si="59"/>
        <v>520934030.03621584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>
        <v>143.70000000000002</v>
      </c>
      <c r="E49" s="39">
        <v>1.360898552920676E-3</v>
      </c>
      <c r="F49" s="36">
        <v>0</v>
      </c>
      <c r="G49" s="39">
        <v>0</v>
      </c>
      <c r="H49" s="36">
        <v>143.70000000000002</v>
      </c>
      <c r="I49" s="40">
        <v>1.1166368793224027E-3</v>
      </c>
      <c r="J49" s="38">
        <v>1114.75</v>
      </c>
      <c r="K49" s="39">
        <v>3.6463938399740933E-3</v>
      </c>
      <c r="L49" s="36">
        <v>1713.31</v>
      </c>
      <c r="M49" s="39">
        <v>6.507953992950042E-3</v>
      </c>
      <c r="N49" s="36">
        <v>2828.06</v>
      </c>
      <c r="O49" s="40">
        <v>4.9704293846675697E-3</v>
      </c>
      <c r="P49" s="116">
        <f t="shared" si="27"/>
        <v>1258.45</v>
      </c>
      <c r="Q49" s="117">
        <f t="shared" si="28"/>
        <v>1713.31</v>
      </c>
      <c r="R49" s="118">
        <f t="shared" si="29"/>
        <v>2971.76</v>
      </c>
      <c r="S49" s="32"/>
      <c r="T49" s="35">
        <v>52592.030384291516</v>
      </c>
      <c r="U49" s="39">
        <v>0.2775905625190227</v>
      </c>
      <c r="V49" s="36">
        <v>19776.541554449053</v>
      </c>
      <c r="W49" s="39">
        <v>0.43109627366646436</v>
      </c>
      <c r="X49" s="36">
        <v>72368.57193874057</v>
      </c>
      <c r="Y49" s="40">
        <v>0.30751430706459998</v>
      </c>
      <c r="Z49" s="38">
        <v>6080.2307822902821</v>
      </c>
      <c r="AA49" s="39">
        <v>6.4178751963713801E-3</v>
      </c>
      <c r="AB49" s="36">
        <v>3504.3635936927749</v>
      </c>
      <c r="AC49" s="39">
        <v>9.7239710799946026E-3</v>
      </c>
      <c r="AD49" s="36">
        <v>9584.594375983057</v>
      </c>
      <c r="AE49" s="40">
        <v>7.3289378562221433E-3</v>
      </c>
      <c r="AF49" s="116">
        <f t="shared" si="30"/>
        <v>58672.261166581797</v>
      </c>
      <c r="AG49" s="117">
        <f t="shared" si="31"/>
        <v>23280.905148141828</v>
      </c>
      <c r="AH49" s="118">
        <f t="shared" si="32"/>
        <v>81953.166314723625</v>
      </c>
      <c r="AI49" s="32"/>
      <c r="AJ49" s="35">
        <v>3286.9668397236537</v>
      </c>
      <c r="AK49" s="39">
        <v>5.2140971442316844E-2</v>
      </c>
      <c r="AL49" s="36">
        <v>1500.7474184828752</v>
      </c>
      <c r="AM49" s="39">
        <v>8.6418715794245954E-2</v>
      </c>
      <c r="AN49" s="36">
        <v>4787.7142582065289</v>
      </c>
      <c r="AO49" s="40">
        <v>5.9544241203473978E-2</v>
      </c>
      <c r="AP49" s="38">
        <v>25761.675185389438</v>
      </c>
      <c r="AQ49" s="39">
        <v>0.18214111614551562</v>
      </c>
      <c r="AR49" s="36">
        <v>15629.349090977405</v>
      </c>
      <c r="AS49" s="39">
        <v>0.11345428676875852</v>
      </c>
      <c r="AT49" s="36">
        <v>41391.024276366843</v>
      </c>
      <c r="AU49" s="40">
        <v>0.14825024723176411</v>
      </c>
      <c r="AV49" s="116">
        <f t="shared" si="33"/>
        <v>29048.642025113091</v>
      </c>
      <c r="AW49" s="117">
        <f t="shared" si="34"/>
        <v>17130.09650946028</v>
      </c>
      <c r="AX49" s="118">
        <f t="shared" si="35"/>
        <v>46178.738534573371</v>
      </c>
      <c r="AY49" s="32"/>
      <c r="AZ49" s="35">
        <v>48780.585951284796</v>
      </c>
      <c r="BA49" s="39">
        <v>0.48621344217785617</v>
      </c>
      <c r="BB49" s="36">
        <v>4390.0014603601276</v>
      </c>
      <c r="BC49" s="39">
        <v>0.23081117702544221</v>
      </c>
      <c r="BD49" s="36">
        <f t="shared" si="60"/>
        <v>53170.587411644927</v>
      </c>
      <c r="BE49" s="40">
        <v>0.43675598497292728</v>
      </c>
      <c r="BF49" s="38">
        <v>31718.922875813525</v>
      </c>
      <c r="BG49" s="39">
        <v>6.8310275847893884E-2</v>
      </c>
      <c r="BH49" s="36">
        <v>15345.002439229596</v>
      </c>
      <c r="BI49" s="39">
        <v>9.0587078842905955E-2</v>
      </c>
      <c r="BJ49" s="36">
        <v>47063.925315043118</v>
      </c>
      <c r="BK49" s="40">
        <v>7.5325162403618709E-2</v>
      </c>
      <c r="BL49" s="116">
        <f t="shared" si="36"/>
        <v>80499.508827098325</v>
      </c>
      <c r="BM49" s="117">
        <f t="shared" si="37"/>
        <v>19735.003899589723</v>
      </c>
      <c r="BN49" s="118">
        <f t="shared" si="38"/>
        <v>100234.51272668804</v>
      </c>
      <c r="BO49" s="32"/>
      <c r="BP49" s="35">
        <v>136505.04153244727</v>
      </c>
      <c r="BQ49" s="39">
        <v>1.5738717143896979</v>
      </c>
      <c r="BR49" s="36">
        <v>18690.057580905384</v>
      </c>
      <c r="BS49" s="39">
        <v>1.1582831916773293</v>
      </c>
      <c r="BT49" s="36">
        <v>155195.09911335265</v>
      </c>
      <c r="BU49" s="40">
        <v>1.5086819916140359</v>
      </c>
      <c r="BV49" s="38">
        <v>17582.364471898622</v>
      </c>
      <c r="BW49" s="39">
        <v>6.5519049288810055E-2</v>
      </c>
      <c r="BX49" s="36">
        <v>5503.7179110224197</v>
      </c>
      <c r="BY49" s="39">
        <v>3.2330689359359108E-2</v>
      </c>
      <c r="BZ49" s="36">
        <v>23086.082382921042</v>
      </c>
      <c r="CA49" s="40">
        <v>5.2637406906545434E-2</v>
      </c>
      <c r="CB49" s="116">
        <f t="shared" si="39"/>
        <v>154087.40600434589</v>
      </c>
      <c r="CC49" s="117">
        <f t="shared" si="40"/>
        <v>24193.775491927805</v>
      </c>
      <c r="CD49" s="118">
        <f t="shared" si="41"/>
        <v>178281.1814962737</v>
      </c>
      <c r="CE49" s="32"/>
      <c r="CF49" s="35">
        <v>2677.1360486406711</v>
      </c>
      <c r="CG49" s="39">
        <f t="shared" si="61"/>
        <v>2.1376387746855356E-2</v>
      </c>
      <c r="CH49" s="36">
        <v>1218.9439577560354</v>
      </c>
      <c r="CI49" s="39">
        <f t="shared" si="62"/>
        <v>5.641430822215187E-2</v>
      </c>
      <c r="CJ49" s="36">
        <v>3934.453732476537</v>
      </c>
      <c r="CK49" s="40">
        <v>2.6793242755807394E-2</v>
      </c>
      <c r="CL49" s="38">
        <v>28597.992427294968</v>
      </c>
      <c r="CM49" s="39">
        <v>5.3290733334379906E-2</v>
      </c>
      <c r="CN49" s="36">
        <v>4388.1135057243519</v>
      </c>
      <c r="CO49" s="39">
        <v>1.3661070709231419E-2</v>
      </c>
      <c r="CP49" s="36">
        <v>32986.105933019324</v>
      </c>
      <c r="CQ49" s="40">
        <v>3.84518880054407E-2</v>
      </c>
      <c r="CR49" s="116">
        <f t="shared" si="42"/>
        <v>31275.128475935639</v>
      </c>
      <c r="CS49" s="117">
        <f t="shared" si="43"/>
        <v>5607.057463480387</v>
      </c>
      <c r="CT49" s="118">
        <f t="shared" si="44"/>
        <v>36882.185939416027</v>
      </c>
      <c r="CU49" s="32"/>
      <c r="CV49" s="38">
        <f t="shared" si="45"/>
        <v>243985.46075638791</v>
      </c>
      <c r="CW49" s="39">
        <f t="shared" si="46"/>
        <v>0.35890929315132003</v>
      </c>
      <c r="CX49" s="39">
        <f t="shared" si="47"/>
        <v>45576.291971953477</v>
      </c>
      <c r="CY49" s="39">
        <f t="shared" si="48"/>
        <v>0.30296335275669545</v>
      </c>
      <c r="CZ49" s="36">
        <f t="shared" si="49"/>
        <v>289561.75272834138</v>
      </c>
      <c r="DA49" s="40">
        <f t="shared" si="50"/>
        <v>0.3487720934971687</v>
      </c>
      <c r="DB49" s="38">
        <f t="shared" si="51"/>
        <v>110855.93574268684</v>
      </c>
      <c r="DC49" s="39">
        <f t="shared" si="52"/>
        <v>3.9882390391426173E-2</v>
      </c>
      <c r="DD49" s="36">
        <f t="shared" si="53"/>
        <v>46083.856540646542</v>
      </c>
      <c r="DE49" s="39">
        <f t="shared" si="54"/>
        <v>3.0329201286412918E-2</v>
      </c>
      <c r="DF49" s="36">
        <f t="shared" si="55"/>
        <v>156939.79228333337</v>
      </c>
      <c r="DG49" s="40">
        <f t="shared" si="56"/>
        <v>3.6505895122135423E-2</v>
      </c>
      <c r="DH49" s="152"/>
      <c r="DI49" s="161" t="s">
        <v>41</v>
      </c>
      <c r="DJ49" s="38">
        <f t="shared" si="57"/>
        <v>289561.75272834138</v>
      </c>
      <c r="DK49" s="36">
        <f t="shared" si="58"/>
        <v>156939.79228333337</v>
      </c>
      <c r="DL49" s="37">
        <f t="shared" si="59"/>
        <v>446501.54501167475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>
        <v>43.1</v>
      </c>
      <c r="E50" s="39">
        <v>4.0817486173194939E-4</v>
      </c>
      <c r="F50" s="36">
        <v>0</v>
      </c>
      <c r="G50" s="39">
        <v>0</v>
      </c>
      <c r="H50" s="36">
        <v>43.1</v>
      </c>
      <c r="I50" s="40">
        <v>3.3491335768124952E-4</v>
      </c>
      <c r="J50" s="38">
        <v>0</v>
      </c>
      <c r="K50" s="39">
        <v>0</v>
      </c>
      <c r="L50" s="36">
        <v>2163.3100000000004</v>
      </c>
      <c r="M50" s="39">
        <v>8.2172647988331127E-3</v>
      </c>
      <c r="N50" s="36">
        <v>2163.3100000000004</v>
      </c>
      <c r="O50" s="40">
        <v>3.8021044787399146E-3</v>
      </c>
      <c r="P50" s="116">
        <f t="shared" si="27"/>
        <v>43.1</v>
      </c>
      <c r="Q50" s="117">
        <f t="shared" si="28"/>
        <v>2163.3100000000004</v>
      </c>
      <c r="R50" s="118">
        <f t="shared" si="29"/>
        <v>2206.4100000000003</v>
      </c>
      <c r="S50" s="32"/>
      <c r="T50" s="35">
        <v>628.60967343296238</v>
      </c>
      <c r="U50" s="39">
        <v>3.3179193040867015E-3</v>
      </c>
      <c r="V50" s="36">
        <v>1664.7176545240297</v>
      </c>
      <c r="W50" s="39">
        <v>3.6288123259379391E-2</v>
      </c>
      <c r="X50" s="36">
        <v>2293.3273279569921</v>
      </c>
      <c r="Y50" s="40">
        <v>9.7449893681193205E-3</v>
      </c>
      <c r="Z50" s="38">
        <v>9.8968970677912012</v>
      </c>
      <c r="AA50" s="39">
        <v>1.0446486734915083E-5</v>
      </c>
      <c r="AB50" s="36">
        <v>297.99857470760321</v>
      </c>
      <c r="AC50" s="39">
        <v>8.2689180071147223E-4</v>
      </c>
      <c r="AD50" s="36">
        <v>307.89547177539441</v>
      </c>
      <c r="AE50" s="40">
        <v>2.3543477066786342E-4</v>
      </c>
      <c r="AF50" s="116">
        <f t="shared" si="30"/>
        <v>638.50657050075358</v>
      </c>
      <c r="AG50" s="117">
        <f t="shared" si="31"/>
        <v>1962.716229231633</v>
      </c>
      <c r="AH50" s="118">
        <f t="shared" si="32"/>
        <v>2601.2227997323866</v>
      </c>
      <c r="AI50" s="32"/>
      <c r="AJ50" s="35">
        <v>0</v>
      </c>
      <c r="AK50" s="39">
        <v>0</v>
      </c>
      <c r="AL50" s="36">
        <v>315.07449820677004</v>
      </c>
      <c r="AM50" s="39">
        <v>1.8143181976665326E-2</v>
      </c>
      <c r="AN50" s="36">
        <v>315.07449820677004</v>
      </c>
      <c r="AO50" s="40">
        <v>3.9185446136702487E-3</v>
      </c>
      <c r="AP50" s="38">
        <v>-24.80209207331734</v>
      </c>
      <c r="AQ50" s="39">
        <v>-1.753566373486428E-4</v>
      </c>
      <c r="AR50" s="36">
        <v>0</v>
      </c>
      <c r="AS50" s="39">
        <v>0</v>
      </c>
      <c r="AT50" s="36">
        <v>-24.80209207331734</v>
      </c>
      <c r="AU50" s="40">
        <v>-8.8833662515418646E-5</v>
      </c>
      <c r="AV50" s="116">
        <f t="shared" si="33"/>
        <v>-24.80209207331734</v>
      </c>
      <c r="AW50" s="117">
        <f t="shared" si="34"/>
        <v>315.07449820677004</v>
      </c>
      <c r="AX50" s="118">
        <f t="shared" si="35"/>
        <v>290.27240613345271</v>
      </c>
      <c r="AY50" s="32"/>
      <c r="AZ50" s="35">
        <v>297.58290386301246</v>
      </c>
      <c r="BA50" s="39">
        <v>5.0420943312936275E-3</v>
      </c>
      <c r="BB50" s="36">
        <v>1046.3488178036112</v>
      </c>
      <c r="BC50" s="39">
        <v>2.2863230647290705E-2</v>
      </c>
      <c r="BD50" s="36">
        <f t="shared" si="60"/>
        <v>1343.9317216666236</v>
      </c>
      <c r="BE50" s="40">
        <v>8.4930742439645341E-3</v>
      </c>
      <c r="BF50" s="38">
        <v>118.01848920284475</v>
      </c>
      <c r="BG50" s="39">
        <v>3.0649525734861166E-4</v>
      </c>
      <c r="BH50" s="36">
        <v>150.80154414247272</v>
      </c>
      <c r="BI50" s="39">
        <v>0</v>
      </c>
      <c r="BJ50" s="36">
        <v>268.82003334531748</v>
      </c>
      <c r="BK50" s="40">
        <v>2.0998098370487542E-4</v>
      </c>
      <c r="BL50" s="116">
        <f t="shared" si="36"/>
        <v>415.60139306585722</v>
      </c>
      <c r="BM50" s="117">
        <f t="shared" si="37"/>
        <v>1197.1503619460839</v>
      </c>
      <c r="BN50" s="118">
        <f t="shared" si="38"/>
        <v>1612.751755011941</v>
      </c>
      <c r="BO50" s="32"/>
      <c r="BP50" s="35">
        <v>-52.149999999999977</v>
      </c>
      <c r="BQ50" s="39">
        <v>-6.0127749850112969E-4</v>
      </c>
      <c r="BR50" s="36">
        <v>346.66000000000008</v>
      </c>
      <c r="BS50" s="39">
        <v>2.1483639067922663E-2</v>
      </c>
      <c r="BT50" s="36">
        <v>294.5100000000001</v>
      </c>
      <c r="BU50" s="40">
        <v>2.862989462223433E-3</v>
      </c>
      <c r="BV50" s="38">
        <v>0</v>
      </c>
      <c r="BW50" s="39">
        <v>0</v>
      </c>
      <c r="BX50" s="36">
        <v>468.07999999999993</v>
      </c>
      <c r="BY50" s="39">
        <v>2.7496592885003991E-3</v>
      </c>
      <c r="BZ50" s="36">
        <v>468.07999999999993</v>
      </c>
      <c r="CA50" s="40">
        <v>1.0672454951925158E-3</v>
      </c>
      <c r="CB50" s="116">
        <f t="shared" si="39"/>
        <v>-52.149999999999977</v>
      </c>
      <c r="CC50" s="117">
        <f t="shared" si="40"/>
        <v>814.74</v>
      </c>
      <c r="CD50" s="118">
        <f t="shared" si="41"/>
        <v>762.59</v>
      </c>
      <c r="CE50" s="32"/>
      <c r="CF50" s="35">
        <v>20541.169743012015</v>
      </c>
      <c r="CG50" s="39">
        <f t="shared" si="61"/>
        <v>0.16401706944387498</v>
      </c>
      <c r="CH50" s="36">
        <v>11734.948702926415</v>
      </c>
      <c r="CI50" s="39">
        <f t="shared" si="62"/>
        <v>0.54310865473811332</v>
      </c>
      <c r="CJ50" s="36">
        <v>4078.3039449393063</v>
      </c>
      <c r="CK50" s="40">
        <v>2.7772848547375165E-2</v>
      </c>
      <c r="CL50" s="38">
        <v>0</v>
      </c>
      <c r="CM50" s="39">
        <v>0</v>
      </c>
      <c r="CN50" s="36">
        <v>105.77609213134771</v>
      </c>
      <c r="CO50" s="39">
        <v>3.2930202741279996E-4</v>
      </c>
      <c r="CP50" s="36">
        <v>105.77609213134771</v>
      </c>
      <c r="CQ50" s="40">
        <v>1.233031403144914E-4</v>
      </c>
      <c r="CR50" s="116">
        <f t="shared" si="42"/>
        <v>20541.169743012015</v>
      </c>
      <c r="CS50" s="117">
        <f t="shared" si="43"/>
        <v>11840.724795057762</v>
      </c>
      <c r="CT50" s="118">
        <f t="shared" si="44"/>
        <v>32381.894538069777</v>
      </c>
      <c r="CU50" s="32"/>
      <c r="CV50" s="38">
        <f t="shared" si="45"/>
        <v>21458.312320307989</v>
      </c>
      <c r="CW50" s="39">
        <f t="shared" si="46"/>
        <v>3.1565764956756191E-2</v>
      </c>
      <c r="CX50" s="39">
        <f t="shared" si="47"/>
        <v>15107.749673460825</v>
      </c>
      <c r="CY50" s="39">
        <f t="shared" si="48"/>
        <v>0.10042709258790058</v>
      </c>
      <c r="CZ50" s="36">
        <f t="shared" si="49"/>
        <v>36566.061993768817</v>
      </c>
      <c r="DA50" s="40">
        <f t="shared" si="50"/>
        <v>4.404318551172301E-2</v>
      </c>
      <c r="DB50" s="38">
        <f t="shared" si="51"/>
        <v>103.11329419731861</v>
      </c>
      <c r="DC50" s="39">
        <f t="shared" si="52"/>
        <v>3.7096837676504258E-5</v>
      </c>
      <c r="DD50" s="36">
        <f t="shared" si="53"/>
        <v>3185.9662109814244</v>
      </c>
      <c r="DE50" s="39">
        <f t="shared" si="54"/>
        <v>2.0967822087402553E-3</v>
      </c>
      <c r="DF50" s="36">
        <f t="shared" si="55"/>
        <v>3289.0795051787431</v>
      </c>
      <c r="DG50" s="40">
        <f t="shared" si="56"/>
        <v>7.6507550900570113E-4</v>
      </c>
      <c r="DH50" s="152"/>
      <c r="DI50" s="161" t="s">
        <v>42</v>
      </c>
      <c r="DJ50" s="38">
        <f t="shared" si="57"/>
        <v>36566.061993768817</v>
      </c>
      <c r="DK50" s="36">
        <f t="shared" si="58"/>
        <v>3289.0795051787431</v>
      </c>
      <c r="DL50" s="37">
        <f t="shared" si="59"/>
        <v>39855.14149894756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>
        <v>2296.09</v>
      </c>
      <c r="E51" s="39">
        <v>2.1744923857868022E-2</v>
      </c>
      <c r="F51" s="36">
        <v>0</v>
      </c>
      <c r="G51" s="39">
        <v>0</v>
      </c>
      <c r="H51" s="36">
        <v>2296.09</v>
      </c>
      <c r="I51" s="40">
        <v>1.7842023467246875E-2</v>
      </c>
      <c r="J51" s="38">
        <v>1104521.3400000001</v>
      </c>
      <c r="K51" s="39">
        <v>3.6129354656164443</v>
      </c>
      <c r="L51" s="36">
        <v>385866.29</v>
      </c>
      <c r="M51" s="39">
        <v>1.4657009313844658</v>
      </c>
      <c r="N51" s="36">
        <v>1490387.6300000001</v>
      </c>
      <c r="O51" s="40">
        <v>2.6194163032952127</v>
      </c>
      <c r="P51" s="116">
        <f t="shared" si="27"/>
        <v>1106817.4300000002</v>
      </c>
      <c r="Q51" s="117">
        <f t="shared" si="28"/>
        <v>385866.29</v>
      </c>
      <c r="R51" s="118">
        <f t="shared" si="29"/>
        <v>1492683.7200000002</v>
      </c>
      <c r="S51" s="32"/>
      <c r="T51" s="35">
        <v>45550.362389510454</v>
      </c>
      <c r="U51" s="39">
        <v>0.24042332319663068</v>
      </c>
      <c r="V51" s="36">
        <v>40261.550810032524</v>
      </c>
      <c r="W51" s="39">
        <v>0.87763598495983708</v>
      </c>
      <c r="X51" s="36">
        <v>85811.913199542978</v>
      </c>
      <c r="Y51" s="40">
        <v>0.36463882481725113</v>
      </c>
      <c r="Z51" s="38">
        <v>1798784.4870837331</v>
      </c>
      <c r="AA51" s="39">
        <v>1.8986737110205227</v>
      </c>
      <c r="AB51" s="36">
        <v>919838.47963480093</v>
      </c>
      <c r="AC51" s="39">
        <v>2.5523843445735683</v>
      </c>
      <c r="AD51" s="36">
        <v>2718622.966718534</v>
      </c>
      <c r="AE51" s="40">
        <v>2.0788171096217956</v>
      </c>
      <c r="AF51" s="116">
        <f t="shared" si="30"/>
        <v>1844334.8494732436</v>
      </c>
      <c r="AG51" s="117">
        <f t="shared" si="31"/>
        <v>960100.03044483345</v>
      </c>
      <c r="AH51" s="118">
        <f t="shared" si="32"/>
        <v>2804434.879918077</v>
      </c>
      <c r="AI51" s="32"/>
      <c r="AJ51" s="35">
        <v>19324.040339920764</v>
      </c>
      <c r="AK51" s="39">
        <v>0.30653617290483448</v>
      </c>
      <c r="AL51" s="36">
        <v>-521.25847960387182</v>
      </c>
      <c r="AM51" s="39">
        <v>-3.0016035909470908E-2</v>
      </c>
      <c r="AN51" s="36">
        <v>18802.781860316893</v>
      </c>
      <c r="AO51" s="40">
        <v>0.2338479946809553</v>
      </c>
      <c r="AP51" s="38">
        <v>550677.62294239178</v>
      </c>
      <c r="AQ51" s="39">
        <v>3.8934206008455421</v>
      </c>
      <c r="AR51" s="36">
        <v>174509.16261368612</v>
      </c>
      <c r="AS51" s="39">
        <v>1.2667714095898353</v>
      </c>
      <c r="AT51" s="36">
        <v>725186.78555607796</v>
      </c>
      <c r="AU51" s="40">
        <v>2.5974017828131317</v>
      </c>
      <c r="AV51" s="116">
        <f t="shared" si="33"/>
        <v>570001.66328231257</v>
      </c>
      <c r="AW51" s="117">
        <f t="shared" si="34"/>
        <v>173987.90413408226</v>
      </c>
      <c r="AX51" s="118">
        <f t="shared" si="35"/>
        <v>743989.56741639483</v>
      </c>
      <c r="AY51" s="32"/>
      <c r="AZ51" s="35">
        <v>49022.823192418866</v>
      </c>
      <c r="BA51" s="39">
        <v>0.48709344903094742</v>
      </c>
      <c r="BB51" s="36">
        <v>18328.419055530212</v>
      </c>
      <c r="BC51" s="39">
        <v>0.5178270754013482</v>
      </c>
      <c r="BD51" s="36">
        <f t="shared" si="60"/>
        <v>67351.242247949078</v>
      </c>
      <c r="BE51" s="40">
        <v>0.49304487240637945</v>
      </c>
      <c r="BF51" s="38">
        <v>1996749.4812777739</v>
      </c>
      <c r="BG51" s="39">
        <v>3.7921537341507023</v>
      </c>
      <c r="BH51" s="36">
        <v>577550.3159424609</v>
      </c>
      <c r="BI51" s="39">
        <v>2.0743951511141732</v>
      </c>
      <c r="BJ51" s="36">
        <v>2574299.7972202348</v>
      </c>
      <c r="BK51" s="40">
        <v>3.2512376254603335</v>
      </c>
      <c r="BL51" s="116">
        <f t="shared" si="36"/>
        <v>2045772.3044701926</v>
      </c>
      <c r="BM51" s="117">
        <f t="shared" si="37"/>
        <v>595878.73499799112</v>
      </c>
      <c r="BN51" s="118">
        <f t="shared" si="38"/>
        <v>2641651.0394681836</v>
      </c>
      <c r="BO51" s="32"/>
      <c r="BP51" s="35">
        <v>14835.521743571291</v>
      </c>
      <c r="BQ51" s="39">
        <v>0.1710501515423522</v>
      </c>
      <c r="BR51" s="36">
        <v>5596.4031097236002</v>
      </c>
      <c r="BS51" s="39">
        <v>0.34682716346824494</v>
      </c>
      <c r="BT51" s="36">
        <v>20431.924853294891</v>
      </c>
      <c r="BU51" s="40">
        <v>0.19862274811695466</v>
      </c>
      <c r="BV51" s="38">
        <v>875368.92622565106</v>
      </c>
      <c r="BW51" s="39">
        <v>3.2619810557867415</v>
      </c>
      <c r="BX51" s="36">
        <v>208808.08239918962</v>
      </c>
      <c r="BY51" s="39">
        <v>1.2266088772921051</v>
      </c>
      <c r="BZ51" s="36">
        <v>1084177.0086248408</v>
      </c>
      <c r="CA51" s="40">
        <v>2.4719770732485022</v>
      </c>
      <c r="CB51" s="116">
        <f t="shared" si="39"/>
        <v>890204.44796922232</v>
      </c>
      <c r="CC51" s="117">
        <f t="shared" si="40"/>
        <v>214404.48550891323</v>
      </c>
      <c r="CD51" s="118">
        <f t="shared" si="41"/>
        <v>1104608.9334781356</v>
      </c>
      <c r="CE51" s="32"/>
      <c r="CF51" s="35">
        <v>38768.506572443381</v>
      </c>
      <c r="CG51" s="39">
        <f t="shared" si="61"/>
        <v>0.30955865290441703</v>
      </c>
      <c r="CH51" s="36">
        <v>11827.453540827277</v>
      </c>
      <c r="CI51" s="39">
        <f t="shared" si="62"/>
        <v>0.54738989868224541</v>
      </c>
      <c r="CJ51" s="36">
        <v>51766.901601026031</v>
      </c>
      <c r="CK51" s="40">
        <v>0.35252750588052728</v>
      </c>
      <c r="CL51" s="38">
        <v>1140619.8647917707</v>
      </c>
      <c r="CM51" s="39">
        <v>2.1254802834516386</v>
      </c>
      <c r="CN51" s="36">
        <v>411812.32782433496</v>
      </c>
      <c r="CO51" s="39">
        <v>1.2820537394947744</v>
      </c>
      <c r="CP51" s="36">
        <v>1552432.1926161055</v>
      </c>
      <c r="CQ51" s="40">
        <v>1.8096694689493849</v>
      </c>
      <c r="CR51" s="116">
        <f t="shared" si="42"/>
        <v>1179388.371364214</v>
      </c>
      <c r="CS51" s="117">
        <f t="shared" si="43"/>
        <v>423639.78136516223</v>
      </c>
      <c r="CT51" s="118">
        <f t="shared" si="44"/>
        <v>1603028.1527293762</v>
      </c>
      <c r="CU51" s="32"/>
      <c r="CV51" s="38">
        <f t="shared" si="45"/>
        <v>169797.34423786477</v>
      </c>
      <c r="CW51" s="39">
        <f t="shared" si="46"/>
        <v>0.24977654246468398</v>
      </c>
      <c r="CX51" s="39">
        <f t="shared" si="47"/>
        <v>75492.568036509736</v>
      </c>
      <c r="CY51" s="39">
        <f t="shared" si="48"/>
        <v>0.50182848430557869</v>
      </c>
      <c r="CZ51" s="36">
        <f t="shared" si="49"/>
        <v>245289.91227437451</v>
      </c>
      <c r="DA51" s="40">
        <f t="shared" si="50"/>
        <v>0.29544743189177786</v>
      </c>
      <c r="DB51" s="38">
        <f t="shared" si="51"/>
        <v>7466721.7223213203</v>
      </c>
      <c r="DC51" s="39">
        <f t="shared" si="52"/>
        <v>2.6862856614640607</v>
      </c>
      <c r="DD51" s="36">
        <f t="shared" si="53"/>
        <v>2678384.6584144728</v>
      </c>
      <c r="DE51" s="39">
        <f t="shared" si="54"/>
        <v>1.7627272004860117</v>
      </c>
      <c r="DF51" s="36">
        <f t="shared" si="55"/>
        <v>10145106.380735792</v>
      </c>
      <c r="DG51" s="40">
        <f t="shared" si="56"/>
        <v>2.3598616013803575</v>
      </c>
      <c r="DH51" s="152"/>
      <c r="DI51" s="161" t="s">
        <v>62</v>
      </c>
      <c r="DJ51" s="38">
        <f t="shared" si="57"/>
        <v>245289.91227437451</v>
      </c>
      <c r="DK51" s="36">
        <f t="shared" si="58"/>
        <v>10145106.380735792</v>
      </c>
      <c r="DL51" s="37">
        <f t="shared" si="59"/>
        <v>10390396.293010166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>
        <v>174.09</v>
      </c>
      <c r="E52" s="39">
        <v>1.6487044473066142E-3</v>
      </c>
      <c r="F52" s="36">
        <v>0</v>
      </c>
      <c r="G52" s="39">
        <v>0</v>
      </c>
      <c r="H52" s="36">
        <v>174.09</v>
      </c>
      <c r="I52" s="40">
        <v>1.3527857642396458E-3</v>
      </c>
      <c r="J52" s="38">
        <v>10175.41</v>
      </c>
      <c r="K52" s="39">
        <v>3.328419138211329E-2</v>
      </c>
      <c r="L52" s="36">
        <v>38591.040000000001</v>
      </c>
      <c r="M52" s="39">
        <v>0.1465868481828127</v>
      </c>
      <c r="N52" s="36">
        <v>48766.45</v>
      </c>
      <c r="O52" s="40">
        <v>8.5709000539564859E-2</v>
      </c>
      <c r="P52" s="116">
        <f t="shared" si="27"/>
        <v>10349.5</v>
      </c>
      <c r="Q52" s="117">
        <f t="shared" si="28"/>
        <v>38591.040000000001</v>
      </c>
      <c r="R52" s="118">
        <f t="shared" si="29"/>
        <v>48940.54</v>
      </c>
      <c r="S52" s="32"/>
      <c r="T52" s="35">
        <v>11167.471339414282</v>
      </c>
      <c r="U52" s="39">
        <v>5.8944000229148689E-2</v>
      </c>
      <c r="V52" s="36">
        <v>46215.192636323452</v>
      </c>
      <c r="W52" s="39">
        <v>1.0074156432986039</v>
      </c>
      <c r="X52" s="36">
        <v>57382.663975737734</v>
      </c>
      <c r="Y52" s="40">
        <v>0.24383499186576413</v>
      </c>
      <c r="Z52" s="38">
        <v>13140.461490451597</v>
      </c>
      <c r="AA52" s="39">
        <v>1.387017119713275E-2</v>
      </c>
      <c r="AB52" s="36">
        <v>87758.716755135334</v>
      </c>
      <c r="AC52" s="39">
        <v>0.24351446444663286</v>
      </c>
      <c r="AD52" s="36">
        <v>100899.17824558693</v>
      </c>
      <c r="AE52" s="40">
        <v>7.7153375312238148E-2</v>
      </c>
      <c r="AF52" s="116">
        <f t="shared" si="30"/>
        <v>24307.93282986588</v>
      </c>
      <c r="AG52" s="117">
        <f t="shared" si="31"/>
        <v>133973.90939145879</v>
      </c>
      <c r="AH52" s="118">
        <f t="shared" si="32"/>
        <v>158281.84222132468</v>
      </c>
      <c r="AI52" s="32"/>
      <c r="AJ52" s="35">
        <v>1999.737095075493</v>
      </c>
      <c r="AK52" s="39">
        <v>3.1721717878735615E-2</v>
      </c>
      <c r="AL52" s="36">
        <v>6382.5651731387752</v>
      </c>
      <c r="AM52" s="39">
        <v>0.36753225688925345</v>
      </c>
      <c r="AN52" s="36">
        <v>8382.3022682142691</v>
      </c>
      <c r="AO52" s="40">
        <v>0.10424971106900317</v>
      </c>
      <c r="AP52" s="38">
        <v>1680.6602448878839</v>
      </c>
      <c r="AQ52" s="39">
        <v>1.1882664099378413E-2</v>
      </c>
      <c r="AR52" s="36">
        <v>3289.1305406854244</v>
      </c>
      <c r="AS52" s="39">
        <v>2.3875975730699443E-2</v>
      </c>
      <c r="AT52" s="36">
        <v>4969.7907855733083</v>
      </c>
      <c r="AU52" s="40">
        <v>1.7800301527499608E-2</v>
      </c>
      <c r="AV52" s="116">
        <f t="shared" si="33"/>
        <v>3680.3973399633769</v>
      </c>
      <c r="AW52" s="117">
        <f t="shared" si="34"/>
        <v>9671.6957138241996</v>
      </c>
      <c r="AX52" s="118">
        <f t="shared" si="35"/>
        <v>13352.093053787576</v>
      </c>
      <c r="AY52" s="32"/>
      <c r="AZ52" s="35">
        <v>6180.6484498786522</v>
      </c>
      <c r="BA52" s="39">
        <v>3.9763156802176701E-2</v>
      </c>
      <c r="BB52" s="36">
        <v>11309.380706099308</v>
      </c>
      <c r="BC52" s="39">
        <v>0.39419257271473918</v>
      </c>
      <c r="BD52" s="36">
        <f t="shared" si="60"/>
        <v>17490.029155977958</v>
      </c>
      <c r="BE52" s="40">
        <v>0.10839675979392298</v>
      </c>
      <c r="BF52" s="38">
        <v>8101.4069216437447</v>
      </c>
      <c r="BG52" s="39">
        <v>1.0318388769430715E-2</v>
      </c>
      <c r="BH52" s="36">
        <v>25819.452953945063</v>
      </c>
      <c r="BI52" s="39">
        <v>0.10438001688805029</v>
      </c>
      <c r="BJ52" s="36">
        <v>33920.859875588809</v>
      </c>
      <c r="BK52" s="40">
        <v>3.993806312964452E-2</v>
      </c>
      <c r="BL52" s="116">
        <f t="shared" si="36"/>
        <v>14282.055371522398</v>
      </c>
      <c r="BM52" s="117">
        <f t="shared" si="37"/>
        <v>37128.833660044373</v>
      </c>
      <c r="BN52" s="118">
        <f t="shared" si="38"/>
        <v>51410.889031566767</v>
      </c>
      <c r="BO52" s="32"/>
      <c r="BP52" s="35">
        <v>351.25</v>
      </c>
      <c r="BQ52" s="39">
        <v>4.0498316653599592E-3</v>
      </c>
      <c r="BR52" s="36">
        <v>233.40000000000003</v>
      </c>
      <c r="BS52" s="39">
        <v>1.4464551313832426E-2</v>
      </c>
      <c r="BT52" s="36">
        <v>584.65000000000009</v>
      </c>
      <c r="BU52" s="40">
        <v>5.6834972975074866E-3</v>
      </c>
      <c r="BV52" s="38">
        <v>186.17028867447038</v>
      </c>
      <c r="BW52" s="39">
        <v>6.9374630125941528E-4</v>
      </c>
      <c r="BX52" s="36">
        <v>295.75999999999988</v>
      </c>
      <c r="BY52" s="39">
        <v>1.7373936745147792E-3</v>
      </c>
      <c r="BZ52" s="36">
        <v>481.93028867447026</v>
      </c>
      <c r="CA52" s="40">
        <v>1.0988248367472594E-3</v>
      </c>
      <c r="CB52" s="116">
        <f t="shared" si="39"/>
        <v>537.42028867447038</v>
      </c>
      <c r="CC52" s="117">
        <f t="shared" si="40"/>
        <v>529.15999999999985</v>
      </c>
      <c r="CD52" s="118">
        <f t="shared" si="41"/>
        <v>1066.5802886744702</v>
      </c>
      <c r="CE52" s="32"/>
      <c r="CF52" s="35">
        <v>981682.25766106648</v>
      </c>
      <c r="CG52" s="39">
        <f t="shared" si="61"/>
        <v>7.8385334935168753</v>
      </c>
      <c r="CH52" s="36">
        <v>346963.55535021139</v>
      </c>
      <c r="CI52" s="39">
        <f t="shared" si="62"/>
        <v>16.057923605785689</v>
      </c>
      <c r="CJ52" s="36">
        <v>37216.842618863797</v>
      </c>
      <c r="CK52" s="40">
        <v>0.25344303598259249</v>
      </c>
      <c r="CL52" s="38">
        <v>16043.420478120543</v>
      </c>
      <c r="CM52" s="39">
        <v>2.989600212827671E-2</v>
      </c>
      <c r="CN52" s="36">
        <v>10259.897119510251</v>
      </c>
      <c r="CO52" s="39">
        <v>3.1941101759612005E-2</v>
      </c>
      <c r="CP52" s="36">
        <v>26303.317597630794</v>
      </c>
      <c r="CQ52" s="40">
        <v>3.0661764819690521E-2</v>
      </c>
      <c r="CR52" s="116">
        <f t="shared" si="42"/>
        <v>997725.67813918705</v>
      </c>
      <c r="CS52" s="117">
        <f t="shared" si="43"/>
        <v>357223.45246972167</v>
      </c>
      <c r="CT52" s="118">
        <f t="shared" si="44"/>
        <v>1354949.1306089088</v>
      </c>
      <c r="CU52" s="32"/>
      <c r="CV52" s="38">
        <f t="shared" si="45"/>
        <v>1001555.4545454349</v>
      </c>
      <c r="CW52" s="39">
        <f t="shared" si="46"/>
        <v>1.4733154964576702</v>
      </c>
      <c r="CX52" s="39">
        <f t="shared" si="47"/>
        <v>411104.09386577294</v>
      </c>
      <c r="CY52" s="39">
        <f t="shared" si="48"/>
        <v>2.7327689292104425</v>
      </c>
      <c r="CZ52" s="36">
        <f t="shared" si="49"/>
        <v>1412659.5484112077</v>
      </c>
      <c r="DA52" s="40">
        <f t="shared" si="50"/>
        <v>1.7015238492508211</v>
      </c>
      <c r="DB52" s="38">
        <f t="shared" si="51"/>
        <v>49327.529423778229</v>
      </c>
      <c r="DC52" s="39">
        <f t="shared" si="52"/>
        <v>1.7746454191592237E-2</v>
      </c>
      <c r="DD52" s="36">
        <f t="shared" si="53"/>
        <v>166013.9973692761</v>
      </c>
      <c r="DE52" s="39">
        <f t="shared" si="54"/>
        <v>0.10925891018113475</v>
      </c>
      <c r="DF52" s="36">
        <f t="shared" si="55"/>
        <v>215341.52679305433</v>
      </c>
      <c r="DG52" s="40">
        <f t="shared" si="56"/>
        <v>5.0090770977671298E-2</v>
      </c>
      <c r="DH52" s="152"/>
      <c r="DI52" s="161" t="s">
        <v>43</v>
      </c>
      <c r="DJ52" s="38">
        <f t="shared" si="57"/>
        <v>1412659.5484112077</v>
      </c>
      <c r="DK52" s="36">
        <f t="shared" si="58"/>
        <v>215341.52679305433</v>
      </c>
      <c r="DL52" s="37">
        <f t="shared" si="59"/>
        <v>1628001.075204262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>
        <v>30495.65</v>
      </c>
      <c r="E53" s="39">
        <v>0.28880644366997499</v>
      </c>
      <c r="F53" s="36">
        <v>1417.87</v>
      </c>
      <c r="G53" s="39">
        <v>6.1384968395532077E-2</v>
      </c>
      <c r="H53" s="36">
        <v>31913.52</v>
      </c>
      <c r="I53" s="40">
        <v>0.24798756702152461</v>
      </c>
      <c r="J53" s="38">
        <v>487566.27</v>
      </c>
      <c r="K53" s="39">
        <v>1.5948496465639341</v>
      </c>
      <c r="L53" s="36">
        <v>2324785.2200000002</v>
      </c>
      <c r="M53" s="39">
        <v>8.8306233286738802</v>
      </c>
      <c r="N53" s="36">
        <v>2812351.49</v>
      </c>
      <c r="O53" s="40">
        <v>4.9428210454904153</v>
      </c>
      <c r="P53" s="116">
        <f t="shared" si="27"/>
        <v>518061.92000000004</v>
      </c>
      <c r="Q53" s="117">
        <f t="shared" si="28"/>
        <v>2326203.0900000003</v>
      </c>
      <c r="R53" s="118">
        <f t="shared" si="29"/>
        <v>2844265.0100000002</v>
      </c>
      <c r="S53" s="32"/>
      <c r="T53" s="35">
        <v>2078156.1519450666</v>
      </c>
      <c r="U53" s="39">
        <v>10.968896446962491</v>
      </c>
      <c r="V53" s="36">
        <v>1499358.8770132742</v>
      </c>
      <c r="W53" s="39">
        <v>32.683572250970556</v>
      </c>
      <c r="X53" s="36">
        <v>3577515.0289583411</v>
      </c>
      <c r="Y53" s="40">
        <v>15.201862157437263</v>
      </c>
      <c r="Z53" s="38">
        <v>2929095.7390206414</v>
      </c>
      <c r="AA53" s="39">
        <v>3.0917528568178274</v>
      </c>
      <c r="AB53" s="36">
        <v>5121466.1730341613</v>
      </c>
      <c r="AC53" s="39">
        <v>14.211136379623294</v>
      </c>
      <c r="AD53" s="36">
        <v>8050561.9120548032</v>
      </c>
      <c r="AE53" s="40">
        <v>6.1559274859836659</v>
      </c>
      <c r="AF53" s="116">
        <f t="shared" si="30"/>
        <v>5007251.8909657076</v>
      </c>
      <c r="AG53" s="117">
        <f t="shared" si="31"/>
        <v>6620825.0500474358</v>
      </c>
      <c r="AH53" s="118">
        <f t="shared" si="32"/>
        <v>11628076.941013142</v>
      </c>
      <c r="AI53" s="32"/>
      <c r="AJ53" s="35">
        <v>384081.21586305881</v>
      </c>
      <c r="AK53" s="39">
        <v>6.0926588810764404</v>
      </c>
      <c r="AL53" s="36">
        <v>456760.09679844731</v>
      </c>
      <c r="AM53" s="39">
        <v>26.301974939447618</v>
      </c>
      <c r="AN53" s="36">
        <v>840841.31266150612</v>
      </c>
      <c r="AO53" s="40">
        <v>10.457444875525534</v>
      </c>
      <c r="AP53" s="38">
        <v>548870.23367763695</v>
      </c>
      <c r="AQ53" s="39">
        <v>3.8806419327029293</v>
      </c>
      <c r="AR53" s="36">
        <v>1163518.5016556759</v>
      </c>
      <c r="AS53" s="39">
        <v>8.4460434647150162</v>
      </c>
      <c r="AT53" s="36">
        <v>1712388.7353333128</v>
      </c>
      <c r="AU53" s="40">
        <v>6.1332633779493078</v>
      </c>
      <c r="AV53" s="116">
        <f t="shared" si="33"/>
        <v>932951.44954069576</v>
      </c>
      <c r="AW53" s="117">
        <f t="shared" si="34"/>
        <v>1620278.5984541234</v>
      </c>
      <c r="AX53" s="118">
        <f t="shared" si="35"/>
        <v>2553230.047994819</v>
      </c>
      <c r="AY53" s="32"/>
      <c r="AZ53" s="35">
        <v>1496129.5848182247</v>
      </c>
      <c r="BA53" s="39">
        <v>13.842074897303727</v>
      </c>
      <c r="BB53" s="36">
        <v>753892.98264850921</v>
      </c>
      <c r="BC53" s="39">
        <v>27.107344050650433</v>
      </c>
      <c r="BD53" s="36">
        <f t="shared" si="60"/>
        <v>2250022.567466734</v>
      </c>
      <c r="BE53" s="40">
        <v>16.410832386874123</v>
      </c>
      <c r="BF53" s="38">
        <v>2657034.903076937</v>
      </c>
      <c r="BG53" s="39">
        <v>4.7784668447320824</v>
      </c>
      <c r="BH53" s="36">
        <v>3341074.0029043807</v>
      </c>
      <c r="BI53" s="39">
        <v>12.61931860750793</v>
      </c>
      <c r="BJ53" s="36">
        <v>5998108.9059813172</v>
      </c>
      <c r="BK53" s="40">
        <v>7.2475233618832702</v>
      </c>
      <c r="BL53" s="116">
        <f t="shared" si="36"/>
        <v>4153164.4878951618</v>
      </c>
      <c r="BM53" s="117">
        <f t="shared" si="37"/>
        <v>4094966.9855528898</v>
      </c>
      <c r="BN53" s="118">
        <f t="shared" si="38"/>
        <v>8248131.4734480511</v>
      </c>
      <c r="BO53" s="32"/>
      <c r="BP53" s="35">
        <v>645310.60073595145</v>
      </c>
      <c r="BQ53" s="39">
        <v>7.44028271844246</v>
      </c>
      <c r="BR53" s="36">
        <v>562366.98155573173</v>
      </c>
      <c r="BS53" s="39">
        <v>34.851696923384466</v>
      </c>
      <c r="BT53" s="36">
        <v>1207677.5822916832</v>
      </c>
      <c r="BU53" s="40">
        <v>11.740070598161559</v>
      </c>
      <c r="BV53" s="38">
        <v>1460961.4239474165</v>
      </c>
      <c r="BW53" s="39">
        <v>5.4441371464940715</v>
      </c>
      <c r="BX53" s="36">
        <v>2018882.9421003768</v>
      </c>
      <c r="BY53" s="39">
        <v>11.859597150361722</v>
      </c>
      <c r="BZ53" s="36">
        <v>3479844.3660477931</v>
      </c>
      <c r="CA53" s="40">
        <v>7.9342168510416249</v>
      </c>
      <c r="CB53" s="116">
        <f t="shared" si="39"/>
        <v>2106272.0246833679</v>
      </c>
      <c r="CC53" s="117">
        <f t="shared" si="40"/>
        <v>2581249.9236561088</v>
      </c>
      <c r="CD53" s="118">
        <f t="shared" si="41"/>
        <v>4687521.9483394772</v>
      </c>
      <c r="CE53" s="32"/>
      <c r="CF53" s="35">
        <v>2491755.6710576797</v>
      </c>
      <c r="CG53" s="39">
        <f t="shared" si="61"/>
        <v>19.896163073968602</v>
      </c>
      <c r="CH53" s="36">
        <v>925272.23665902123</v>
      </c>
      <c r="CI53" s="39">
        <f t="shared" si="62"/>
        <v>42.822799863887688</v>
      </c>
      <c r="CJ53" s="36">
        <v>3448899.1220595511</v>
      </c>
      <c r="CK53" s="40">
        <v>23.486663638935958</v>
      </c>
      <c r="CL53" s="38">
        <v>2905782.3651189334</v>
      </c>
      <c r="CM53" s="39">
        <v>5.4147602682592897</v>
      </c>
      <c r="CN53" s="36">
        <v>3598904.786509864</v>
      </c>
      <c r="CO53" s="39">
        <v>11.204106890162802</v>
      </c>
      <c r="CP53" s="36">
        <v>6504687.1516287979</v>
      </c>
      <c r="CQ53" s="40">
        <v>7.5825107205058178</v>
      </c>
      <c r="CR53" s="116">
        <f t="shared" si="42"/>
        <v>5397538.0361766126</v>
      </c>
      <c r="CS53" s="117">
        <f t="shared" si="43"/>
        <v>4524177.0231688851</v>
      </c>
      <c r="CT53" s="118">
        <f t="shared" si="44"/>
        <v>9921715.0593454987</v>
      </c>
      <c r="CU53" s="32"/>
      <c r="CV53" s="38">
        <f t="shared" si="45"/>
        <v>7125928.8744199807</v>
      </c>
      <c r="CW53" s="39">
        <f t="shared" si="46"/>
        <v>10.482436483862065</v>
      </c>
      <c r="CX53" s="39">
        <f t="shared" si="47"/>
        <v>4199069.0446749832</v>
      </c>
      <c r="CY53" s="39">
        <f t="shared" si="48"/>
        <v>27.912846376674199</v>
      </c>
      <c r="CZ53" s="36">
        <f t="shared" si="49"/>
        <v>11324997.919094965</v>
      </c>
      <c r="DA53" s="40">
        <f t="shared" si="50"/>
        <v>13.640762966369598</v>
      </c>
      <c r="DB53" s="38">
        <f t="shared" si="51"/>
        <v>10989310.934841566</v>
      </c>
      <c r="DC53" s="39">
        <f t="shared" si="52"/>
        <v>3.953599650752424</v>
      </c>
      <c r="DD53" s="36">
        <f t="shared" si="53"/>
        <v>17568631.626204457</v>
      </c>
      <c r="DE53" s="39">
        <f t="shared" si="54"/>
        <v>11.562456029434539</v>
      </c>
      <c r="DF53" s="36">
        <f t="shared" si="55"/>
        <v>28557942.561046023</v>
      </c>
      <c r="DG53" s="40">
        <f t="shared" si="56"/>
        <v>6.6428866820172807</v>
      </c>
      <c r="DH53" s="152"/>
      <c r="DI53" s="161" t="s">
        <v>44</v>
      </c>
      <c r="DJ53" s="38">
        <f t="shared" si="57"/>
        <v>11324997.919094965</v>
      </c>
      <c r="DK53" s="36">
        <f t="shared" si="58"/>
        <v>28557942.561046023</v>
      </c>
      <c r="DL53" s="37">
        <f t="shared" si="59"/>
        <v>39882940.480140984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>
        <v>51525.18</v>
      </c>
      <c r="E54" s="39">
        <v>0.48796480793999547</v>
      </c>
      <c r="F54" s="36">
        <v>4145.92</v>
      </c>
      <c r="G54" s="39">
        <v>0.17949259676162438</v>
      </c>
      <c r="H54" s="36">
        <v>55671.1</v>
      </c>
      <c r="I54" s="40">
        <v>0.43259849250135984</v>
      </c>
      <c r="J54" s="38">
        <v>2292420.52</v>
      </c>
      <c r="K54" s="39">
        <v>7.4986033305747553</v>
      </c>
      <c r="L54" s="36">
        <v>8874369.8399999999</v>
      </c>
      <c r="M54" s="39">
        <v>33.709013917588429</v>
      </c>
      <c r="N54" s="36">
        <v>11166790.359999999</v>
      </c>
      <c r="O54" s="40">
        <v>19.626083936609035</v>
      </c>
      <c r="P54" s="116">
        <f t="shared" si="27"/>
        <v>2343945.7000000002</v>
      </c>
      <c r="Q54" s="117">
        <f t="shared" si="28"/>
        <v>8878515.7599999998</v>
      </c>
      <c r="R54" s="118">
        <f t="shared" si="29"/>
        <v>11222461.460000001</v>
      </c>
      <c r="S54" s="32"/>
      <c r="T54" s="35">
        <v>6760973.8833162356</v>
      </c>
      <c r="U54" s="39">
        <v>35.685683357962596</v>
      </c>
      <c r="V54" s="36">
        <v>4638844.2239488028</v>
      </c>
      <c r="W54" s="39">
        <v>101.11922014057336</v>
      </c>
      <c r="X54" s="36">
        <v>11399818.107265038</v>
      </c>
      <c r="Y54" s="40">
        <v>48.4410162036299</v>
      </c>
      <c r="Z54" s="38">
        <v>15968818.268296158</v>
      </c>
      <c r="AA54" s="39">
        <v>16.855590905853088</v>
      </c>
      <c r="AB54" s="36">
        <v>13775179.911403557</v>
      </c>
      <c r="AC54" s="39">
        <v>38.223616784883781</v>
      </c>
      <c r="AD54" s="36">
        <v>29743998.179699715</v>
      </c>
      <c r="AE54" s="40">
        <v>22.743989542306021</v>
      </c>
      <c r="AF54" s="116">
        <f t="shared" si="30"/>
        <v>22729792.151612394</v>
      </c>
      <c r="AG54" s="117">
        <f t="shared" si="31"/>
        <v>18414024.135352358</v>
      </c>
      <c r="AH54" s="118">
        <f t="shared" si="32"/>
        <v>41143816.286964752</v>
      </c>
      <c r="AI54" s="32"/>
      <c r="AJ54" s="35">
        <v>2453449.545855307</v>
      </c>
      <c r="AK54" s="39">
        <v>38.918933151258045</v>
      </c>
      <c r="AL54" s="36">
        <v>1360101.4054814917</v>
      </c>
      <c r="AM54" s="39">
        <v>78.319786103967047</v>
      </c>
      <c r="AN54" s="36">
        <v>3813550.9513367987</v>
      </c>
      <c r="AO54" s="40">
        <v>47.428686308693365</v>
      </c>
      <c r="AP54" s="38">
        <v>3702790.1089626211</v>
      </c>
      <c r="AQ54" s="39">
        <v>26.179598898192996</v>
      </c>
      <c r="AR54" s="36">
        <v>3683776.1742470302</v>
      </c>
      <c r="AS54" s="39">
        <v>26.740729638332379</v>
      </c>
      <c r="AT54" s="36">
        <v>7386566.2832096517</v>
      </c>
      <c r="AU54" s="40">
        <v>26.456467237146715</v>
      </c>
      <c r="AV54" s="116">
        <f t="shared" si="33"/>
        <v>6156239.6548179276</v>
      </c>
      <c r="AW54" s="117">
        <f t="shared" si="34"/>
        <v>5043877.5797285214</v>
      </c>
      <c r="AX54" s="118">
        <f t="shared" si="35"/>
        <v>11200117.234546449</v>
      </c>
      <c r="AY54" s="32"/>
      <c r="AZ54" s="35">
        <v>2553364.3859320865</v>
      </c>
      <c r="BA54" s="39">
        <v>47.218256684101597</v>
      </c>
      <c r="BB54" s="36">
        <v>976572.86546164495</v>
      </c>
      <c r="BC54" s="39">
        <v>74.286732590039279</v>
      </c>
      <c r="BD54" s="36">
        <f t="shared" si="60"/>
        <v>3529937.2513937317</v>
      </c>
      <c r="BE54" s="40">
        <v>52.459940769877633</v>
      </c>
      <c r="BF54" s="38">
        <v>6860738.0561213056</v>
      </c>
      <c r="BG54" s="39">
        <v>25.527938040343912</v>
      </c>
      <c r="BH54" s="36">
        <v>3521573.566994146</v>
      </c>
      <c r="BI54" s="39">
        <v>34.237062481740828</v>
      </c>
      <c r="BJ54" s="36">
        <v>10382311.623115452</v>
      </c>
      <c r="BK54" s="40">
        <v>28.270410556250663</v>
      </c>
      <c r="BL54" s="116">
        <f t="shared" si="36"/>
        <v>9414102.4420533925</v>
      </c>
      <c r="BM54" s="117">
        <f t="shared" si="37"/>
        <v>4498146.4324557912</v>
      </c>
      <c r="BN54" s="118">
        <f t="shared" si="38"/>
        <v>13912248.874509184</v>
      </c>
      <c r="BO54" s="32"/>
      <c r="BP54" s="35">
        <v>2101911.1429156815</v>
      </c>
      <c r="BQ54" s="39">
        <v>24.234551756164755</v>
      </c>
      <c r="BR54" s="36">
        <v>1525294.9059029114</v>
      </c>
      <c r="BS54" s="39">
        <v>94.527448308311321</v>
      </c>
      <c r="BT54" s="36">
        <v>3627206.0488185929</v>
      </c>
      <c r="BU54" s="40">
        <v>35.260781281045546</v>
      </c>
      <c r="BV54" s="38">
        <v>7164928.885109337</v>
      </c>
      <c r="BW54" s="39">
        <v>26.699442473996523</v>
      </c>
      <c r="BX54" s="36">
        <v>5259181.021139089</v>
      </c>
      <c r="BY54" s="39">
        <v>30.894197454879748</v>
      </c>
      <c r="BZ54" s="36">
        <v>12424109.906248426</v>
      </c>
      <c r="CA54" s="40">
        <v>28.32758359515541</v>
      </c>
      <c r="CB54" s="116">
        <f t="shared" si="39"/>
        <v>9266840.0280250181</v>
      </c>
      <c r="CC54" s="117">
        <f t="shared" si="40"/>
        <v>6784475.927042</v>
      </c>
      <c r="CD54" s="118">
        <f t="shared" si="41"/>
        <v>16051315.955067018</v>
      </c>
      <c r="CE54" s="32"/>
      <c r="CF54" s="35">
        <v>5024833.2003247421</v>
      </c>
      <c r="CG54" s="39">
        <f t="shared" si="61"/>
        <v>40.122272795195883</v>
      </c>
      <c r="CH54" s="36">
        <v>1516401.3379133164</v>
      </c>
      <c r="CI54" s="39">
        <f t="shared" si="62"/>
        <v>70.181021794479406</v>
      </c>
      <c r="CJ54" s="36">
        <v>6922684.8078953512</v>
      </c>
      <c r="CK54" s="40">
        <v>47.142802328273696</v>
      </c>
      <c r="CL54" s="38">
        <v>10890337.392027883</v>
      </c>
      <c r="CM54" s="39">
        <v>20.293524706513075</v>
      </c>
      <c r="CN54" s="36">
        <v>6893805.8562319828</v>
      </c>
      <c r="CO54" s="39">
        <v>21.461789704127739</v>
      </c>
      <c r="CP54" s="36">
        <v>17784143.248259865</v>
      </c>
      <c r="CQ54" s="40">
        <v>20.730967330408046</v>
      </c>
      <c r="CR54" s="116">
        <f t="shared" si="42"/>
        <v>15915170.592352625</v>
      </c>
      <c r="CS54" s="117">
        <f t="shared" si="43"/>
        <v>8410207.1941452995</v>
      </c>
      <c r="CT54" s="118">
        <f t="shared" si="44"/>
        <v>24325377.786497924</v>
      </c>
      <c r="CU54" s="32"/>
      <c r="CV54" s="38">
        <f t="shared" si="45"/>
        <v>18946057.338344052</v>
      </c>
      <c r="CW54" s="39">
        <f t="shared" si="46"/>
        <v>27.870169092161415</v>
      </c>
      <c r="CX54" s="39">
        <f t="shared" si="47"/>
        <v>10021360.658708166</v>
      </c>
      <c r="CY54" s="39">
        <f t="shared" si="48"/>
        <v>66.615884991578866</v>
      </c>
      <c r="CZ54" s="36">
        <f t="shared" si="49"/>
        <v>28967417.997052219</v>
      </c>
      <c r="DA54" s="40">
        <f t="shared" si="50"/>
        <v>34.89075101544173</v>
      </c>
      <c r="DB54" s="38">
        <f t="shared" si="51"/>
        <v>46880033.230517305</v>
      </c>
      <c r="DC54" s="39">
        <f t="shared" si="52"/>
        <v>16.865923997090668</v>
      </c>
      <c r="DD54" s="36">
        <f t="shared" si="53"/>
        <v>42007886.3700158</v>
      </c>
      <c r="DE54" s="39">
        <f t="shared" si="54"/>
        <v>27.646680138612727</v>
      </c>
      <c r="DF54" s="36">
        <f t="shared" si="55"/>
        <v>88887919.600533098</v>
      </c>
      <c r="DG54" s="40">
        <f t="shared" si="56"/>
        <v>20.676292630129034</v>
      </c>
      <c r="DH54" s="152"/>
      <c r="DI54" s="161" t="s">
        <v>45</v>
      </c>
      <c r="DJ54" s="38">
        <f t="shared" si="57"/>
        <v>28967417.997052219</v>
      </c>
      <c r="DK54" s="36">
        <f t="shared" si="58"/>
        <v>88887919.600533098</v>
      </c>
      <c r="DL54" s="37">
        <f t="shared" si="59"/>
        <v>117855337.59758532</v>
      </c>
      <c r="DM54"/>
    </row>
    <row r="55" spans="1:119" s="19" customFormat="1" ht="15.6" x14ac:dyDescent="0.3">
      <c r="A55" s="26">
        <v>43</v>
      </c>
      <c r="B55" s="26" t="s">
        <v>180</v>
      </c>
      <c r="C55" s="34"/>
      <c r="D55" s="35">
        <v>0</v>
      </c>
      <c r="E55" s="39">
        <v>0</v>
      </c>
      <c r="F55" s="36">
        <v>0</v>
      </c>
      <c r="G55" s="39">
        <v>0</v>
      </c>
      <c r="H55" s="36">
        <v>0</v>
      </c>
      <c r="I55" s="40">
        <v>0</v>
      </c>
      <c r="J55" s="38">
        <v>438071.13000000006</v>
      </c>
      <c r="K55" s="39">
        <v>1.432948975019054</v>
      </c>
      <c r="L55" s="36">
        <v>0</v>
      </c>
      <c r="M55" s="39">
        <v>0</v>
      </c>
      <c r="N55" s="36">
        <v>438071.13000000006</v>
      </c>
      <c r="O55" s="40">
        <v>0.76992765964177823</v>
      </c>
      <c r="P55" s="116">
        <f t="shared" ref="P55" si="63">+D55+J55</f>
        <v>438071.13000000006</v>
      </c>
      <c r="Q55" s="117">
        <f t="shared" ref="Q55" si="64">+F55+L55</f>
        <v>0</v>
      </c>
      <c r="R55" s="118">
        <f t="shared" ref="R55" si="65">+P55+Q55</f>
        <v>438071.13000000006</v>
      </c>
      <c r="S55" s="32"/>
      <c r="T55" s="35">
        <v>23368370.044475503</v>
      </c>
      <c r="U55" s="39">
        <v>123.34262317691692</v>
      </c>
      <c r="V55" s="36">
        <v>217504.64417859164</v>
      </c>
      <c r="W55" s="39">
        <v>4.7412456496695725</v>
      </c>
      <c r="X55" s="36">
        <v>23585874.688654095</v>
      </c>
      <c r="Y55" s="40">
        <v>100.22297963173233</v>
      </c>
      <c r="Z55" s="38">
        <v>1376415.2204029206</v>
      </c>
      <c r="AA55" s="39">
        <v>1.4528496399612838</v>
      </c>
      <c r="AB55" s="36">
        <v>17124.05960289609</v>
      </c>
      <c r="AC55" s="39">
        <v>4.7516148338705627E-2</v>
      </c>
      <c r="AD55" s="36">
        <v>1393539.2800058166</v>
      </c>
      <c r="AE55" s="40">
        <v>1.0655811172311245</v>
      </c>
      <c r="AF55" s="116">
        <f t="shared" ref="AF55" si="66">+T55+Z55</f>
        <v>24744785.264878422</v>
      </c>
      <c r="AG55" s="117">
        <f t="shared" ref="AG55" si="67">+V55+AB55</f>
        <v>234628.70378148774</v>
      </c>
      <c r="AH55" s="118">
        <f t="shared" ref="AH55" si="68">+AF55+AG55</f>
        <v>24979413.968659911</v>
      </c>
      <c r="AI55" s="32"/>
      <c r="AJ55" s="35">
        <v>0</v>
      </c>
      <c r="AK55" s="39">
        <v>0</v>
      </c>
      <c r="AL55" s="36">
        <v>0</v>
      </c>
      <c r="AM55" s="39">
        <v>0</v>
      </c>
      <c r="AN55" s="36">
        <v>0</v>
      </c>
      <c r="AO55" s="40">
        <v>0</v>
      </c>
      <c r="AP55" s="38">
        <v>0</v>
      </c>
      <c r="AQ55" s="39">
        <v>0</v>
      </c>
      <c r="AR55" s="36">
        <v>0</v>
      </c>
      <c r="AS55" s="39">
        <v>0</v>
      </c>
      <c r="AT55" s="36">
        <v>0</v>
      </c>
      <c r="AU55" s="40">
        <v>0</v>
      </c>
      <c r="AV55" s="116">
        <f t="shared" ref="AV55" si="69">+AJ55+AP55</f>
        <v>0</v>
      </c>
      <c r="AW55" s="117">
        <f t="shared" ref="AW55" si="70">+AL55+AR55</f>
        <v>0</v>
      </c>
      <c r="AX55" s="118">
        <f t="shared" ref="AX55" si="71">+AV55+AW55</f>
        <v>0</v>
      </c>
      <c r="AY55" s="32"/>
      <c r="AZ55" s="35">
        <v>8011393.2259395504</v>
      </c>
      <c r="BA55" s="39">
        <v>73.883414353392865</v>
      </c>
      <c r="BB55" s="36">
        <v>106515.30142390728</v>
      </c>
      <c r="BC55" s="39">
        <v>3.9106696700296184</v>
      </c>
      <c r="BD55" s="36">
        <f t="shared" si="60"/>
        <v>8117908.5273634577</v>
      </c>
      <c r="BE55" s="40">
        <v>60.333518765647547</v>
      </c>
      <c r="BF55" s="38">
        <v>922861.84451850376</v>
      </c>
      <c r="BG55" s="39">
        <v>1.70714726370306</v>
      </c>
      <c r="BH55" s="36">
        <v>7112.3030951852998</v>
      </c>
      <c r="BI55" s="39">
        <v>3.1156097747375829E-2</v>
      </c>
      <c r="BJ55" s="36">
        <v>929974.14761368907</v>
      </c>
      <c r="BK55" s="40">
        <v>1.1793835670806785</v>
      </c>
      <c r="BL55" s="116">
        <f t="shared" ref="BL55" si="72">+AZ55+BF55</f>
        <v>8934255.0704580545</v>
      </c>
      <c r="BM55" s="117">
        <f t="shared" ref="BM55" si="73">+BB55+BH55</f>
        <v>113627.60451909258</v>
      </c>
      <c r="BN55" s="118">
        <f t="shared" ref="BN55" si="74">+BL55+BM55</f>
        <v>9047882.674977148</v>
      </c>
      <c r="BO55" s="32"/>
      <c r="BP55" s="35">
        <v>2012403.0980823254</v>
      </c>
      <c r="BQ55" s="39">
        <v>23.202544598099035</v>
      </c>
      <c r="BR55" s="36">
        <v>7690.9559307291138</v>
      </c>
      <c r="BS55" s="39">
        <v>0.47663336209278095</v>
      </c>
      <c r="BT55" s="36">
        <v>2020094.0540130546</v>
      </c>
      <c r="BU55" s="40">
        <v>19.637730431359167</v>
      </c>
      <c r="BV55" s="38">
        <v>779194.37769045343</v>
      </c>
      <c r="BW55" s="39">
        <v>2.9035955271578819</v>
      </c>
      <c r="BX55" s="36">
        <v>12820.094992492011</v>
      </c>
      <c r="BY55" s="39">
        <v>7.5309548101955046E-2</v>
      </c>
      <c r="BZ55" s="36">
        <v>792014.47268294543</v>
      </c>
      <c r="CA55" s="40">
        <v>1.8058320759232385</v>
      </c>
      <c r="CB55" s="116">
        <f t="shared" ref="CB55" si="75">+BP55+BV55</f>
        <v>2791597.475772779</v>
      </c>
      <c r="CC55" s="117">
        <f t="shared" ref="CC55" si="76">+BR55+BX55</f>
        <v>20511.050923221126</v>
      </c>
      <c r="CD55" s="118">
        <f t="shared" ref="CD55" si="77">+CB55+CC55</f>
        <v>2812108.5266960002</v>
      </c>
      <c r="CE55" s="32"/>
      <c r="CF55" s="35">
        <v>2206136.2295576814</v>
      </c>
      <c r="CG55" s="39">
        <f t="shared" si="61"/>
        <v>17.61554982958592</v>
      </c>
      <c r="CH55" s="36">
        <v>25943.255652301239</v>
      </c>
      <c r="CI55" s="39">
        <f t="shared" si="62"/>
        <v>1.2006875388670912</v>
      </c>
      <c r="CJ55" s="36">
        <v>2217227.3727719323</v>
      </c>
      <c r="CK55" s="40">
        <v>15.099100226578585</v>
      </c>
      <c r="CL55" s="38">
        <v>858545.45682180708</v>
      </c>
      <c r="CM55" s="39">
        <v>1.599850657742899</v>
      </c>
      <c r="CN55" s="36">
        <v>13610.257407242958</v>
      </c>
      <c r="CO55" s="39">
        <v>4.2371440157288026E-2</v>
      </c>
      <c r="CP55" s="36">
        <v>872155.71422905009</v>
      </c>
      <c r="CQ55" s="40">
        <v>1.0166715014781653</v>
      </c>
      <c r="CR55" s="116">
        <f t="shared" ref="CR55" si="78">+CF55+CL55</f>
        <v>3064681.6863794886</v>
      </c>
      <c r="CS55" s="117">
        <f t="shared" ref="CS55" si="79">+CH55+CN55</f>
        <v>39553.513059544195</v>
      </c>
      <c r="CT55" s="118">
        <f t="shared" ref="CT55" si="80">+CR55+CS55</f>
        <v>3104235.1994390329</v>
      </c>
      <c r="CU55" s="32"/>
      <c r="CV55" s="38">
        <f t="shared" ref="CV55" si="81">+D55+T55+AJ55+AZ55+BP55+CF55</f>
        <v>35598302.598055057</v>
      </c>
      <c r="CW55" s="39">
        <f t="shared" si="46"/>
        <v>52.366077811545296</v>
      </c>
      <c r="CX55" s="39">
        <f t="shared" ref="CX55" si="82">+F55+V55+AL55+BB55+BR55+CH55</f>
        <v>357654.1571855293</v>
      </c>
      <c r="CY55" s="39">
        <f t="shared" si="48"/>
        <v>2.3774663953569934</v>
      </c>
      <c r="CZ55" s="36">
        <f t="shared" ref="CZ55" si="83">+CV55+CX55</f>
        <v>35955956.755240589</v>
      </c>
      <c r="DA55" s="40">
        <f t="shared" si="50"/>
        <v>43.30832436625014</v>
      </c>
      <c r="DB55" s="38">
        <f t="shared" ref="DB55" si="84">+J55+Z55+AP55+BF55+BV55+CL55</f>
        <v>4375088.0294336854</v>
      </c>
      <c r="DC55" s="39">
        <f t="shared" si="52"/>
        <v>1.574015569105335</v>
      </c>
      <c r="DD55" s="36">
        <f t="shared" ref="DD55" si="85">+L55+AB55+AR55+BH55+BX55+CN55</f>
        <v>50666.715097816355</v>
      </c>
      <c r="DE55" s="39">
        <f t="shared" si="54"/>
        <v>3.3345321248616347E-2</v>
      </c>
      <c r="DF55" s="36">
        <f t="shared" ref="DF55" si="86">+DB55+DD55</f>
        <v>4425754.744531502</v>
      </c>
      <c r="DG55" s="40">
        <f t="shared" si="56"/>
        <v>1.0294784782719393</v>
      </c>
      <c r="DH55" s="152"/>
      <c r="DI55" s="161" t="s">
        <v>180</v>
      </c>
      <c r="DJ55" s="38">
        <f t="shared" ref="DJ55" si="87">+CZ55</f>
        <v>35955956.755240589</v>
      </c>
      <c r="DK55" s="36">
        <f t="shared" ref="DK55" si="88">+DF55</f>
        <v>4425754.744531502</v>
      </c>
      <c r="DL55" s="37">
        <f t="shared" ref="DL55" si="89">+DJ55+DK55</f>
        <v>40381711.499772094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>
        <v>150200.64000000001</v>
      </c>
      <c r="E56" s="39">
        <v>1.4224623077505874</v>
      </c>
      <c r="F56" s="36">
        <v>10201.380000000001</v>
      </c>
      <c r="G56" s="39">
        <v>0.44165642046930476</v>
      </c>
      <c r="H56" s="36">
        <v>160402.02000000002</v>
      </c>
      <c r="I56" s="40">
        <v>1.2464217887947784</v>
      </c>
      <c r="J56" s="38">
        <v>1538357.94</v>
      </c>
      <c r="K56" s="39">
        <v>5.0320331160271232</v>
      </c>
      <c r="L56" s="36">
        <v>6354780.9200000009</v>
      </c>
      <c r="M56" s="39">
        <v>24.138434879056767</v>
      </c>
      <c r="N56" s="36">
        <v>7893138.8600000013</v>
      </c>
      <c r="O56" s="40">
        <v>13.872509539049911</v>
      </c>
      <c r="P56" s="116">
        <f t="shared" si="27"/>
        <v>1688558.58</v>
      </c>
      <c r="Q56" s="117">
        <f t="shared" si="28"/>
        <v>6364982.3000000007</v>
      </c>
      <c r="R56" s="118">
        <f t="shared" si="29"/>
        <v>8053540.8800000008</v>
      </c>
      <c r="S56" s="32"/>
      <c r="T56" s="35">
        <v>8220615.988328713</v>
      </c>
      <c r="U56" s="39">
        <v>43.389947103746529</v>
      </c>
      <c r="V56" s="36">
        <v>4865087.1675772425</v>
      </c>
      <c r="W56" s="39">
        <v>106.05094643220147</v>
      </c>
      <c r="X56" s="36">
        <v>13085703.155905955</v>
      </c>
      <c r="Y56" s="40">
        <v>55.604813396729561</v>
      </c>
      <c r="Z56" s="38">
        <v>9160047.5513964687</v>
      </c>
      <c r="AA56" s="39">
        <v>9.6687188501002428</v>
      </c>
      <c r="AB56" s="36">
        <v>8847055.5835628193</v>
      </c>
      <c r="AC56" s="39">
        <v>24.548968832031441</v>
      </c>
      <c r="AD56" s="36">
        <v>18007103.134959288</v>
      </c>
      <c r="AE56" s="40">
        <v>13.769277516573419</v>
      </c>
      <c r="AF56" s="116">
        <f t="shared" si="30"/>
        <v>17380663.539725181</v>
      </c>
      <c r="AG56" s="117">
        <f t="shared" si="31"/>
        <v>13712142.751140062</v>
      </c>
      <c r="AH56" s="118">
        <f t="shared" si="32"/>
        <v>31092806.290865242</v>
      </c>
      <c r="AI56" s="32"/>
      <c r="AJ56" s="35">
        <v>950078.91181083536</v>
      </c>
      <c r="AK56" s="39">
        <v>15.07104872796376</v>
      </c>
      <c r="AL56" s="36">
        <v>549042.88563018036</v>
      </c>
      <c r="AM56" s="39">
        <v>31.615967155947274</v>
      </c>
      <c r="AN56" s="36">
        <v>1499121.7974410157</v>
      </c>
      <c r="AO56" s="40">
        <v>18.64440212721707</v>
      </c>
      <c r="AP56" s="38">
        <v>851896.26560751931</v>
      </c>
      <c r="AQ56" s="39">
        <v>6.0231074082461529</v>
      </c>
      <c r="AR56" s="36">
        <v>1032593.2078473964</v>
      </c>
      <c r="AS56" s="39">
        <v>7.4956497059894192</v>
      </c>
      <c r="AT56" s="36">
        <v>1884489.4734549157</v>
      </c>
      <c r="AU56" s="40">
        <v>6.7496766564644881</v>
      </c>
      <c r="AV56" s="116">
        <f t="shared" si="33"/>
        <v>1801975.1774183547</v>
      </c>
      <c r="AW56" s="117">
        <f t="shared" si="34"/>
        <v>1581636.0934775767</v>
      </c>
      <c r="AX56" s="118">
        <f t="shared" si="35"/>
        <v>3383611.2708959314</v>
      </c>
      <c r="AY56" s="32"/>
      <c r="AZ56" s="35">
        <v>17127844.011916071</v>
      </c>
      <c r="BA56" s="39">
        <v>152.62554763255821</v>
      </c>
      <c r="BB56" s="36">
        <v>2917747.5592037542</v>
      </c>
      <c r="BC56" s="39">
        <v>98.995477927052917</v>
      </c>
      <c r="BD56" s="36">
        <f t="shared" si="60"/>
        <v>20045591.571119826</v>
      </c>
      <c r="BE56" s="40">
        <v>142.24033481631898</v>
      </c>
      <c r="BF56" s="38">
        <v>6891973.2763635274</v>
      </c>
      <c r="BG56" s="39">
        <v>11.60832025728395</v>
      </c>
      <c r="BH56" s="36">
        <v>6576554.9352390105</v>
      </c>
      <c r="BI56" s="39">
        <v>25.484620101781523</v>
      </c>
      <c r="BJ56" s="36">
        <v>13468528.211602539</v>
      </c>
      <c r="BK56" s="40">
        <v>15.977918051193955</v>
      </c>
      <c r="BL56" s="116">
        <f t="shared" si="36"/>
        <v>24019817.2882796</v>
      </c>
      <c r="BM56" s="117">
        <f t="shared" si="37"/>
        <v>9494302.4944427647</v>
      </c>
      <c r="BN56" s="118">
        <f t="shared" si="38"/>
        <v>33514119.782722365</v>
      </c>
      <c r="BO56" s="32"/>
      <c r="BP56" s="35">
        <v>1548668.0107405758</v>
      </c>
      <c r="BQ56" s="39">
        <v>17.855785762355023</v>
      </c>
      <c r="BR56" s="36">
        <v>944795.2712680127</v>
      </c>
      <c r="BS56" s="39">
        <v>58.552012349281895</v>
      </c>
      <c r="BT56" s="36">
        <v>2493463.2820085883</v>
      </c>
      <c r="BU56" s="40">
        <v>24.239445522500567</v>
      </c>
      <c r="BV56" s="38">
        <v>3302093.4026471106</v>
      </c>
      <c r="BW56" s="39">
        <v>12.304944579557343</v>
      </c>
      <c r="BX56" s="36">
        <v>3083120.9213323435</v>
      </c>
      <c r="BY56" s="39">
        <v>18.111288837188916</v>
      </c>
      <c r="BZ56" s="36">
        <v>6385214.3239794541</v>
      </c>
      <c r="CA56" s="40">
        <v>14.558603706857372</v>
      </c>
      <c r="CB56" s="116">
        <f t="shared" si="39"/>
        <v>4850761.413387686</v>
      </c>
      <c r="CC56" s="117">
        <f t="shared" si="40"/>
        <v>4027916.1926003564</v>
      </c>
      <c r="CD56" s="118">
        <f t="shared" si="41"/>
        <v>8878677.6059880424</v>
      </c>
      <c r="CE56" s="32"/>
      <c r="CF56" s="35">
        <v>3106741.6100268066</v>
      </c>
      <c r="CG56" s="39">
        <f t="shared" si="61"/>
        <v>24.806700921659612</v>
      </c>
      <c r="CH56" s="36">
        <v>671916.23367867188</v>
      </c>
      <c r="CI56" s="39">
        <f t="shared" si="62"/>
        <v>31.097155258882395</v>
      </c>
      <c r="CJ56" s="36">
        <v>3260407.4695138829</v>
      </c>
      <c r="CK56" s="40">
        <v>22.203054033258763</v>
      </c>
      <c r="CL56" s="38">
        <v>2161461.0447003995</v>
      </c>
      <c r="CM56" s="39">
        <v>4.0277597960282563</v>
      </c>
      <c r="CN56" s="36">
        <v>2398439.2903084168</v>
      </c>
      <c r="CO56" s="39">
        <v>7.4668188719274031</v>
      </c>
      <c r="CP56" s="36">
        <v>4559900.3350088168</v>
      </c>
      <c r="CQ56" s="40">
        <v>5.3154736528696223</v>
      </c>
      <c r="CR56" s="116">
        <f t="shared" si="42"/>
        <v>5268202.6547272056</v>
      </c>
      <c r="CS56" s="117">
        <f t="shared" si="43"/>
        <v>3070355.5239870888</v>
      </c>
      <c r="CT56" s="118">
        <f t="shared" si="44"/>
        <v>8338558.178714294</v>
      </c>
      <c r="CU56" s="32"/>
      <c r="CV56" s="38">
        <f t="shared" si="45"/>
        <v>31104149.172823001</v>
      </c>
      <c r="CW56" s="39">
        <f t="shared" si="46"/>
        <v>45.755055072062689</v>
      </c>
      <c r="CX56" s="39">
        <f t="shared" si="47"/>
        <v>9958790.4973578621</v>
      </c>
      <c r="CY56" s="39">
        <f t="shared" si="48"/>
        <v>66.19995677440663</v>
      </c>
      <c r="CZ56" s="36">
        <f t="shared" si="49"/>
        <v>41062939.670180865</v>
      </c>
      <c r="DA56" s="40">
        <f t="shared" si="50"/>
        <v>49.459596438321896</v>
      </c>
      <c r="DB56" s="38">
        <f t="shared" si="51"/>
        <v>23905829.480715025</v>
      </c>
      <c r="DC56" s="39">
        <f t="shared" si="52"/>
        <v>8.6005464442948298</v>
      </c>
      <c r="DD56" s="36">
        <f t="shared" si="53"/>
        <v>28292544.858289987</v>
      </c>
      <c r="DE56" s="39">
        <f t="shared" si="54"/>
        <v>18.620192673221641</v>
      </c>
      <c r="DF56" s="36">
        <f t="shared" si="55"/>
        <v>52198374.339005008</v>
      </c>
      <c r="DG56" s="40">
        <f t="shared" si="56"/>
        <v>12.141907106168935</v>
      </c>
      <c r="DH56" s="152"/>
      <c r="DI56" s="161" t="s">
        <v>46</v>
      </c>
      <c r="DJ56" s="38">
        <f t="shared" si="57"/>
        <v>41062939.670180865</v>
      </c>
      <c r="DK56" s="36">
        <f t="shared" si="58"/>
        <v>52198374.339005008</v>
      </c>
      <c r="DL56" s="37">
        <f t="shared" si="59"/>
        <v>93261314.00918588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>
        <v>2012.1</v>
      </c>
      <c r="E57" s="39">
        <v>1.9055420865217061E-2</v>
      </c>
      <c r="F57" s="36">
        <v>93.22</v>
      </c>
      <c r="G57" s="39">
        <v>4.0358472595029872E-3</v>
      </c>
      <c r="H57" s="36">
        <v>2105.3199999999997</v>
      </c>
      <c r="I57" s="40">
        <v>1.6359623902401116E-2</v>
      </c>
      <c r="J57" s="38">
        <v>97649.73000000001</v>
      </c>
      <c r="K57" s="39">
        <v>0.3194163480126786</v>
      </c>
      <c r="L57" s="36">
        <v>416502.9</v>
      </c>
      <c r="M57" s="39">
        <v>1.5820731281147442</v>
      </c>
      <c r="N57" s="36">
        <v>514152.63</v>
      </c>
      <c r="O57" s="40">
        <v>0.90364396100369615</v>
      </c>
      <c r="P57" s="116">
        <f t="shared" si="27"/>
        <v>99661.830000000016</v>
      </c>
      <c r="Q57" s="117">
        <f t="shared" si="28"/>
        <v>416596.12</v>
      </c>
      <c r="R57" s="118">
        <f t="shared" si="29"/>
        <v>516257.95</v>
      </c>
      <c r="S57" s="32"/>
      <c r="T57" s="35">
        <v>414582.82761326141</v>
      </c>
      <c r="U57" s="39">
        <v>2.1882456236613801</v>
      </c>
      <c r="V57" s="36">
        <v>268593.70122855343</v>
      </c>
      <c r="W57" s="39">
        <v>5.8549035690147884</v>
      </c>
      <c r="X57" s="36">
        <v>683176.52884181484</v>
      </c>
      <c r="Y57" s="40">
        <v>2.9030081876898994</v>
      </c>
      <c r="Z57" s="38">
        <v>320255.93841753062</v>
      </c>
      <c r="AA57" s="39">
        <v>0.33804023519092519</v>
      </c>
      <c r="AB57" s="36">
        <v>474126.02901434869</v>
      </c>
      <c r="AC57" s="39">
        <v>1.315613426274054</v>
      </c>
      <c r="AD57" s="36">
        <v>794381.96743187937</v>
      </c>
      <c r="AE57" s="40">
        <v>0.60743061678231813</v>
      </c>
      <c r="AF57" s="116">
        <f t="shared" si="30"/>
        <v>734838.76603079203</v>
      </c>
      <c r="AG57" s="117">
        <f t="shared" si="31"/>
        <v>742719.73024290218</v>
      </c>
      <c r="AH57" s="118">
        <f t="shared" si="32"/>
        <v>1477558.4962736941</v>
      </c>
      <c r="AI57" s="32"/>
      <c r="AJ57" s="35">
        <v>197570.93793495273</v>
      </c>
      <c r="AK57" s="39">
        <v>3.134056756582372</v>
      </c>
      <c r="AL57" s="36">
        <v>141721.22413311171</v>
      </c>
      <c r="AM57" s="39">
        <v>8.1608444162796108</v>
      </c>
      <c r="AN57" s="36">
        <v>339292.16206806444</v>
      </c>
      <c r="AO57" s="40">
        <v>4.2197368612798103</v>
      </c>
      <c r="AP57" s="38">
        <v>109004.79412821302</v>
      </c>
      <c r="AQ57" s="39">
        <v>0.77068958927737252</v>
      </c>
      <c r="AR57" s="36">
        <v>286123.46606439992</v>
      </c>
      <c r="AS57" s="39">
        <v>2.0769856493180114</v>
      </c>
      <c r="AT57" s="36">
        <v>395128.26019261294</v>
      </c>
      <c r="AU57" s="40">
        <v>1.4152310382726638</v>
      </c>
      <c r="AV57" s="116">
        <f t="shared" si="33"/>
        <v>306575.73206316575</v>
      </c>
      <c r="AW57" s="117">
        <f t="shared" si="34"/>
        <v>427844.69019751163</v>
      </c>
      <c r="AX57" s="118">
        <f t="shared" si="35"/>
        <v>734420.42226067744</v>
      </c>
      <c r="AY57" s="32"/>
      <c r="AZ57" s="35">
        <v>697306.77305759222</v>
      </c>
      <c r="BA57" s="39">
        <v>6.4861961269021169</v>
      </c>
      <c r="BB57" s="36">
        <v>208380.59694240772</v>
      </c>
      <c r="BC57" s="39">
        <v>7.3584848714859534</v>
      </c>
      <c r="BD57" s="36">
        <f t="shared" si="60"/>
        <v>905687.36999999988</v>
      </c>
      <c r="BE57" s="40">
        <v>6.655110773097018</v>
      </c>
      <c r="BF57" s="38">
        <v>532964.80539547116</v>
      </c>
      <c r="BG57" s="39">
        <v>0.91163621310081855</v>
      </c>
      <c r="BH57" s="36">
        <v>587758.09460452851</v>
      </c>
      <c r="BI57" s="39">
        <v>2.2203159783283737</v>
      </c>
      <c r="BJ57" s="36">
        <v>1120722.8999999997</v>
      </c>
      <c r="BK57" s="40">
        <v>1.3237348474021331</v>
      </c>
      <c r="BL57" s="116">
        <f t="shared" si="36"/>
        <v>1230271.5784530635</v>
      </c>
      <c r="BM57" s="117">
        <f t="shared" si="37"/>
        <v>796138.69154693629</v>
      </c>
      <c r="BN57" s="118">
        <f t="shared" si="38"/>
        <v>2026410.2699999998</v>
      </c>
      <c r="BO57" s="32"/>
      <c r="BP57" s="35">
        <v>216247.29077489034</v>
      </c>
      <c r="BQ57" s="39">
        <v>2.4932814967358108</v>
      </c>
      <c r="BR57" s="36">
        <v>114164.74531579221</v>
      </c>
      <c r="BS57" s="39">
        <v>7.0751577414348175</v>
      </c>
      <c r="BT57" s="36">
        <v>330412.03609068255</v>
      </c>
      <c r="BU57" s="40">
        <v>3.2120001953054649</v>
      </c>
      <c r="BV57" s="38">
        <v>163967.59786104882</v>
      </c>
      <c r="BW57" s="39">
        <v>0.61101003469675919</v>
      </c>
      <c r="BX57" s="36">
        <v>288152.39930076047</v>
      </c>
      <c r="BY57" s="39">
        <v>1.6927040703320202</v>
      </c>
      <c r="BZ57" s="36">
        <v>452119.9971618093</v>
      </c>
      <c r="CA57" s="40">
        <v>1.0308559012506282</v>
      </c>
      <c r="CB57" s="116">
        <f t="shared" si="39"/>
        <v>380214.88863593916</v>
      </c>
      <c r="CC57" s="117">
        <f t="shared" si="40"/>
        <v>402317.14461655269</v>
      </c>
      <c r="CD57" s="118">
        <f t="shared" si="41"/>
        <v>782532.03325249185</v>
      </c>
      <c r="CE57" s="32"/>
      <c r="CF57" s="35">
        <v>468398.48556472786</v>
      </c>
      <c r="CG57" s="39">
        <f t="shared" si="61"/>
        <v>3.7400667973356958</v>
      </c>
      <c r="CH57" s="36">
        <v>153392.91180837841</v>
      </c>
      <c r="CI57" s="39">
        <f t="shared" si="62"/>
        <v>7.0992230207052538</v>
      </c>
      <c r="CJ57" s="36">
        <v>625676.01837980247</v>
      </c>
      <c r="CK57" s="40">
        <v>4.260792116720368</v>
      </c>
      <c r="CL57" s="38">
        <v>346261.93339310773</v>
      </c>
      <c r="CM57" s="39">
        <v>0.64523943081707835</v>
      </c>
      <c r="CN57" s="36">
        <v>394412.24924193526</v>
      </c>
      <c r="CO57" s="39">
        <v>1.2278838317313909</v>
      </c>
      <c r="CP57" s="36">
        <v>740674.18263504305</v>
      </c>
      <c r="CQ57" s="40">
        <v>0.86340354260170504</v>
      </c>
      <c r="CR57" s="116">
        <f t="shared" si="42"/>
        <v>814660.41895783553</v>
      </c>
      <c r="CS57" s="117">
        <f t="shared" si="43"/>
        <v>547805.16105031362</v>
      </c>
      <c r="CT57" s="118">
        <f t="shared" si="44"/>
        <v>1362465.5800081491</v>
      </c>
      <c r="CU57" s="32"/>
      <c r="CV57" s="38">
        <f t="shared" si="45"/>
        <v>1996118.4149454245</v>
      </c>
      <c r="CW57" s="39">
        <f t="shared" si="46"/>
        <v>2.9363448425712741</v>
      </c>
      <c r="CX57" s="39">
        <f t="shared" si="47"/>
        <v>886346.3994282434</v>
      </c>
      <c r="CY57" s="39">
        <f t="shared" si="48"/>
        <v>5.8918895165901777</v>
      </c>
      <c r="CZ57" s="36">
        <f t="shared" si="49"/>
        <v>2882464.8143736678</v>
      </c>
      <c r="DA57" s="40">
        <f t="shared" si="50"/>
        <v>3.4718787210968354</v>
      </c>
      <c r="DB57" s="38">
        <f t="shared" si="51"/>
        <v>1570104.7991953713</v>
      </c>
      <c r="DC57" s="39">
        <f t="shared" si="52"/>
        <v>0.5648730682523927</v>
      </c>
      <c r="DD57" s="36">
        <f t="shared" si="53"/>
        <v>2447075.1382259727</v>
      </c>
      <c r="DE57" s="39">
        <f t="shared" si="54"/>
        <v>1.610495301424506</v>
      </c>
      <c r="DF57" s="36">
        <f t="shared" si="55"/>
        <v>4017179.9374213442</v>
      </c>
      <c r="DG57" s="40">
        <f t="shared" si="56"/>
        <v>0.93443955384809119</v>
      </c>
      <c r="DH57" s="152"/>
      <c r="DI57" s="161" t="s">
        <v>57</v>
      </c>
      <c r="DJ57" s="38">
        <f t="shared" si="57"/>
        <v>2882464.8143736678</v>
      </c>
      <c r="DK57" s="36">
        <f t="shared" si="58"/>
        <v>4017179.9374213442</v>
      </c>
      <c r="DL57" s="37">
        <f t="shared" si="59"/>
        <v>6899644.7517950125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>
        <v>1756108.8099999984</v>
      </c>
      <c r="E58" s="39">
        <v>16.631078206682311</v>
      </c>
      <c r="F58" s="36">
        <v>387283.51000000205</v>
      </c>
      <c r="G58" s="39">
        <v>16.766971599272754</v>
      </c>
      <c r="H58" s="36">
        <v>2143392.3200000003</v>
      </c>
      <c r="I58" s="40">
        <v>16.655469111819102</v>
      </c>
      <c r="J58" s="38">
        <v>183056.84</v>
      </c>
      <c r="K58" s="39">
        <v>0.59878657433606031</v>
      </c>
      <c r="L58" s="36">
        <v>668037.71000000741</v>
      </c>
      <c r="M58" s="39">
        <v>2.5375201698675376</v>
      </c>
      <c r="N58" s="36">
        <v>851094.55000000738</v>
      </c>
      <c r="O58" s="40">
        <v>1.4958329598560354</v>
      </c>
      <c r="P58" s="116">
        <f t="shared" si="27"/>
        <v>1939165.6499999985</v>
      </c>
      <c r="Q58" s="117">
        <f t="shared" si="28"/>
        <v>1055321.2200000095</v>
      </c>
      <c r="R58" s="118">
        <f t="shared" si="29"/>
        <v>2994486.870000008</v>
      </c>
      <c r="S58" s="32"/>
      <c r="T58" s="35">
        <v>6764324.9727636427</v>
      </c>
      <c r="U58" s="39">
        <v>35.703371034174374</v>
      </c>
      <c r="V58" s="36">
        <v>1855762.369540575</v>
      </c>
      <c r="W58" s="39">
        <v>40.452585712056127</v>
      </c>
      <c r="X58" s="36">
        <v>8620087.3423042186</v>
      </c>
      <c r="Y58" s="40">
        <v>36.629162561738717</v>
      </c>
      <c r="Z58" s="38">
        <v>2648070.2039219798</v>
      </c>
      <c r="AA58" s="39">
        <v>2.7951215485934831</v>
      </c>
      <c r="AB58" s="36">
        <v>1613279.1976674958</v>
      </c>
      <c r="AC58" s="39">
        <v>4.4765561114463903</v>
      </c>
      <c r="AD58" s="36">
        <v>4261349.4015894756</v>
      </c>
      <c r="AE58" s="40">
        <v>3.2584753952819643</v>
      </c>
      <c r="AF58" s="116">
        <f t="shared" si="30"/>
        <v>9412395.176685622</v>
      </c>
      <c r="AG58" s="117">
        <f t="shared" si="31"/>
        <v>3469041.5672080708</v>
      </c>
      <c r="AH58" s="118">
        <f t="shared" si="32"/>
        <v>12881436.743893692</v>
      </c>
      <c r="AI58" s="32"/>
      <c r="AJ58" s="35">
        <v>2341099.5884570321</v>
      </c>
      <c r="AK58" s="39">
        <v>37.136732050397086</v>
      </c>
      <c r="AL58" s="36">
        <v>578014.53277970036</v>
      </c>
      <c r="AM58" s="39">
        <v>33.284264239300953</v>
      </c>
      <c r="AN58" s="36">
        <v>2919114.1212367322</v>
      </c>
      <c r="AO58" s="40">
        <v>36.304680263123799</v>
      </c>
      <c r="AP58" s="38">
        <v>254424.36253138797</v>
      </c>
      <c r="AQ58" s="39">
        <v>1.7988402164297288</v>
      </c>
      <c r="AR58" s="36">
        <v>788235.87742092786</v>
      </c>
      <c r="AS58" s="39">
        <v>5.7218466845790683</v>
      </c>
      <c r="AT58" s="36">
        <v>1042660.2399523158</v>
      </c>
      <c r="AU58" s="40">
        <v>3.7344965739327995</v>
      </c>
      <c r="AV58" s="116">
        <f t="shared" si="33"/>
        <v>2595523.9509884203</v>
      </c>
      <c r="AW58" s="117">
        <f t="shared" si="34"/>
        <v>1366250.4102006282</v>
      </c>
      <c r="AX58" s="118">
        <f t="shared" si="35"/>
        <v>3961774.3611890487</v>
      </c>
      <c r="AY58" s="32"/>
      <c r="AZ58" s="35">
        <v>3521379.0995512623</v>
      </c>
      <c r="BA58" s="39">
        <v>33.042806962404683</v>
      </c>
      <c r="BB58" s="36">
        <v>592600.74636873673</v>
      </c>
      <c r="BC58" s="39">
        <v>18.517624375727962</v>
      </c>
      <c r="BD58" s="36">
        <f t="shared" si="60"/>
        <v>4113979.8459199993</v>
      </c>
      <c r="BE58" s="40">
        <v>30.230073113918095</v>
      </c>
      <c r="BF58" s="38">
        <v>690551.90713362209</v>
      </c>
      <c r="BG58" s="39">
        <v>1.2745409907502663</v>
      </c>
      <c r="BH58" s="36">
        <v>571762.2253663782</v>
      </c>
      <c r="BI58" s="39">
        <v>1.9618586098849562</v>
      </c>
      <c r="BJ58" s="36">
        <v>1262314.1325000003</v>
      </c>
      <c r="BK58" s="40">
        <v>1.4909748806158944</v>
      </c>
      <c r="BL58" s="116">
        <f t="shared" si="36"/>
        <v>4211931.0066848844</v>
      </c>
      <c r="BM58" s="117">
        <f t="shared" si="37"/>
        <v>1164362.9717351149</v>
      </c>
      <c r="BN58" s="118">
        <f t="shared" si="38"/>
        <v>5376293.9784199996</v>
      </c>
      <c r="BO58" s="32"/>
      <c r="BP58" s="35">
        <v>2963982.474652681</v>
      </c>
      <c r="BQ58" s="39">
        <v>34.174035818990468</v>
      </c>
      <c r="BR58" s="36">
        <v>534146.92695017578</v>
      </c>
      <c r="BS58" s="39">
        <v>33.102809057398105</v>
      </c>
      <c r="BT58" s="36">
        <v>3498129.4016028568</v>
      </c>
      <c r="BU58" s="40">
        <v>34.006001882051336</v>
      </c>
      <c r="BV58" s="38">
        <v>523942.561650171</v>
      </c>
      <c r="BW58" s="39">
        <v>1.9524233260053698</v>
      </c>
      <c r="BX58" s="36">
        <v>1013878.2421992269</v>
      </c>
      <c r="BY58" s="39">
        <v>5.9558616605528156</v>
      </c>
      <c r="BZ58" s="36">
        <v>1537820.8038493979</v>
      </c>
      <c r="CA58" s="40">
        <v>3.5063073092667998</v>
      </c>
      <c r="CB58" s="116">
        <f t="shared" si="39"/>
        <v>3487925.036302852</v>
      </c>
      <c r="CC58" s="117">
        <f t="shared" si="40"/>
        <v>1548025.1691494025</v>
      </c>
      <c r="CD58" s="118">
        <f t="shared" si="41"/>
        <v>5035950.205452254</v>
      </c>
      <c r="CE58" s="32"/>
      <c r="CF58" s="35">
        <v>5320196.5337406686</v>
      </c>
      <c r="CG58" s="39">
        <f t="shared" si="61"/>
        <v>42.480689037997003</v>
      </c>
      <c r="CH58" s="36">
        <v>864026.8884387383</v>
      </c>
      <c r="CI58" s="39">
        <f t="shared" si="62"/>
        <v>39.988285668474951</v>
      </c>
      <c r="CJ58" s="36">
        <v>6184287.2698058132</v>
      </c>
      <c r="CK58" s="40">
        <v>42.114387754474535</v>
      </c>
      <c r="CL58" s="38">
        <v>1521257.3115288208</v>
      </c>
      <c r="CM58" s="39">
        <v>2.8347765294280922</v>
      </c>
      <c r="CN58" s="36">
        <v>643771.82638998074</v>
      </c>
      <c r="CO58" s="39">
        <v>2.0041898254117383</v>
      </c>
      <c r="CP58" s="36">
        <v>2165029.1379188015</v>
      </c>
      <c r="CQ58" s="40">
        <v>2.5237734368771392</v>
      </c>
      <c r="CR58" s="116">
        <f t="shared" si="42"/>
        <v>6841453.8452694891</v>
      </c>
      <c r="CS58" s="117">
        <f t="shared" si="43"/>
        <v>1507798.7148287189</v>
      </c>
      <c r="CT58" s="118">
        <f t="shared" si="44"/>
        <v>8349252.5600982085</v>
      </c>
      <c r="CU58" s="32"/>
      <c r="CV58" s="38">
        <f t="shared" si="45"/>
        <v>22667091.479165286</v>
      </c>
      <c r="CW58" s="39">
        <f t="shared" si="46"/>
        <v>33.343912196089839</v>
      </c>
      <c r="CX58" s="39">
        <f t="shared" si="47"/>
        <v>4811834.9740779288</v>
      </c>
      <c r="CY58" s="39">
        <f t="shared" si="48"/>
        <v>31.986140021124928</v>
      </c>
      <c r="CZ58" s="36">
        <f t="shared" si="49"/>
        <v>27478926.453243215</v>
      </c>
      <c r="DA58" s="40">
        <f t="shared" si="50"/>
        <v>33.097888847024947</v>
      </c>
      <c r="DB58" s="38">
        <f t="shared" si="51"/>
        <v>5821303.1867659818</v>
      </c>
      <c r="DC58" s="39">
        <f t="shared" si="52"/>
        <v>2.0943171398629437</v>
      </c>
      <c r="DD58" s="36">
        <f t="shared" si="53"/>
        <v>5298965.079044017</v>
      </c>
      <c r="DE58" s="39">
        <f t="shared" si="54"/>
        <v>3.4874116568401283</v>
      </c>
      <c r="DF58" s="36">
        <f t="shared" si="55"/>
        <v>11120268.265809998</v>
      </c>
      <c r="DG58" s="40">
        <f t="shared" si="56"/>
        <v>2.5866948154791336</v>
      </c>
      <c r="DH58" s="152"/>
      <c r="DI58" s="161" t="s">
        <v>58</v>
      </c>
      <c r="DJ58" s="38">
        <f t="shared" si="57"/>
        <v>27478926.453243215</v>
      </c>
      <c r="DK58" s="36">
        <f t="shared" si="58"/>
        <v>11120268.265809998</v>
      </c>
      <c r="DL58" s="37">
        <f t="shared" si="59"/>
        <v>38599194.719053209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>
        <v>34743384.329999</v>
      </c>
      <c r="E59" s="39">
        <v>329.03424814378928</v>
      </c>
      <c r="F59" s="36">
        <v>9074264.5999999978</v>
      </c>
      <c r="G59" s="39">
        <v>392.85932115334651</v>
      </c>
      <c r="H59" s="36">
        <v>43817648.929998994</v>
      </c>
      <c r="I59" s="40">
        <v>340.48992874348431</v>
      </c>
      <c r="J59" s="38">
        <v>21549895.269999988</v>
      </c>
      <c r="K59" s="39">
        <v>70.490608086669482</v>
      </c>
      <c r="L59" s="36">
        <v>30597973.559999958</v>
      </c>
      <c r="M59" s="39">
        <v>116.22543743162741</v>
      </c>
      <c r="N59" s="36">
        <v>52147868.829999946</v>
      </c>
      <c r="O59" s="40">
        <v>91.651980361244739</v>
      </c>
      <c r="P59" s="116">
        <f t="shared" si="27"/>
        <v>56293279.599998988</v>
      </c>
      <c r="Q59" s="117">
        <f t="shared" si="28"/>
        <v>39672238.159999952</v>
      </c>
      <c r="R59" s="118">
        <f t="shared" si="29"/>
        <v>95965517.759998947</v>
      </c>
      <c r="S59" s="32"/>
      <c r="T59" s="35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38">
        <v>67724507.680000007</v>
      </c>
      <c r="AA59" s="39">
        <v>71.485352051425508</v>
      </c>
      <c r="AB59" s="36">
        <v>0</v>
      </c>
      <c r="AC59" s="39">
        <v>0</v>
      </c>
      <c r="AD59" s="36">
        <v>67724507.680000007</v>
      </c>
      <c r="AE59" s="40">
        <v>51.786094294579954</v>
      </c>
      <c r="AF59" s="116">
        <f t="shared" si="30"/>
        <v>67724507.680000007</v>
      </c>
      <c r="AG59" s="117">
        <f t="shared" si="31"/>
        <v>0</v>
      </c>
      <c r="AH59" s="118">
        <f t="shared" si="32"/>
        <v>67724507.680000007</v>
      </c>
      <c r="AI59" s="32"/>
      <c r="AJ59" s="35">
        <v>5915004.5590000004</v>
      </c>
      <c r="AK59" s="39">
        <v>93.82938703997462</v>
      </c>
      <c r="AL59" s="36">
        <v>5286238.8432999998</v>
      </c>
      <c r="AM59" s="39">
        <v>304.40163787285502</v>
      </c>
      <c r="AN59" s="36">
        <v>11201243.4023</v>
      </c>
      <c r="AO59" s="40">
        <v>139.30855162923166</v>
      </c>
      <c r="AP59" s="38">
        <v>6123995.9000000022</v>
      </c>
      <c r="AQ59" s="39">
        <v>43.29809457147303</v>
      </c>
      <c r="AR59" s="36">
        <v>11917149.972199999</v>
      </c>
      <c r="AS59" s="39">
        <v>86.507233445364719</v>
      </c>
      <c r="AT59" s="36">
        <v>18041145.872200001</v>
      </c>
      <c r="AU59" s="40">
        <v>64.617978961808333</v>
      </c>
      <c r="AV59" s="116">
        <f t="shared" si="33"/>
        <v>12039000.459000003</v>
      </c>
      <c r="AW59" s="117">
        <f t="shared" si="34"/>
        <v>17203388.815499999</v>
      </c>
      <c r="AX59" s="118">
        <f t="shared" si="35"/>
        <v>29242389.274500001</v>
      </c>
      <c r="AY59" s="32"/>
      <c r="AZ59" s="35">
        <v>-108488.06375712981</v>
      </c>
      <c r="BA59" s="39">
        <v>-1.0052988311682185</v>
      </c>
      <c r="BB59" s="36">
        <v>-22926.846242870106</v>
      </c>
      <c r="BC59" s="39">
        <v>-0.80057061673905461</v>
      </c>
      <c r="BD59" s="36">
        <f t="shared" si="60"/>
        <v>-131414.90999999992</v>
      </c>
      <c r="BE59" s="40">
        <v>-0.96565416749333099</v>
      </c>
      <c r="BF59" s="38">
        <v>119911.00602970499</v>
      </c>
      <c r="BG59" s="39">
        <v>0.20882666729895211</v>
      </c>
      <c r="BH59" s="36">
        <v>103044.26397029468</v>
      </c>
      <c r="BI59" s="39">
        <v>0.38194882600690711</v>
      </c>
      <c r="BJ59" s="36">
        <v>222955.26999999967</v>
      </c>
      <c r="BK59" s="40">
        <v>0.26334222340861529</v>
      </c>
      <c r="BL59" s="116">
        <f t="shared" si="36"/>
        <v>11422.942272575179</v>
      </c>
      <c r="BM59" s="117">
        <f t="shared" si="37"/>
        <v>80117.417727424574</v>
      </c>
      <c r="BN59" s="118">
        <f t="shared" si="38"/>
        <v>91540.359999999753</v>
      </c>
      <c r="BO59" s="32"/>
      <c r="BP59" s="35">
        <v>0</v>
      </c>
      <c r="BQ59" s="39">
        <v>0</v>
      </c>
      <c r="BR59" s="36">
        <v>0</v>
      </c>
      <c r="BS59" s="39">
        <v>0</v>
      </c>
      <c r="BT59" s="36">
        <v>0</v>
      </c>
      <c r="BU59" s="40">
        <v>0</v>
      </c>
      <c r="BV59" s="38">
        <v>-644.73000000000047</v>
      </c>
      <c r="BW59" s="39">
        <v>-2.4025265040711016E-3</v>
      </c>
      <c r="BX59" s="36">
        <v>0</v>
      </c>
      <c r="BY59" s="39">
        <v>0</v>
      </c>
      <c r="BZ59" s="36">
        <v>-644.73000000000047</v>
      </c>
      <c r="CA59" s="40">
        <v>-1.4700162111508104E-3</v>
      </c>
      <c r="CB59" s="116">
        <f t="shared" si="39"/>
        <v>-644.73000000000047</v>
      </c>
      <c r="CC59" s="117">
        <f t="shared" si="40"/>
        <v>0</v>
      </c>
      <c r="CD59" s="118">
        <f t="shared" si="41"/>
        <v>-644.73000000000047</v>
      </c>
      <c r="CE59" s="32"/>
      <c r="CF59" s="35">
        <v>189005.2676678031</v>
      </c>
      <c r="CG59" s="39">
        <f t="shared" si="61"/>
        <v>1.5091686841677694</v>
      </c>
      <c r="CH59" s="36">
        <v>30658.752332194581</v>
      </c>
      <c r="CI59" s="39">
        <f t="shared" si="62"/>
        <v>1.418926844642689</v>
      </c>
      <c r="CJ59" s="36">
        <v>219664.01999999769</v>
      </c>
      <c r="CK59" s="40">
        <v>1.4958903605842739</v>
      </c>
      <c r="CL59" s="38">
        <v>1076358.0227754889</v>
      </c>
      <c r="CM59" s="39">
        <v>2.0057319935962568</v>
      </c>
      <c r="CN59" s="36">
        <v>453144.50722450996</v>
      </c>
      <c r="CO59" s="39">
        <v>1.4107290403081754</v>
      </c>
      <c r="CP59" s="36">
        <v>1529502.5299999989</v>
      </c>
      <c r="CQ59" s="40">
        <v>1.7829403721379149</v>
      </c>
      <c r="CR59" s="116">
        <f t="shared" si="42"/>
        <v>1265363.2904432919</v>
      </c>
      <c r="CS59" s="117">
        <f t="shared" si="43"/>
        <v>483803.25955670455</v>
      </c>
      <c r="CT59" s="118">
        <f t="shared" si="44"/>
        <v>1749166.5499999966</v>
      </c>
      <c r="CU59" s="32"/>
      <c r="CV59" s="38">
        <f t="shared" si="45"/>
        <v>40738906.092909671</v>
      </c>
      <c r="CW59" s="39">
        <f t="shared" si="46"/>
        <v>59.928046303395973</v>
      </c>
      <c r="CX59" s="39">
        <f t="shared" si="47"/>
        <v>14368235.349389322</v>
      </c>
      <c r="CY59" s="39">
        <f t="shared" si="48"/>
        <v>95.511253028811922</v>
      </c>
      <c r="CZ59" s="36">
        <f t="shared" si="49"/>
        <v>55107141.442298993</v>
      </c>
      <c r="DA59" s="40">
        <f t="shared" si="50"/>
        <v>66.375593138181856</v>
      </c>
      <c r="DB59" s="38">
        <f t="shared" si="51"/>
        <v>96594023.148805186</v>
      </c>
      <c r="DC59" s="39">
        <f t="shared" si="52"/>
        <v>34.751414210612062</v>
      </c>
      <c r="DD59" s="36">
        <f t="shared" si="53"/>
        <v>43071312.303394757</v>
      </c>
      <c r="DE59" s="39">
        <f t="shared" si="54"/>
        <v>28.346553404605437</v>
      </c>
      <c r="DF59" s="36">
        <f t="shared" si="55"/>
        <v>139665335.45219994</v>
      </c>
      <c r="DG59" s="40">
        <f t="shared" si="56"/>
        <v>32.487669405162919</v>
      </c>
      <c r="DH59" s="152"/>
      <c r="DI59" s="161" t="s">
        <v>6</v>
      </c>
      <c r="DJ59" s="38">
        <f t="shared" si="57"/>
        <v>55107141.442298993</v>
      </c>
      <c r="DK59" s="36">
        <f t="shared" si="58"/>
        <v>139665335.45219994</v>
      </c>
      <c r="DL59" s="37">
        <f t="shared" si="59"/>
        <v>194772476.89449894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>
        <v>227380</v>
      </c>
      <c r="E60" s="39">
        <v>2.15338283203273</v>
      </c>
      <c r="F60" s="36">
        <v>0</v>
      </c>
      <c r="G60" s="39">
        <v>0</v>
      </c>
      <c r="H60" s="36">
        <v>227380</v>
      </c>
      <c r="I60" s="40">
        <v>1.7668816535861371</v>
      </c>
      <c r="J60" s="38">
        <v>568977</v>
      </c>
      <c r="K60" s="39">
        <v>1.8611475468822065</v>
      </c>
      <c r="L60" s="36">
        <v>0</v>
      </c>
      <c r="M60" s="39">
        <v>0</v>
      </c>
      <c r="N60" s="36">
        <v>568977</v>
      </c>
      <c r="O60" s="40">
        <v>1</v>
      </c>
      <c r="P60" s="116">
        <f t="shared" si="27"/>
        <v>796357</v>
      </c>
      <c r="Q60" s="117">
        <f t="shared" si="28"/>
        <v>0</v>
      </c>
      <c r="R60" s="118">
        <f t="shared" si="29"/>
        <v>796357</v>
      </c>
      <c r="S60" s="32"/>
      <c r="T60" s="35">
        <v>386184.17</v>
      </c>
      <c r="U60" s="39">
        <v>2.0383522028512764</v>
      </c>
      <c r="V60" s="36">
        <v>149523.39000000001</v>
      </c>
      <c r="W60" s="39">
        <v>3.2593654495912809</v>
      </c>
      <c r="X60" s="36">
        <v>535707.56000000006</v>
      </c>
      <c r="Y60" s="40">
        <v>2.2763712850671816</v>
      </c>
      <c r="Z60" s="38">
        <v>6703676.0800000019</v>
      </c>
      <c r="AA60" s="39">
        <v>7.0759413546691459</v>
      </c>
      <c r="AB60" s="36">
        <v>1608563.8699999996</v>
      </c>
      <c r="AC60" s="39">
        <v>4.4634719354910306</v>
      </c>
      <c r="AD60" s="36">
        <v>8312239.9500000011</v>
      </c>
      <c r="AE60" s="40">
        <v>6.3560217208783794</v>
      </c>
      <c r="AF60" s="116">
        <f t="shared" si="30"/>
        <v>7089860.2500000019</v>
      </c>
      <c r="AG60" s="117">
        <f t="shared" si="31"/>
        <v>1758087.2599999998</v>
      </c>
      <c r="AH60" s="118">
        <f t="shared" si="32"/>
        <v>8847947.5100000016</v>
      </c>
      <c r="AI60" s="32"/>
      <c r="AJ60" s="35">
        <v>96953.725828208786</v>
      </c>
      <c r="AK60" s="39">
        <v>1.5379715391530582</v>
      </c>
      <c r="AL60" s="36">
        <v>56128.012511396664</v>
      </c>
      <c r="AM60" s="39">
        <v>3.2320633716110021</v>
      </c>
      <c r="AN60" s="36">
        <v>153081.73833960545</v>
      </c>
      <c r="AO60" s="40">
        <v>1.9038596415641302</v>
      </c>
      <c r="AP60" s="38">
        <v>110308.03479137608</v>
      </c>
      <c r="AQ60" s="39">
        <v>0.77990380796798653</v>
      </c>
      <c r="AR60" s="36">
        <v>194126.08908129536</v>
      </c>
      <c r="AS60" s="39">
        <v>1.4091717352862272</v>
      </c>
      <c r="AT60" s="36">
        <v>304434.12387267145</v>
      </c>
      <c r="AU60" s="40">
        <v>1.0903918160749273</v>
      </c>
      <c r="AV60" s="116">
        <f t="shared" si="33"/>
        <v>207261.76061958488</v>
      </c>
      <c r="AW60" s="117">
        <f t="shared" si="34"/>
        <v>250254.10159269202</v>
      </c>
      <c r="AX60" s="118">
        <f t="shared" si="35"/>
        <v>457515.8622122769</v>
      </c>
      <c r="AY60" s="32"/>
      <c r="AZ60" s="35">
        <v>341668.00896054244</v>
      </c>
      <c r="BA60" s="39">
        <v>3.1660483020928871</v>
      </c>
      <c r="BB60" s="36">
        <v>72204.901039457574</v>
      </c>
      <c r="BC60" s="39">
        <v>2.5212853762962473</v>
      </c>
      <c r="BD60" s="36">
        <f t="shared" si="60"/>
        <v>413872.91000000003</v>
      </c>
      <c r="BE60" s="40">
        <v>3.0411929693068513</v>
      </c>
      <c r="BF60" s="38">
        <v>1236328.9275338782</v>
      </c>
      <c r="BG60" s="39">
        <v>2.1530838425142553</v>
      </c>
      <c r="BH60" s="36">
        <v>1062426.2824661222</v>
      </c>
      <c r="BI60" s="39">
        <v>3.938040368979673</v>
      </c>
      <c r="BJ60" s="36">
        <v>2298755.2100000004</v>
      </c>
      <c r="BK60" s="40">
        <v>2.7151603461696117</v>
      </c>
      <c r="BL60" s="116">
        <f t="shared" si="36"/>
        <v>1577996.9364944207</v>
      </c>
      <c r="BM60" s="117">
        <f t="shared" si="37"/>
        <v>1134631.1835055798</v>
      </c>
      <c r="BN60" s="118">
        <f t="shared" si="38"/>
        <v>2712628.1200000006</v>
      </c>
      <c r="BO60" s="32"/>
      <c r="BP60" s="35">
        <v>-103589.72000000125</v>
      </c>
      <c r="BQ60" s="39">
        <v>-1.1943656320619984</v>
      </c>
      <c r="BR60" s="36">
        <v>0</v>
      </c>
      <c r="BS60" s="39">
        <v>0</v>
      </c>
      <c r="BT60" s="36">
        <v>-103589.72000000125</v>
      </c>
      <c r="BU60" s="40">
        <v>-1.0070159816463939</v>
      </c>
      <c r="BV60" s="38">
        <v>-68517.600000000093</v>
      </c>
      <c r="BW60" s="39">
        <v>-0.25532447690559185</v>
      </c>
      <c r="BX60" s="36">
        <v>0</v>
      </c>
      <c r="BY60" s="39">
        <v>0</v>
      </c>
      <c r="BZ60" s="36">
        <v>-68517.600000000093</v>
      </c>
      <c r="CA60" s="40">
        <v>-0.15622350867672799</v>
      </c>
      <c r="CB60" s="116">
        <f t="shared" si="39"/>
        <v>-172107.32000000135</v>
      </c>
      <c r="CC60" s="117">
        <f t="shared" si="40"/>
        <v>0</v>
      </c>
      <c r="CD60" s="118">
        <f t="shared" si="41"/>
        <v>-172107.32000000135</v>
      </c>
      <c r="CE60" s="32"/>
      <c r="CF60" s="35">
        <v>240832.5303841182</v>
      </c>
      <c r="CG60" s="39">
        <f t="shared" si="61"/>
        <v>1.9229988532563456</v>
      </c>
      <c r="CH60" s="36">
        <v>39065.709615881788</v>
      </c>
      <c r="CI60" s="39">
        <f t="shared" si="62"/>
        <v>1.8080117376721334</v>
      </c>
      <c r="CJ60" s="36">
        <v>279898.23999999999</v>
      </c>
      <c r="CK60" s="40">
        <v>1.906079471551636</v>
      </c>
      <c r="CL60" s="38">
        <v>1541931.6965321004</v>
      </c>
      <c r="CM60" s="39">
        <v>2.8733020707178549</v>
      </c>
      <c r="CN60" s="36">
        <v>649150.06346789934</v>
      </c>
      <c r="CO60" s="39">
        <v>2.0209333478654332</v>
      </c>
      <c r="CP60" s="36">
        <v>2191081.7599999998</v>
      </c>
      <c r="CQ60" s="40">
        <v>2.5541429660524981</v>
      </c>
      <c r="CR60" s="116">
        <f t="shared" si="42"/>
        <v>1782764.2269162186</v>
      </c>
      <c r="CS60" s="117">
        <f t="shared" si="43"/>
        <v>688215.77308378113</v>
      </c>
      <c r="CT60" s="118">
        <f t="shared" si="44"/>
        <v>2470980</v>
      </c>
      <c r="CU60" s="32"/>
      <c r="CV60" s="38">
        <f t="shared" si="45"/>
        <v>1189428.7151728682</v>
      </c>
      <c r="CW60" s="39">
        <f t="shared" si="46"/>
        <v>1.7496822068542053</v>
      </c>
      <c r="CX60" s="39">
        <f t="shared" si="47"/>
        <v>316922.01316673605</v>
      </c>
      <c r="CY60" s="39">
        <f t="shared" si="48"/>
        <v>2.1067039795708182</v>
      </c>
      <c r="CZ60" s="36">
        <f t="shared" si="49"/>
        <v>1506350.7283396043</v>
      </c>
      <c r="DA60" s="40">
        <f t="shared" si="50"/>
        <v>1.8143732454778958</v>
      </c>
      <c r="DB60" s="38">
        <f t="shared" si="51"/>
        <v>10092704.138857357</v>
      </c>
      <c r="DC60" s="39">
        <f t="shared" si="52"/>
        <v>3.6310294426216698</v>
      </c>
      <c r="DD60" s="36">
        <f t="shared" si="53"/>
        <v>3514266.3050153162</v>
      </c>
      <c r="DE60" s="39">
        <f t="shared" si="54"/>
        <v>2.3128465831599594</v>
      </c>
      <c r="DF60" s="36">
        <f t="shared" si="55"/>
        <v>13606970.443872673</v>
      </c>
      <c r="DG60" s="40">
        <f t="shared" si="56"/>
        <v>3.1651286695806617</v>
      </c>
      <c r="DH60" s="152"/>
      <c r="DI60" s="161" t="s">
        <v>7</v>
      </c>
      <c r="DJ60" s="38">
        <f t="shared" si="57"/>
        <v>1506350.7283396043</v>
      </c>
      <c r="DK60" s="36">
        <f t="shared" si="58"/>
        <v>13606970.443872673</v>
      </c>
      <c r="DL60" s="37">
        <f t="shared" si="59"/>
        <v>15113321.172212278</v>
      </c>
      <c r="DM60"/>
    </row>
    <row r="61" spans="1:119" s="19" customFormat="1" ht="15.6" x14ac:dyDescent="0.3">
      <c r="A61" s="26">
        <v>49</v>
      </c>
      <c r="B61" s="26" t="s">
        <v>173</v>
      </c>
      <c r="C61" s="41"/>
      <c r="D61" s="42">
        <v>182248604</v>
      </c>
      <c r="E61" s="46">
        <v>1725.9698083188121</v>
      </c>
      <c r="F61" s="43">
        <v>40381675</v>
      </c>
      <c r="G61" s="46">
        <v>1748.2758247467314</v>
      </c>
      <c r="H61" s="43">
        <v>222630279.00000003</v>
      </c>
      <c r="I61" s="47">
        <v>1729.9734167378974</v>
      </c>
      <c r="J61" s="45">
        <v>88645603</v>
      </c>
      <c r="K61" s="46">
        <v>289.9634722762853</v>
      </c>
      <c r="L61" s="43">
        <v>138804151</v>
      </c>
      <c r="M61" s="46">
        <v>527.24318934605571</v>
      </c>
      <c r="N61" s="43">
        <v>227449754</v>
      </c>
      <c r="O61" s="47">
        <v>399.75210597264913</v>
      </c>
      <c r="P61" s="122">
        <f t="shared" si="27"/>
        <v>270894207</v>
      </c>
      <c r="Q61" s="123">
        <f t="shared" si="28"/>
        <v>179185826</v>
      </c>
      <c r="R61" s="124">
        <f t="shared" si="29"/>
        <v>450080033</v>
      </c>
      <c r="S61" s="32"/>
      <c r="T61" s="42">
        <v>314071409.71999985</v>
      </c>
      <c r="U61" s="46">
        <v>1657.7275807430624</v>
      </c>
      <c r="V61" s="43">
        <v>74168707.770000011</v>
      </c>
      <c r="W61" s="46">
        <v>1616.7565726430521</v>
      </c>
      <c r="X61" s="36">
        <v>388240117.48999989</v>
      </c>
      <c r="Y61" s="47">
        <v>1649.7408682553303</v>
      </c>
      <c r="Z61" s="45">
        <v>209583594.95999989</v>
      </c>
      <c r="AA61" s="46">
        <v>221.22208906574895</v>
      </c>
      <c r="AB61" s="43">
        <v>138399420.92000005</v>
      </c>
      <c r="AC61" s="46">
        <v>384.03320047504894</v>
      </c>
      <c r="AD61" s="43">
        <v>347983015.87999988</v>
      </c>
      <c r="AE61" s="47">
        <v>266.08803652618866</v>
      </c>
      <c r="AF61" s="122">
        <f t="shared" si="30"/>
        <v>523655004.67999971</v>
      </c>
      <c r="AG61" s="123">
        <f t="shared" si="31"/>
        <v>212568128.69000006</v>
      </c>
      <c r="AH61" s="124">
        <f t="shared" si="32"/>
        <v>736223133.36999977</v>
      </c>
      <c r="AI61" s="32"/>
      <c r="AJ61" s="42">
        <v>106435443.41569774</v>
      </c>
      <c r="AK61" s="46">
        <v>1688.3794958073879</v>
      </c>
      <c r="AL61" s="43">
        <v>33105659.478100184</v>
      </c>
      <c r="AM61" s="46">
        <v>1906.3491580156733</v>
      </c>
      <c r="AN61" s="43">
        <v>139541102.89379787</v>
      </c>
      <c r="AO61" s="47">
        <v>1735.4563452204795</v>
      </c>
      <c r="AP61" s="45">
        <v>35763832.398727089</v>
      </c>
      <c r="AQ61" s="46">
        <v>252.85872536890432</v>
      </c>
      <c r="AR61" s="43">
        <v>65783958.554371826</v>
      </c>
      <c r="AS61" s="46">
        <v>477.52929793604648</v>
      </c>
      <c r="AT61" s="43">
        <v>101547790.95309889</v>
      </c>
      <c r="AU61" s="47">
        <v>363.71376108303059</v>
      </c>
      <c r="AV61" s="122">
        <f t="shared" si="33"/>
        <v>142199275.81442481</v>
      </c>
      <c r="AW61" s="123">
        <f t="shared" si="34"/>
        <v>98889618.032472014</v>
      </c>
      <c r="AX61" s="124">
        <f t="shared" si="35"/>
        <v>241088893.84689683</v>
      </c>
      <c r="AY61" s="32"/>
      <c r="AZ61" s="42">
        <v>186669368.23064488</v>
      </c>
      <c r="BA61" s="46">
        <v>1729.9148106354262</v>
      </c>
      <c r="BB61" s="43">
        <v>39444479.185268916</v>
      </c>
      <c r="BC61" s="46">
        <v>1376.6901806285689</v>
      </c>
      <c r="BD61" s="43">
        <f>SUM(BD20:BD60)</f>
        <v>226113847.41591379</v>
      </c>
      <c r="BE61" s="47">
        <v>1661.5145088140396</v>
      </c>
      <c r="BF61" s="45">
        <v>140553661.75707892</v>
      </c>
      <c r="BG61" s="46">
        <v>244.80509417507281</v>
      </c>
      <c r="BH61" s="43">
        <v>120998301.9082958</v>
      </c>
      <c r="BI61" s="46">
        <v>448.44463880050336</v>
      </c>
      <c r="BJ61" s="43">
        <v>261551963.6653747</v>
      </c>
      <c r="BK61" s="47">
        <v>308.9304672874855</v>
      </c>
      <c r="BL61" s="122">
        <f t="shared" si="36"/>
        <v>327223029.98772383</v>
      </c>
      <c r="BM61" s="123">
        <f t="shared" si="37"/>
        <v>160442781.09356472</v>
      </c>
      <c r="BN61" s="124">
        <f t="shared" si="38"/>
        <v>487665811.08128858</v>
      </c>
      <c r="BO61" s="32"/>
      <c r="BP61" s="42">
        <v>128482323.43000013</v>
      </c>
      <c r="BQ61" s="46">
        <v>1481.3716209703468</v>
      </c>
      <c r="BR61" s="43">
        <v>24347311.379999951</v>
      </c>
      <c r="BS61" s="46">
        <v>1508.8814687654904</v>
      </c>
      <c r="BT61" s="36">
        <v>152829634.81000009</v>
      </c>
      <c r="BU61" s="47">
        <v>1485.6868492631343</v>
      </c>
      <c r="BV61" s="45">
        <v>52970828.199999996</v>
      </c>
      <c r="BW61" s="46">
        <v>197.39087477408654</v>
      </c>
      <c r="BX61" s="43">
        <v>66100324.639999874</v>
      </c>
      <c r="BY61" s="46">
        <v>388.29552986512448</v>
      </c>
      <c r="BZ61" s="43">
        <v>119071152.83999985</v>
      </c>
      <c r="CA61" s="47">
        <v>271.48810347775895</v>
      </c>
      <c r="CB61" s="122">
        <f t="shared" si="39"/>
        <v>181453151.63000011</v>
      </c>
      <c r="CC61" s="123">
        <f t="shared" si="40"/>
        <v>90447636.019999832</v>
      </c>
      <c r="CD61" s="124">
        <f t="shared" si="41"/>
        <v>271900787.64999998</v>
      </c>
      <c r="CE61" s="32"/>
      <c r="CF61" s="42">
        <f>SUM(CF20:CF60)</f>
        <v>207077794.29256856</v>
      </c>
      <c r="CG61" s="46">
        <f t="shared" si="61"/>
        <v>1653.4741395787905</v>
      </c>
      <c r="CH61" s="43">
        <f>SUM(CH20:CH60)</f>
        <v>37415201.559482701</v>
      </c>
      <c r="CI61" s="46">
        <f t="shared" si="62"/>
        <v>1731.6240829121443</v>
      </c>
      <c r="CJ61" s="43">
        <f>SUM(CJ20:CJ60)</f>
        <v>244492977.42180854</v>
      </c>
      <c r="CK61" s="47">
        <v>1664.9731173809701</v>
      </c>
      <c r="CL61" s="45">
        <v>114774404.44074863</v>
      </c>
      <c r="CM61" s="46">
        <v>213.87557872161955</v>
      </c>
      <c r="CN61" s="43">
        <v>105245615.04284823</v>
      </c>
      <c r="CO61" s="46">
        <v>327.65054665548479</v>
      </c>
      <c r="CP61" s="43">
        <v>220020019.48359683</v>
      </c>
      <c r="CQ61" s="47">
        <v>256.47723212061356</v>
      </c>
      <c r="CR61" s="122">
        <f t="shared" si="42"/>
        <v>321852198.7333172</v>
      </c>
      <c r="CS61" s="123">
        <f t="shared" si="43"/>
        <v>142660816.60233092</v>
      </c>
      <c r="CT61" s="124">
        <f t="shared" si="44"/>
        <v>464513015.33564812</v>
      </c>
      <c r="CU61" s="32"/>
      <c r="CV61" s="45">
        <f>SUM(CV20:CV60)</f>
        <v>1124984943.0889111</v>
      </c>
      <c r="CW61" s="46">
        <f t="shared" si="46"/>
        <v>1654.8836536332333</v>
      </c>
      <c r="CX61" s="46">
        <f>SUM(CX20:CX60)</f>
        <v>248863034.3728517</v>
      </c>
      <c r="CY61" s="46">
        <f t="shared" si="48"/>
        <v>1654.2894563954644</v>
      </c>
      <c r="CZ61" s="43">
        <f t="shared" si="49"/>
        <v>1373847977.4617627</v>
      </c>
      <c r="DA61" s="47">
        <f t="shared" si="50"/>
        <v>1654.775987268333</v>
      </c>
      <c r="DB61" s="45">
        <f>SUM(DB20:DB60)</f>
        <v>642291924.7565546</v>
      </c>
      <c r="DC61" s="46">
        <f t="shared" si="52"/>
        <v>231.07591954174029</v>
      </c>
      <c r="DD61" s="43">
        <f>SUM(DD20:DD60)</f>
        <v>635331772.0655154</v>
      </c>
      <c r="DE61" s="46">
        <f t="shared" si="54"/>
        <v>418.13135108674845</v>
      </c>
      <c r="DF61" s="43">
        <f>SUM(DF20:DF60)</f>
        <v>1277623696.8220704</v>
      </c>
      <c r="DG61" s="47">
        <f t="shared" si="56"/>
        <v>297.18910674698651</v>
      </c>
      <c r="DH61" s="153"/>
      <c r="DI61" s="161" t="s">
        <v>173</v>
      </c>
      <c r="DJ61" s="45">
        <f>SUM(DJ20:DJ60)</f>
        <v>1373847977.4617629</v>
      </c>
      <c r="DK61" s="43">
        <f>SUM(DK20:DK60)</f>
        <v>1277623696.8220704</v>
      </c>
      <c r="DL61" s="44">
        <f t="shared" si="59"/>
        <v>2651471674.2838335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38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>
        <v>277287.94999999995</v>
      </c>
      <c r="U62" s="39">
        <v>1.4635776078201614</v>
      </c>
      <c r="V62" s="36">
        <v>34515.44000000001</v>
      </c>
      <c r="W62" s="39">
        <v>0.75238016348773862</v>
      </c>
      <c r="X62" s="36">
        <v>311803.38999999996</v>
      </c>
      <c r="Y62" s="40">
        <v>1.3249398301987811</v>
      </c>
      <c r="Z62" s="38">
        <v>1753590.78</v>
      </c>
      <c r="AA62" s="39">
        <v>1.8509703290091726</v>
      </c>
      <c r="AB62" s="36">
        <v>513586.18000000005</v>
      </c>
      <c r="AC62" s="39">
        <v>1.4251081624045463</v>
      </c>
      <c r="AD62" s="36">
        <v>2267176.96</v>
      </c>
      <c r="AE62" s="40">
        <v>1.7336152576821378</v>
      </c>
      <c r="AF62" s="116">
        <f t="shared" si="30"/>
        <v>2030878.73</v>
      </c>
      <c r="AG62" s="117">
        <f t="shared" si="31"/>
        <v>548101.62000000011</v>
      </c>
      <c r="AH62" s="118">
        <f t="shared" si="32"/>
        <v>2578980.35</v>
      </c>
      <c r="AI62" s="32"/>
      <c r="AJ62" s="35">
        <v>0</v>
      </c>
      <c r="AK62" s="39">
        <v>0</v>
      </c>
      <c r="AL62" s="36">
        <v>0</v>
      </c>
      <c r="AM62" s="39">
        <v>0</v>
      </c>
      <c r="AN62" s="36">
        <v>0</v>
      </c>
      <c r="AO62" s="40">
        <v>0</v>
      </c>
      <c r="AP62" s="38">
        <v>0</v>
      </c>
      <c r="AQ62" s="39">
        <v>0</v>
      </c>
      <c r="AR62" s="36">
        <v>0</v>
      </c>
      <c r="AS62" s="39">
        <v>0</v>
      </c>
      <c r="AT62" s="36">
        <v>0</v>
      </c>
      <c r="AU62" s="40">
        <v>0</v>
      </c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>
        <v>0</v>
      </c>
      <c r="BA62" s="39">
        <v>0</v>
      </c>
      <c r="BB62" s="36">
        <v>0</v>
      </c>
      <c r="BC62" s="39">
        <v>0</v>
      </c>
      <c r="BD62" s="36">
        <v>0</v>
      </c>
      <c r="BE62" s="40">
        <v>0</v>
      </c>
      <c r="BF62" s="38">
        <v>411924.65</v>
      </c>
      <c r="BG62" s="39">
        <v>0.71017388635838585</v>
      </c>
      <c r="BH62" s="36">
        <v>0</v>
      </c>
      <c r="BI62" s="39">
        <v>0</v>
      </c>
      <c r="BJ62" s="36">
        <v>411924.65</v>
      </c>
      <c r="BK62" s="40">
        <v>0.48654263869875758</v>
      </c>
      <c r="BL62" s="116">
        <f t="shared" si="36"/>
        <v>411924.65</v>
      </c>
      <c r="BM62" s="117">
        <f t="shared" si="37"/>
        <v>0</v>
      </c>
      <c r="BN62" s="118">
        <f t="shared" si="38"/>
        <v>411924.65</v>
      </c>
      <c r="BO62" s="32"/>
      <c r="BP62" s="35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38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>
        <v>0</v>
      </c>
      <c r="CG62" s="39">
        <f t="shared" si="61"/>
        <v>0</v>
      </c>
      <c r="CH62" s="36">
        <v>141787</v>
      </c>
      <c r="CI62" s="39">
        <f t="shared" si="62"/>
        <v>6.5620863609015601</v>
      </c>
      <c r="CJ62" s="36">
        <f>+CF62+CH62</f>
        <v>141787</v>
      </c>
      <c r="CK62" s="40">
        <v>0.96555551772276893</v>
      </c>
      <c r="CL62" s="38">
        <v>63307</v>
      </c>
      <c r="CM62" s="39">
        <v>0.11796899603272952</v>
      </c>
      <c r="CN62" s="36">
        <v>0</v>
      </c>
      <c r="CO62" s="39">
        <v>0</v>
      </c>
      <c r="CP62" s="36">
        <v>63307</v>
      </c>
      <c r="CQ62" s="40">
        <v>7.3796939805607947E-2</v>
      </c>
      <c r="CR62" s="116">
        <f t="shared" si="42"/>
        <v>63307</v>
      </c>
      <c r="CS62" s="117">
        <f t="shared" si="43"/>
        <v>141787</v>
      </c>
      <c r="CT62" s="118">
        <f t="shared" si="44"/>
        <v>205094</v>
      </c>
      <c r="CU62" s="32"/>
      <c r="CV62" s="38">
        <f>+D62+T62+AJ62+AZ62+BP62+CF62</f>
        <v>277287.94999999995</v>
      </c>
      <c r="CW62" s="39">
        <f t="shared" si="46"/>
        <v>0.40789816665857592</v>
      </c>
      <c r="CX62" s="39">
        <f>+F62+V62+AL62+BB62+BR62+CH62</f>
        <v>176302.44</v>
      </c>
      <c r="CY62" s="39">
        <f t="shared" si="48"/>
        <v>1.1719509422674246</v>
      </c>
      <c r="CZ62" s="36">
        <f t="shared" si="49"/>
        <v>453590.38999999996</v>
      </c>
      <c r="DA62" s="40">
        <f t="shared" si="50"/>
        <v>0.5463417333950028</v>
      </c>
      <c r="DB62" s="38">
        <f t="shared" ref="DB62" si="90">+J62+Z62+AP62+BF62+BV62+CL62</f>
        <v>2228822.4300000002</v>
      </c>
      <c r="DC62" s="39">
        <f t="shared" si="52"/>
        <v>0.80185842707381827</v>
      </c>
      <c r="DD62" s="36">
        <f>+L62+AB62+AR62+BH62+BX62+CN62</f>
        <v>513586.18000000005</v>
      </c>
      <c r="DE62" s="39">
        <f t="shared" si="54"/>
        <v>0.33800683797809083</v>
      </c>
      <c r="DF62" s="36">
        <f>+DB62+DD62</f>
        <v>2742408.6100000003</v>
      </c>
      <c r="DG62" s="40">
        <f t="shared" si="56"/>
        <v>0.63791393911085914</v>
      </c>
      <c r="DH62" s="152"/>
      <c r="DI62" s="161" t="s">
        <v>8</v>
      </c>
      <c r="DJ62" s="38">
        <f t="shared" ref="DJ62" si="91">+CZ62</f>
        <v>453590.38999999996</v>
      </c>
      <c r="DK62" s="36">
        <f t="shared" ref="DK62" si="92">+DF62</f>
        <v>2742408.6100000003</v>
      </c>
      <c r="DL62" s="37">
        <f t="shared" si="59"/>
        <v>3195999.0000000005</v>
      </c>
      <c r="DM62"/>
    </row>
    <row r="63" spans="1:119" s="19" customFormat="1" ht="15.6" x14ac:dyDescent="0.3">
      <c r="A63" s="26">
        <v>51</v>
      </c>
      <c r="B63" s="26" t="s">
        <v>174</v>
      </c>
      <c r="C63" s="41"/>
      <c r="D63" s="42">
        <v>182248604</v>
      </c>
      <c r="E63" s="46">
        <v>1725.9698083188121</v>
      </c>
      <c r="F63" s="43">
        <v>40381675</v>
      </c>
      <c r="G63" s="46">
        <v>1748.2758247467314</v>
      </c>
      <c r="H63" s="43">
        <v>222630279.00000003</v>
      </c>
      <c r="I63" s="47">
        <v>1729.9734167378974</v>
      </c>
      <c r="J63" s="45">
        <v>88645603</v>
      </c>
      <c r="K63" s="46">
        <v>289.9634722762853</v>
      </c>
      <c r="L63" s="43">
        <v>138804151</v>
      </c>
      <c r="M63" s="46">
        <v>527.24318934605571</v>
      </c>
      <c r="N63" s="43">
        <v>227449754</v>
      </c>
      <c r="O63" s="47">
        <v>399.75210597264913</v>
      </c>
      <c r="P63" s="122">
        <f t="shared" si="27"/>
        <v>270894207</v>
      </c>
      <c r="Q63" s="123">
        <f t="shared" si="28"/>
        <v>179185826</v>
      </c>
      <c r="R63" s="124">
        <f t="shared" si="29"/>
        <v>450080033</v>
      </c>
      <c r="S63" s="32"/>
      <c r="T63" s="42">
        <v>313794121.76999986</v>
      </c>
      <c r="U63" s="46">
        <v>1656.2640031352423</v>
      </c>
      <c r="V63" s="43">
        <v>74134192.330000013</v>
      </c>
      <c r="W63" s="46">
        <v>1616.0041924795644</v>
      </c>
      <c r="X63" s="36">
        <v>387928314.0999999</v>
      </c>
      <c r="Y63" s="47">
        <v>1648.4159284251316</v>
      </c>
      <c r="Z63" s="45">
        <v>207830004.17999989</v>
      </c>
      <c r="AA63" s="46">
        <v>219.37111873673976</v>
      </c>
      <c r="AB63" s="43">
        <v>137885834.74000004</v>
      </c>
      <c r="AC63" s="46">
        <v>382.60809231264437</v>
      </c>
      <c r="AD63" s="43">
        <v>345715838.91999996</v>
      </c>
      <c r="AE63" s="47">
        <v>264.3544212685066</v>
      </c>
      <c r="AF63" s="122">
        <f t="shared" si="30"/>
        <v>521624125.94999975</v>
      </c>
      <c r="AG63" s="123">
        <f t="shared" si="31"/>
        <v>212020027.07000005</v>
      </c>
      <c r="AH63" s="124">
        <f t="shared" si="32"/>
        <v>733644153.01999974</v>
      </c>
      <c r="AI63" s="32"/>
      <c r="AJ63" s="42">
        <v>106435443.41569774</v>
      </c>
      <c r="AK63" s="46">
        <v>1688.3794958073879</v>
      </c>
      <c r="AL63" s="43">
        <v>33105659.478100184</v>
      </c>
      <c r="AM63" s="46">
        <v>1906.3491580156733</v>
      </c>
      <c r="AN63" s="43">
        <v>139541102.89379793</v>
      </c>
      <c r="AO63" s="47">
        <v>1735.4563452204802</v>
      </c>
      <c r="AP63" s="45">
        <v>35763832.398727089</v>
      </c>
      <c r="AQ63" s="46">
        <v>252.85872536890432</v>
      </c>
      <c r="AR63" s="43">
        <v>65783958.554371826</v>
      </c>
      <c r="AS63" s="46">
        <v>477.52929793604648</v>
      </c>
      <c r="AT63" s="43">
        <v>101547790.95309892</v>
      </c>
      <c r="AU63" s="47">
        <v>363.7137610830307</v>
      </c>
      <c r="AV63" s="122">
        <f t="shared" si="33"/>
        <v>142199275.81442481</v>
      </c>
      <c r="AW63" s="123">
        <f t="shared" si="34"/>
        <v>98889618.032472014</v>
      </c>
      <c r="AX63" s="124">
        <f t="shared" si="35"/>
        <v>241088893.84689683</v>
      </c>
      <c r="AY63" s="32"/>
      <c r="AZ63" s="42">
        <v>186669368.23064488</v>
      </c>
      <c r="BA63" s="46">
        <v>1729.9148106354262</v>
      </c>
      <c r="BB63" s="43">
        <v>39444479.185268916</v>
      </c>
      <c r="BC63" s="46">
        <v>1376.6901806285689</v>
      </c>
      <c r="BD63" s="43">
        <f>+BD61-BD62</f>
        <v>226113847.41591379</v>
      </c>
      <c r="BE63" s="47">
        <v>1661.5145088140396</v>
      </c>
      <c r="BF63" s="45">
        <v>140141737.10707891</v>
      </c>
      <c r="BG63" s="46">
        <v>244.09492028871443</v>
      </c>
      <c r="BH63" s="43">
        <v>120998301.9082958</v>
      </c>
      <c r="BI63" s="46">
        <v>448.44463880050336</v>
      </c>
      <c r="BJ63" s="43">
        <v>261140039.01537472</v>
      </c>
      <c r="BK63" s="47">
        <v>308.44392464878661</v>
      </c>
      <c r="BL63" s="122">
        <f t="shared" si="36"/>
        <v>326811105.33772379</v>
      </c>
      <c r="BM63" s="123">
        <f t="shared" si="37"/>
        <v>160442781.09356472</v>
      </c>
      <c r="BN63" s="124">
        <f t="shared" si="38"/>
        <v>487253886.43128848</v>
      </c>
      <c r="BO63" s="32"/>
      <c r="BP63" s="42">
        <v>128482323.43000013</v>
      </c>
      <c r="BQ63" s="46">
        <v>1481.3716209703468</v>
      </c>
      <c r="BR63" s="43">
        <v>24347311.379999951</v>
      </c>
      <c r="BS63" s="46">
        <v>1508.8814687654904</v>
      </c>
      <c r="BT63" s="36">
        <v>152829634.81000009</v>
      </c>
      <c r="BU63" s="47">
        <v>1485.6868492631343</v>
      </c>
      <c r="BV63" s="45">
        <v>52970828.199999996</v>
      </c>
      <c r="BW63" s="46">
        <v>197.39087477408654</v>
      </c>
      <c r="BX63" s="43">
        <v>66100324.639999874</v>
      </c>
      <c r="BY63" s="46">
        <v>388.29552986512448</v>
      </c>
      <c r="BZ63" s="43">
        <v>119071152.83999987</v>
      </c>
      <c r="CA63" s="47">
        <v>271.48810347775895</v>
      </c>
      <c r="CB63" s="122">
        <f t="shared" si="39"/>
        <v>181453151.63000011</v>
      </c>
      <c r="CC63" s="123">
        <f t="shared" si="40"/>
        <v>90447636.019999832</v>
      </c>
      <c r="CD63" s="124">
        <f t="shared" si="41"/>
        <v>271900787.64999998</v>
      </c>
      <c r="CE63" s="32"/>
      <c r="CF63" s="42">
        <f>+CF61-CF62</f>
        <v>207077794.29256856</v>
      </c>
      <c r="CG63" s="46">
        <f t="shared" si="61"/>
        <v>1653.4741395787905</v>
      </c>
      <c r="CH63" s="43">
        <f>+CH61-CH62</f>
        <v>37273414.559482701</v>
      </c>
      <c r="CI63" s="46">
        <f t="shared" si="62"/>
        <v>1725.0619965512426</v>
      </c>
      <c r="CJ63" s="43">
        <f>+CJ61-CJ62</f>
        <v>244351190.42180854</v>
      </c>
      <c r="CK63" s="47">
        <v>1664.0075618632472</v>
      </c>
      <c r="CL63" s="45">
        <v>114711097.44074863</v>
      </c>
      <c r="CM63" s="46">
        <v>213.7576097255868</v>
      </c>
      <c r="CN63" s="43">
        <v>105245615.04284823</v>
      </c>
      <c r="CO63" s="46">
        <v>327.65054665548479</v>
      </c>
      <c r="CP63" s="43">
        <v>219956712.48359686</v>
      </c>
      <c r="CQ63" s="47">
        <v>256.403435180808</v>
      </c>
      <c r="CR63" s="122">
        <f t="shared" si="42"/>
        <v>321788891.7333172</v>
      </c>
      <c r="CS63" s="123">
        <f t="shared" si="43"/>
        <v>142519029.60233092</v>
      </c>
      <c r="CT63" s="124">
        <f t="shared" si="44"/>
        <v>464307921.33564812</v>
      </c>
      <c r="CU63" s="32"/>
      <c r="CV63" s="45">
        <f>+CV61-CV62</f>
        <v>1124707655.138911</v>
      </c>
      <c r="CW63" s="46">
        <f t="shared" si="46"/>
        <v>1654.4757554665746</v>
      </c>
      <c r="CX63" s="46">
        <f>+CX61-CX62</f>
        <v>248686731.9328517</v>
      </c>
      <c r="CY63" s="46">
        <f t="shared" si="48"/>
        <v>1653.1175054531971</v>
      </c>
      <c r="CZ63" s="43">
        <f t="shared" si="49"/>
        <v>1373394387.0717628</v>
      </c>
      <c r="DA63" s="47">
        <f t="shared" si="50"/>
        <v>1654.2296455349383</v>
      </c>
      <c r="DB63" s="45">
        <f>+DB61-DB62</f>
        <v>640063102.32655466</v>
      </c>
      <c r="DC63" s="46">
        <f t="shared" si="52"/>
        <v>230.27406111466649</v>
      </c>
      <c r="DD63" s="43">
        <f>+DD61-DD62</f>
        <v>634818185.88551545</v>
      </c>
      <c r="DE63" s="46">
        <f t="shared" si="54"/>
        <v>417.79334424877044</v>
      </c>
      <c r="DF63" s="43">
        <f>+DF61-DF62</f>
        <v>1274881288.2120705</v>
      </c>
      <c r="DG63" s="47">
        <f t="shared" si="56"/>
        <v>296.55119280787568</v>
      </c>
      <c r="DH63" s="153"/>
      <c r="DI63" s="161" t="s">
        <v>174</v>
      </c>
      <c r="DJ63" s="45">
        <f>+DJ61-DJ62</f>
        <v>1373394387.0717628</v>
      </c>
      <c r="DK63" s="43">
        <f t="shared" ref="DK63:DL63" si="93">+DK61-DK62</f>
        <v>1274881288.2120705</v>
      </c>
      <c r="DL63" s="44">
        <f t="shared" si="93"/>
        <v>2648275675.2838335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>
        <v>0</v>
      </c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>
        <v>0</v>
      </c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>
        <v>0</v>
      </c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>
        <v>0</v>
      </c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>
        <v>2486264.3040690427</v>
      </c>
      <c r="E66" s="39">
        <v>23.545953330451574</v>
      </c>
      <c r="F66" s="36">
        <v>0</v>
      </c>
      <c r="G66" s="39">
        <v>0</v>
      </c>
      <c r="H66" s="36">
        <v>2486264.3040690427</v>
      </c>
      <c r="I66" s="40">
        <v>19.31979411041295</v>
      </c>
      <c r="J66" s="38">
        <v>431516.17423925496</v>
      </c>
      <c r="K66" s="39">
        <v>2.8961429556448746</v>
      </c>
      <c r="L66" s="36">
        <v>371557.33614573645</v>
      </c>
      <c r="M66" s="39">
        <v>0</v>
      </c>
      <c r="N66" s="36">
        <v>803073.51038499142</v>
      </c>
      <c r="O66" s="40">
        <v>1.5561060489247571</v>
      </c>
      <c r="P66" s="116">
        <f t="shared" ref="P66:P73" si="94">+D66+J66</f>
        <v>2917780.4783082977</v>
      </c>
      <c r="Q66" s="117">
        <f t="shared" ref="Q66:Q73" si="95">+F66+L66</f>
        <v>371557.33614573645</v>
      </c>
      <c r="R66" s="118">
        <f t="shared" ref="R66:R73" si="96">+P66+Q66</f>
        <v>3289337.814454034</v>
      </c>
      <c r="S66" s="32"/>
      <c r="T66" s="35">
        <v>3617320.487019951</v>
      </c>
      <c r="U66" s="39">
        <v>19.092893380731191</v>
      </c>
      <c r="V66" s="36">
        <v>940741.32312810654</v>
      </c>
      <c r="W66" s="39">
        <v>20.506622847479161</v>
      </c>
      <c r="X66" s="36">
        <v>4558061.8101480575</v>
      </c>
      <c r="Y66" s="40">
        <v>19.368479735814024</v>
      </c>
      <c r="Z66" s="38">
        <v>2469201.4454440922</v>
      </c>
      <c r="AA66" s="39">
        <v>2.6063199373479686</v>
      </c>
      <c r="AB66" s="36">
        <v>1096249.7063598968</v>
      </c>
      <c r="AC66" s="39">
        <v>3.0418933869425304</v>
      </c>
      <c r="AD66" s="36">
        <v>3565451.151803989</v>
      </c>
      <c r="AE66" s="40">
        <v>2.7263511522663619</v>
      </c>
      <c r="AF66" s="116">
        <f t="shared" ref="AF66:AF73" si="97">+T66+Z66</f>
        <v>6086521.9324640427</v>
      </c>
      <c r="AG66" s="117">
        <f t="shared" ref="AG66:AG73" si="98">+V66+AB66</f>
        <v>2036991.0294880033</v>
      </c>
      <c r="AH66" s="118">
        <f t="shared" ref="AH66:AH73" si="99">+AF66+AG66</f>
        <v>8123512.9619520456</v>
      </c>
      <c r="AI66" s="32"/>
      <c r="AJ66" s="35">
        <v>2584402.9708328694</v>
      </c>
      <c r="AK66" s="39">
        <v>40.996240019556936</v>
      </c>
      <c r="AL66" s="36">
        <v>687922.89680090663</v>
      </c>
      <c r="AM66" s="39">
        <v>39.613203777548463</v>
      </c>
      <c r="AN66" s="36">
        <v>3272325.8676337758</v>
      </c>
      <c r="AO66" s="40">
        <v>40.69753336360192</v>
      </c>
      <c r="AP66" s="38">
        <v>311767.92621002096</v>
      </c>
      <c r="AQ66" s="39">
        <v>2.2042727287576249</v>
      </c>
      <c r="AR66" s="36">
        <v>492912.28125593765</v>
      </c>
      <c r="AS66" s="39">
        <v>3.5780767953885966</v>
      </c>
      <c r="AT66" s="36">
        <v>804680.20746595855</v>
      </c>
      <c r="AU66" s="40">
        <v>2.8821234019919935</v>
      </c>
      <c r="AV66" s="116">
        <f t="shared" ref="AV66:AV73" si="100">+AJ66+AP66</f>
        <v>2896170.8970428905</v>
      </c>
      <c r="AW66" s="117">
        <f t="shared" ref="AW66:AW73" si="101">+AL66+AR66</f>
        <v>1180835.1780568443</v>
      </c>
      <c r="AX66" s="118">
        <f t="shared" ref="AX66:AX73" si="102">+AV66+AW66</f>
        <v>4077006.0750997346</v>
      </c>
      <c r="AY66" s="32"/>
      <c r="AZ66" s="35">
        <v>1050152.3786684743</v>
      </c>
      <c r="BA66" s="39">
        <v>9.5698073437019229</v>
      </c>
      <c r="BB66" s="36">
        <v>204236.66625152482</v>
      </c>
      <c r="BC66" s="39">
        <v>7.750034768395432</v>
      </c>
      <c r="BD66" s="36">
        <v>1254389.0449199991</v>
      </c>
      <c r="BE66" s="40">
        <v>9.2174168736635522</v>
      </c>
      <c r="BF66" s="38">
        <v>1033906.1431245727</v>
      </c>
      <c r="BG66" s="39">
        <v>1.7824923075622683</v>
      </c>
      <c r="BH66" s="36">
        <v>808681.60684542637</v>
      </c>
      <c r="BI66" s="39">
        <v>3.03328022132319</v>
      </c>
      <c r="BJ66" s="36">
        <v>1842587.7499699991</v>
      </c>
      <c r="BK66" s="40">
        <v>2.1763610023776412</v>
      </c>
      <c r="BL66" s="116">
        <f t="shared" ref="BL66:BL73" si="103">+AZ66+BF66</f>
        <v>2084058.521793047</v>
      </c>
      <c r="BM66" s="117">
        <f t="shared" ref="BM66:BM73" si="104">+BB66+BH66</f>
        <v>1012918.2730969512</v>
      </c>
      <c r="BN66" s="118">
        <f t="shared" ref="BN66:BN73" si="105">+BL66+BM66</f>
        <v>3096976.7948899982</v>
      </c>
      <c r="BO66" s="32"/>
      <c r="BP66" s="35">
        <v>2616512.5200000005</v>
      </c>
      <c r="BQ66" s="39">
        <v>30.167787206567361</v>
      </c>
      <c r="BR66" s="36">
        <v>319200.16000000003</v>
      </c>
      <c r="BS66" s="39">
        <v>19.781864154685177</v>
      </c>
      <c r="BT66" s="36">
        <v>2935712.6800000006</v>
      </c>
      <c r="BU66" s="40">
        <v>28.538638643698725</v>
      </c>
      <c r="BV66" s="38">
        <v>279155.19000000018</v>
      </c>
      <c r="BW66" s="39">
        <v>1.0402459056101068</v>
      </c>
      <c r="BX66" s="36">
        <v>302490.0999999998</v>
      </c>
      <c r="BY66" s="39">
        <v>1.776928544574462</v>
      </c>
      <c r="BZ66" s="36">
        <v>581645.29</v>
      </c>
      <c r="CA66" s="40">
        <v>1.3261799597343287</v>
      </c>
      <c r="CB66" s="116">
        <f t="shared" ref="CB66:CB73" si="106">+BP66+BV66</f>
        <v>2895667.7100000009</v>
      </c>
      <c r="CC66" s="117">
        <f t="shared" ref="CC66:CC73" si="107">+BR66+BX66</f>
        <v>621690.25999999978</v>
      </c>
      <c r="CD66" s="118">
        <f t="shared" ref="CD66:CD73" si="108">+CB66+CC66</f>
        <v>3517357.9700000007</v>
      </c>
      <c r="CE66" s="32"/>
      <c r="CF66" s="35">
        <v>1252460.9375060732</v>
      </c>
      <c r="CG66" s="39">
        <f t="shared" ref="CG66:CG73" si="109">+CF66/$CF$111</f>
        <v>10.000646269551359</v>
      </c>
      <c r="CH66" s="36">
        <v>285532.26302509662</v>
      </c>
      <c r="CI66" s="39">
        <f t="shared" ref="CI66:CI73" si="110">+CH66/$CH$111</f>
        <v>13.214803675896544</v>
      </c>
      <c r="CJ66" s="36">
        <v>1537993.2005311698</v>
      </c>
      <c r="CK66" s="40">
        <v>10.473582352352274</v>
      </c>
      <c r="CL66" s="38">
        <v>742560.2465988067</v>
      </c>
      <c r="CM66" s="39">
        <v>1.3837188112701166</v>
      </c>
      <c r="CN66" s="36">
        <v>1001369.1241039266</v>
      </c>
      <c r="CO66" s="39">
        <v>3.1174613857593765</v>
      </c>
      <c r="CP66" s="36">
        <v>1743929.3707027333</v>
      </c>
      <c r="CQ66" s="40">
        <v>2.032897638412519</v>
      </c>
      <c r="CR66" s="116">
        <f t="shared" ref="CR66:CR73" si="111">+CF66+CL66</f>
        <v>1995021.1841048799</v>
      </c>
      <c r="CS66" s="117">
        <f t="shared" ref="CS66:CS73" si="112">+CH66+CN66</f>
        <v>1286901.3871290232</v>
      </c>
      <c r="CT66" s="118">
        <f t="shared" ref="CT66:CT73" si="113">+CR66+CS66</f>
        <v>3281922.5712339031</v>
      </c>
      <c r="CU66" s="32"/>
      <c r="CV66" s="38">
        <f t="shared" ref="CV66:CV72" si="114">+D66+T66+AJ66+AZ66+BP66+CF66</f>
        <v>13607113.598096412</v>
      </c>
      <c r="CW66" s="39">
        <f>+CV66/$CV$111</f>
        <v>20.016436668735537</v>
      </c>
      <c r="CX66" s="39">
        <f t="shared" ref="CX66:CX72" si="115">+F66+V66+AL66+BB66+BR66+CH66</f>
        <v>2437633.3092056345</v>
      </c>
      <c r="CY66" s="39">
        <f t="shared" ref="CY66:CY73" si="116">+CX66/$CX$111</f>
        <v>16.203897425503602</v>
      </c>
      <c r="CZ66" s="36">
        <f t="shared" ref="CZ66:CZ73" si="117">+CV66+CX66</f>
        <v>16044746.907302046</v>
      </c>
      <c r="DA66" s="40">
        <f t="shared" ref="DA66:DA73" si="118">+CZ66/$CZ$111</f>
        <v>19.325618510611548</v>
      </c>
      <c r="DB66" s="38">
        <f t="shared" ref="DB66:DB72" si="119">+J66+Z66+AP66+BF66+BV66+CL66</f>
        <v>5268107.1256167479</v>
      </c>
      <c r="DC66" s="39">
        <f t="shared" ref="DC66:DC102" si="120">+DB66/$DB$111</f>
        <v>1.8952950385569385</v>
      </c>
      <c r="DD66" s="36">
        <f t="shared" ref="DD66:DD72" si="121">+L66+AB66+AR66+BH66+BX66+CN66</f>
        <v>4073260.1547109238</v>
      </c>
      <c r="DE66" s="39">
        <f t="shared" ref="DE66:DE73" si="122">+DD66/$DD$111</f>
        <v>2.6807376030951384</v>
      </c>
      <c r="DF66" s="36">
        <f t="shared" ref="DF66:DF72" si="123">+DB66+DD66</f>
        <v>9341367.2803276721</v>
      </c>
      <c r="DG66" s="40">
        <f t="shared" ref="DG66:DG73" si="124">+DF66/$DF$111</f>
        <v>2.1729031832623651</v>
      </c>
      <c r="DH66" s="152"/>
      <c r="DI66" s="161" t="s">
        <v>66</v>
      </c>
      <c r="DJ66" s="38">
        <f t="shared" ref="DJ66:DJ72" si="125">+CZ66</f>
        <v>16044746.907302046</v>
      </c>
      <c r="DK66" s="36">
        <f t="shared" ref="DK66:DK72" si="126">+DF66</f>
        <v>9341367.2803276721</v>
      </c>
      <c r="DL66" s="37">
        <f t="shared" ref="DL66:DL72" si="127">+DJ66+DK66</f>
        <v>25386114.187629718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>
        <v>1804281.6076920191</v>
      </c>
      <c r="E67" s="39">
        <v>17.087294564853579</v>
      </c>
      <c r="F67" s="36">
        <v>0</v>
      </c>
      <c r="G67" s="39">
        <v>0</v>
      </c>
      <c r="H67" s="36">
        <v>1804281.6076920191</v>
      </c>
      <c r="I67" s="40">
        <v>14.020371495003644</v>
      </c>
      <c r="J67" s="38">
        <v>285358.37334031321</v>
      </c>
      <c r="K67" s="39">
        <v>2.1017304795651932</v>
      </c>
      <c r="L67" s="36">
        <v>245717.32711744335</v>
      </c>
      <c r="M67" s="39">
        <v>0</v>
      </c>
      <c r="N67" s="36">
        <v>531075.70045775652</v>
      </c>
      <c r="O67" s="40">
        <v>1.1292659107473833</v>
      </c>
      <c r="P67" s="116">
        <f t="shared" si="94"/>
        <v>2089639.9810323324</v>
      </c>
      <c r="Q67" s="117">
        <f t="shared" si="95"/>
        <v>245717.32711744335</v>
      </c>
      <c r="R67" s="118">
        <f t="shared" si="96"/>
        <v>2335357.308149776</v>
      </c>
      <c r="S67" s="32"/>
      <c r="T67" s="35">
        <v>4332676.9095863765</v>
      </c>
      <c r="U67" s="39">
        <v>22.868678234269034</v>
      </c>
      <c r="V67" s="36">
        <v>978227.30979679362</v>
      </c>
      <c r="W67" s="39">
        <v>21.323756071864711</v>
      </c>
      <c r="X67" s="36">
        <v>5310904.2193831699</v>
      </c>
      <c r="Y67" s="40">
        <v>22.567517738121861</v>
      </c>
      <c r="Z67" s="38">
        <v>889432.69359043101</v>
      </c>
      <c r="AA67" s="39">
        <v>0.9388242366822861</v>
      </c>
      <c r="AB67" s="36">
        <v>389366.94472953421</v>
      </c>
      <c r="AC67" s="39">
        <v>1.0804223959152854</v>
      </c>
      <c r="AD67" s="36">
        <v>1278799.6383199652</v>
      </c>
      <c r="AE67" s="40">
        <v>0.97784451925177074</v>
      </c>
      <c r="AF67" s="116">
        <f t="shared" si="97"/>
        <v>5222109.603176808</v>
      </c>
      <c r="AG67" s="117">
        <f t="shared" si="98"/>
        <v>1367594.2545263278</v>
      </c>
      <c r="AH67" s="118">
        <f t="shared" si="99"/>
        <v>6589703.8577031363</v>
      </c>
      <c r="AI67" s="32"/>
      <c r="AJ67" s="35">
        <v>627907.4092911887</v>
      </c>
      <c r="AK67" s="39">
        <v>9.960460172766318</v>
      </c>
      <c r="AL67" s="36">
        <v>165243.21405238938</v>
      </c>
      <c r="AM67" s="39">
        <v>9.5153296125987197</v>
      </c>
      <c r="AN67" s="36">
        <v>793150.62334357807</v>
      </c>
      <c r="AO67" s="40">
        <v>9.8643213608882174</v>
      </c>
      <c r="AP67" s="38">
        <v>56510.024965990466</v>
      </c>
      <c r="AQ67" s="39">
        <v>0.39953919714638547</v>
      </c>
      <c r="AR67" s="36">
        <v>89653.985719138873</v>
      </c>
      <c r="AS67" s="39">
        <v>0.65080311064350693</v>
      </c>
      <c r="AT67" s="36">
        <v>146164.01068512932</v>
      </c>
      <c r="AU67" s="40">
        <v>0.52351569209242699</v>
      </c>
      <c r="AV67" s="116">
        <f t="shared" si="100"/>
        <v>684417.43425717915</v>
      </c>
      <c r="AW67" s="117">
        <f t="shared" si="101"/>
        <v>254897.19977152825</v>
      </c>
      <c r="AX67" s="118">
        <f t="shared" si="102"/>
        <v>939314.6340287074</v>
      </c>
      <c r="AY67" s="32"/>
      <c r="AZ67" s="35">
        <v>487543.8680067485</v>
      </c>
      <c r="BA67" s="39">
        <v>4.4428798936242302</v>
      </c>
      <c r="BB67" s="36">
        <v>94818.93892325004</v>
      </c>
      <c r="BC67" s="39">
        <v>3.5980320617481896</v>
      </c>
      <c r="BD67" s="36">
        <v>582362.80692999857</v>
      </c>
      <c r="BE67" s="40">
        <v>4.279279052164382</v>
      </c>
      <c r="BF67" s="38">
        <v>350056.84996077494</v>
      </c>
      <c r="BG67" s="39">
        <v>0.60351091480977825</v>
      </c>
      <c r="BH67" s="36">
        <v>273801.000019225</v>
      </c>
      <c r="BI67" s="39">
        <v>1.026998946070468</v>
      </c>
      <c r="BJ67" s="36">
        <v>623857.84997999994</v>
      </c>
      <c r="BK67" s="40">
        <v>0.73686579960478926</v>
      </c>
      <c r="BL67" s="116">
        <f t="shared" si="103"/>
        <v>837600.71796752349</v>
      </c>
      <c r="BM67" s="117">
        <f t="shared" si="104"/>
        <v>368619.93894247501</v>
      </c>
      <c r="BN67" s="118">
        <f t="shared" si="105"/>
        <v>1206220.6569099985</v>
      </c>
      <c r="BO67" s="32"/>
      <c r="BP67" s="35">
        <v>1597877.3300000003</v>
      </c>
      <c r="BQ67" s="39">
        <v>18.423157888668545</v>
      </c>
      <c r="BR67" s="36">
        <v>196866.02000000002</v>
      </c>
      <c r="BS67" s="39">
        <v>12.200422657412</v>
      </c>
      <c r="BT67" s="36">
        <v>1794743.3500000003</v>
      </c>
      <c r="BU67" s="40">
        <v>17.447052047283901</v>
      </c>
      <c r="BV67" s="38">
        <v>103956.96999999997</v>
      </c>
      <c r="BW67" s="39">
        <v>0.38738599988820765</v>
      </c>
      <c r="BX67" s="36">
        <v>135382.13000000018</v>
      </c>
      <c r="BY67" s="39">
        <v>0.79528014709337946</v>
      </c>
      <c r="BZ67" s="36">
        <v>239339.10000000015</v>
      </c>
      <c r="CA67" s="40">
        <v>0.545704957055271</v>
      </c>
      <c r="CB67" s="116">
        <f t="shared" si="106"/>
        <v>1701834.3000000003</v>
      </c>
      <c r="CC67" s="117">
        <f t="shared" si="107"/>
        <v>332248.1500000002</v>
      </c>
      <c r="CD67" s="118">
        <f t="shared" si="108"/>
        <v>2034082.4500000004</v>
      </c>
      <c r="CE67" s="32"/>
      <c r="CF67" s="35">
        <v>849803.19514255319</v>
      </c>
      <c r="CG67" s="39">
        <f t="shared" si="109"/>
        <v>6.7855059577967802</v>
      </c>
      <c r="CH67" s="36">
        <v>193312.4826981962</v>
      </c>
      <c r="CI67" s="39">
        <f t="shared" si="110"/>
        <v>8.9467525662144762</v>
      </c>
      <c r="CJ67" s="36">
        <v>1043115.6778407494</v>
      </c>
      <c r="CK67" s="40">
        <v>7.1035151203020153</v>
      </c>
      <c r="CL67" s="38">
        <v>498550.72748124646</v>
      </c>
      <c r="CM67" s="39">
        <v>0.92902094227099019</v>
      </c>
      <c r="CN67" s="36">
        <v>673244.24034137779</v>
      </c>
      <c r="CO67" s="39">
        <v>2.0959433159348402</v>
      </c>
      <c r="CP67" s="36">
        <v>1171794.9678226244</v>
      </c>
      <c r="CQ67" s="40">
        <v>1.365960836952004</v>
      </c>
      <c r="CR67" s="116">
        <f t="shared" si="111"/>
        <v>1348353.9226237996</v>
      </c>
      <c r="CS67" s="117">
        <f t="shared" si="112"/>
        <v>866556.72303957399</v>
      </c>
      <c r="CT67" s="118">
        <f t="shared" si="113"/>
        <v>2214910.6456633736</v>
      </c>
      <c r="CU67" s="32"/>
      <c r="CV67" s="38">
        <f t="shared" si="114"/>
        <v>9700090.3197188862</v>
      </c>
      <c r="CW67" s="39">
        <f t="shared" ref="CW67:CW102" si="128">+CV67/$CV$111</f>
        <v>14.269098451035951</v>
      </c>
      <c r="CX67" s="39">
        <f t="shared" si="115"/>
        <v>1628467.9654706293</v>
      </c>
      <c r="CY67" s="39">
        <f t="shared" si="116"/>
        <v>10.825060427896629</v>
      </c>
      <c r="CZ67" s="36">
        <f t="shared" si="117"/>
        <v>11328558.285189515</v>
      </c>
      <c r="DA67" s="40">
        <f t="shared" si="118"/>
        <v>13.645051365388849</v>
      </c>
      <c r="DB67" s="38">
        <f t="shared" si="119"/>
        <v>2183865.639338756</v>
      </c>
      <c r="DC67" s="39">
        <f t="shared" si="120"/>
        <v>0.78568442372537195</v>
      </c>
      <c r="DD67" s="36">
        <f t="shared" si="121"/>
        <v>1807165.6279267194</v>
      </c>
      <c r="DE67" s="39">
        <f t="shared" si="122"/>
        <v>1.1893512002176565</v>
      </c>
      <c r="DF67" s="36">
        <f t="shared" si="123"/>
        <v>3991031.2672654754</v>
      </c>
      <c r="DG67" s="40">
        <f t="shared" si="124"/>
        <v>0.92835709001654687</v>
      </c>
      <c r="DH67" s="152"/>
      <c r="DI67" s="161" t="s">
        <v>67</v>
      </c>
      <c r="DJ67" s="38">
        <f t="shared" si="125"/>
        <v>11328558.285189515</v>
      </c>
      <c r="DK67" s="36">
        <f t="shared" si="126"/>
        <v>3991031.2672654754</v>
      </c>
      <c r="DL67" s="37">
        <f t="shared" si="127"/>
        <v>15319589.552454989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>
        <v>191188.16607893689</v>
      </c>
      <c r="E68" s="39">
        <v>1.810631165987356</v>
      </c>
      <c r="F68" s="36">
        <v>0</v>
      </c>
      <c r="G68" s="39">
        <v>0</v>
      </c>
      <c r="H68" s="36">
        <v>191188.16607893689</v>
      </c>
      <c r="I68" s="40">
        <v>1.4856489710073579</v>
      </c>
      <c r="J68" s="38">
        <v>31599.313540987408</v>
      </c>
      <c r="K68" s="39">
        <v>0.22270691795959566</v>
      </c>
      <c r="L68" s="36">
        <v>27203.100181374251</v>
      </c>
      <c r="M68" s="39">
        <v>0</v>
      </c>
      <c r="N68" s="36">
        <v>58802.413722361656</v>
      </c>
      <c r="O68" s="40">
        <v>0.11966107594890807</v>
      </c>
      <c r="P68" s="116">
        <f t="shared" si="94"/>
        <v>222787.4796199243</v>
      </c>
      <c r="Q68" s="117">
        <f t="shared" si="95"/>
        <v>27203.100181374251</v>
      </c>
      <c r="R68" s="118">
        <f t="shared" si="96"/>
        <v>249990.57980129856</v>
      </c>
      <c r="S68" s="32"/>
      <c r="T68" s="35">
        <v>2204209.0155078848</v>
      </c>
      <c r="U68" s="39">
        <v>11.634227012218394</v>
      </c>
      <c r="V68" s="36">
        <v>636007.00972530001</v>
      </c>
      <c r="W68" s="39">
        <v>13.86391301853515</v>
      </c>
      <c r="X68" s="36">
        <v>2840216.0252331849</v>
      </c>
      <c r="Y68" s="40">
        <v>12.06887243336358</v>
      </c>
      <c r="Z68" s="38">
        <v>1617357.213675275</v>
      </c>
      <c r="AA68" s="39">
        <v>1.7071715066395834</v>
      </c>
      <c r="AB68" s="36">
        <v>733605.01740655734</v>
      </c>
      <c r="AC68" s="39">
        <v>2.0356203866058351</v>
      </c>
      <c r="AD68" s="36">
        <v>2350962.2310818322</v>
      </c>
      <c r="AE68" s="40">
        <v>1.7976823450243178</v>
      </c>
      <c r="AF68" s="116">
        <f t="shared" si="97"/>
        <v>3821566.2291831598</v>
      </c>
      <c r="AG68" s="117">
        <f t="shared" si="98"/>
        <v>1369612.0271318574</v>
      </c>
      <c r="AH68" s="118">
        <f t="shared" si="99"/>
        <v>5191178.2563150171</v>
      </c>
      <c r="AI68" s="32"/>
      <c r="AJ68" s="35">
        <v>79071.441317753663</v>
      </c>
      <c r="AK68" s="39">
        <v>1.2543058584669045</v>
      </c>
      <c r="AL68" s="36">
        <v>21400.459896593995</v>
      </c>
      <c r="AM68" s="39">
        <v>1.2323194688813772</v>
      </c>
      <c r="AN68" s="36">
        <v>100471.90121434766</v>
      </c>
      <c r="AO68" s="40">
        <v>1.2495572620743185</v>
      </c>
      <c r="AP68" s="38">
        <v>62929.916831327682</v>
      </c>
      <c r="AQ68" s="39">
        <v>0.44492934594188044</v>
      </c>
      <c r="AR68" s="36">
        <v>98631.880925478908</v>
      </c>
      <c r="AS68" s="39">
        <v>0.71597413545016231</v>
      </c>
      <c r="AT68" s="36">
        <v>161561.7977568066</v>
      </c>
      <c r="AU68" s="40">
        <v>0.57866595184334568</v>
      </c>
      <c r="AV68" s="116">
        <f t="shared" si="100"/>
        <v>142001.35814908135</v>
      </c>
      <c r="AW68" s="117">
        <f t="shared" si="101"/>
        <v>120032.3408220729</v>
      </c>
      <c r="AX68" s="118">
        <f t="shared" si="102"/>
        <v>262033.69897115426</v>
      </c>
      <c r="AY68" s="32"/>
      <c r="AZ68" s="35">
        <v>690237.52118704561</v>
      </c>
      <c r="BA68" s="39">
        <v>6.2899825142801413</v>
      </c>
      <c r="BB68" s="36">
        <v>134239.38574295412</v>
      </c>
      <c r="BC68" s="39">
        <v>5.0938938922685892</v>
      </c>
      <c r="BD68" s="36">
        <v>824476.90692999971</v>
      </c>
      <c r="BE68" s="40">
        <v>6.0583655323354551</v>
      </c>
      <c r="BF68" s="38">
        <v>611447.63477668329</v>
      </c>
      <c r="BG68" s="39">
        <v>1.0541582644753296</v>
      </c>
      <c r="BH68" s="36">
        <v>478250.81520331645</v>
      </c>
      <c r="BI68" s="39">
        <v>1.7938688431987504</v>
      </c>
      <c r="BJ68" s="36">
        <v>1089698.4499799998</v>
      </c>
      <c r="BK68" s="40">
        <v>1.2870905122029863</v>
      </c>
      <c r="BL68" s="116">
        <f t="shared" si="103"/>
        <v>1301685.1559637289</v>
      </c>
      <c r="BM68" s="117">
        <f t="shared" si="104"/>
        <v>612490.2009462706</v>
      </c>
      <c r="BN68" s="118">
        <f t="shared" si="105"/>
        <v>1914175.3569099996</v>
      </c>
      <c r="BO68" s="32"/>
      <c r="BP68" s="35">
        <v>1352092.3199999989</v>
      </c>
      <c r="BQ68" s="39">
        <v>15.58931328690678</v>
      </c>
      <c r="BR68" s="36">
        <v>176301.52000000011</v>
      </c>
      <c r="BS68" s="39">
        <v>10.925974219137339</v>
      </c>
      <c r="BT68" s="36">
        <v>1528393.8399999989</v>
      </c>
      <c r="BU68" s="40">
        <v>14.857816230508991</v>
      </c>
      <c r="BV68" s="38">
        <v>208015.25999999995</v>
      </c>
      <c r="BW68" s="39">
        <v>0.7751495593523503</v>
      </c>
      <c r="BX68" s="36">
        <v>228173.1999999999</v>
      </c>
      <c r="BY68" s="39">
        <v>1.3403660886319839</v>
      </c>
      <c r="BZ68" s="36">
        <v>436188.45999999985</v>
      </c>
      <c r="CA68" s="40">
        <v>0.99453121045539394</v>
      </c>
      <c r="CB68" s="116">
        <f t="shared" si="106"/>
        <v>1560107.5799999989</v>
      </c>
      <c r="CC68" s="117">
        <f t="shared" si="107"/>
        <v>404474.72</v>
      </c>
      <c r="CD68" s="118">
        <f t="shared" si="108"/>
        <v>1964582.2999999989</v>
      </c>
      <c r="CE68" s="32"/>
      <c r="CF68" s="35">
        <v>902756.3559573621</v>
      </c>
      <c r="CG68" s="39">
        <f t="shared" si="109"/>
        <v>7.2083261945844077</v>
      </c>
      <c r="CH68" s="36">
        <v>205527.69298156787</v>
      </c>
      <c r="CI68" s="39">
        <f t="shared" si="110"/>
        <v>9.5120883501442997</v>
      </c>
      <c r="CJ68" s="36">
        <v>1108284.04893893</v>
      </c>
      <c r="CK68" s="40">
        <v>7.5473053147123164</v>
      </c>
      <c r="CL68" s="38">
        <v>552111.09367067763</v>
      </c>
      <c r="CM68" s="39">
        <v>1.0288276402113845</v>
      </c>
      <c r="CN68" s="36">
        <v>744277.63549413695</v>
      </c>
      <c r="CO68" s="39">
        <v>2.3170844128168442</v>
      </c>
      <c r="CP68" s="36">
        <v>1296388.7291648146</v>
      </c>
      <c r="CQ68" s="40">
        <v>1.5111997253201763</v>
      </c>
      <c r="CR68" s="116">
        <f t="shared" si="111"/>
        <v>1454867.4496280397</v>
      </c>
      <c r="CS68" s="117">
        <f t="shared" si="112"/>
        <v>949805.32847570488</v>
      </c>
      <c r="CT68" s="118">
        <f t="shared" si="113"/>
        <v>2404672.7781037446</v>
      </c>
      <c r="CU68" s="32"/>
      <c r="CV68" s="38">
        <f t="shared" si="114"/>
        <v>5419554.8200489813</v>
      </c>
      <c r="CW68" s="39">
        <f t="shared" si="128"/>
        <v>7.9723135289637659</v>
      </c>
      <c r="CX68" s="39">
        <f t="shared" si="115"/>
        <v>1173476.0683464161</v>
      </c>
      <c r="CY68" s="39">
        <f t="shared" si="116"/>
        <v>7.8005521876319746</v>
      </c>
      <c r="CZ68" s="36">
        <f t="shared" si="117"/>
        <v>6593030.888395397</v>
      </c>
      <c r="DA68" s="40">
        <f t="shared" si="118"/>
        <v>7.9411910025094157</v>
      </c>
      <c r="DB68" s="38">
        <f t="shared" si="119"/>
        <v>3083460.4324949505</v>
      </c>
      <c r="DC68" s="39">
        <f t="shared" si="120"/>
        <v>1.1093296168707152</v>
      </c>
      <c r="DD68" s="36">
        <f t="shared" si="121"/>
        <v>2310141.6492108637</v>
      </c>
      <c r="DE68" s="39">
        <f t="shared" si="122"/>
        <v>1.5203751668926448</v>
      </c>
      <c r="DF68" s="36">
        <f t="shared" si="123"/>
        <v>5393602.0817058142</v>
      </c>
      <c r="DG68" s="40">
        <f t="shared" si="124"/>
        <v>1.254610249322943</v>
      </c>
      <c r="DH68" s="152"/>
      <c r="DI68" s="161" t="s">
        <v>68</v>
      </c>
      <c r="DJ68" s="38">
        <f t="shared" si="125"/>
        <v>6593030.888395397</v>
      </c>
      <c r="DK68" s="36">
        <f t="shared" si="126"/>
        <v>5393602.0817058142</v>
      </c>
      <c r="DL68" s="37">
        <f t="shared" si="127"/>
        <v>11986632.970101211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>
        <v>561586.74677156552</v>
      </c>
      <c r="E69" s="39">
        <v>5.3184592277025295</v>
      </c>
      <c r="F69" s="36">
        <v>0</v>
      </c>
      <c r="G69" s="39">
        <v>0</v>
      </c>
      <c r="H69" s="36">
        <v>561586.74677156552</v>
      </c>
      <c r="I69" s="40">
        <v>4.3638724591776015</v>
      </c>
      <c r="J69" s="38">
        <v>90123.681422829832</v>
      </c>
      <c r="K69" s="39">
        <v>0.65416838345953499</v>
      </c>
      <c r="L69" s="36">
        <v>77599.496855572448</v>
      </c>
      <c r="M69" s="39">
        <v>0</v>
      </c>
      <c r="N69" s="36">
        <v>167723.17827840228</v>
      </c>
      <c r="O69" s="40">
        <v>0.35148657856567989</v>
      </c>
      <c r="P69" s="116">
        <f t="shared" si="94"/>
        <v>651710.42819439538</v>
      </c>
      <c r="Q69" s="117">
        <f t="shared" si="95"/>
        <v>77599.496855572448</v>
      </c>
      <c r="R69" s="118">
        <f t="shared" si="96"/>
        <v>729309.92504996783</v>
      </c>
      <c r="S69" s="32"/>
      <c r="T69" s="35">
        <v>1861339.0015339707</v>
      </c>
      <c r="U69" s="39">
        <v>9.8244950175709285</v>
      </c>
      <c r="V69" s="36">
        <v>445489.96823504311</v>
      </c>
      <c r="W69" s="39">
        <v>9.7109529860499855</v>
      </c>
      <c r="X69" s="36">
        <v>2306828.969769014</v>
      </c>
      <c r="Y69" s="40">
        <v>9.802361621223513</v>
      </c>
      <c r="Z69" s="38">
        <v>716127.59240650747</v>
      </c>
      <c r="AA69" s="39">
        <v>0.75589524103748984</v>
      </c>
      <c r="AB69" s="36">
        <v>316346.51860507659</v>
      </c>
      <c r="AC69" s="39">
        <v>0.87780400518634727</v>
      </c>
      <c r="AD69" s="36">
        <v>1032474.1110115841</v>
      </c>
      <c r="AE69" s="40">
        <v>0.78948970618133107</v>
      </c>
      <c r="AF69" s="116">
        <f t="shared" si="97"/>
        <v>2577466.5939404783</v>
      </c>
      <c r="AG69" s="117">
        <f t="shared" si="98"/>
        <v>761836.4868401197</v>
      </c>
      <c r="AH69" s="118">
        <f t="shared" si="99"/>
        <v>3339303.0807805979</v>
      </c>
      <c r="AI69" s="32"/>
      <c r="AJ69" s="35">
        <v>49135.441515726503</v>
      </c>
      <c r="AK69" s="39">
        <v>0.7794327651606362</v>
      </c>
      <c r="AL69" s="36">
        <v>15677.674247153496</v>
      </c>
      <c r="AM69" s="39">
        <v>0.90277981384046391</v>
      </c>
      <c r="AN69" s="36">
        <v>64813.115762879999</v>
      </c>
      <c r="AO69" s="40">
        <v>0.80607312592194613</v>
      </c>
      <c r="AP69" s="38">
        <v>31084.882411632636</v>
      </c>
      <c r="AQ69" s="39">
        <v>0.21977744603029339</v>
      </c>
      <c r="AR69" s="36">
        <v>49991.416999853245</v>
      </c>
      <c r="AS69" s="39">
        <v>0.3628903882857254</v>
      </c>
      <c r="AT69" s="36">
        <v>81076.299411485874</v>
      </c>
      <c r="AU69" s="40">
        <v>0.29039101212221435</v>
      </c>
      <c r="AV69" s="116">
        <f t="shared" si="100"/>
        <v>80220.323927359132</v>
      </c>
      <c r="AW69" s="117">
        <f t="shared" si="101"/>
        <v>65669.091247006741</v>
      </c>
      <c r="AX69" s="118">
        <f t="shared" si="102"/>
        <v>145889.41517436586</v>
      </c>
      <c r="AY69" s="32"/>
      <c r="AZ69" s="35">
        <v>489186.92209449073</v>
      </c>
      <c r="BA69" s="39">
        <v>4.4578526836634351</v>
      </c>
      <c r="BB69" s="36">
        <v>95138.48482550928</v>
      </c>
      <c r="BC69" s="39">
        <v>3.6101576604374941</v>
      </c>
      <c r="BD69" s="36">
        <v>584325.40691999998</v>
      </c>
      <c r="BE69" s="40">
        <v>4.2937004968807173</v>
      </c>
      <c r="BF69" s="38">
        <v>369640.76504201844</v>
      </c>
      <c r="BG69" s="39">
        <v>0.63727430640620797</v>
      </c>
      <c r="BH69" s="36">
        <v>289118.78492798161</v>
      </c>
      <c r="BI69" s="39">
        <v>1.0844543569576548</v>
      </c>
      <c r="BJ69" s="36">
        <v>658759.54997000005</v>
      </c>
      <c r="BK69" s="40">
        <v>0.77808972436829482</v>
      </c>
      <c r="BL69" s="116">
        <f t="shared" si="103"/>
        <v>858827.68713650922</v>
      </c>
      <c r="BM69" s="117">
        <f t="shared" si="104"/>
        <v>384257.26975349092</v>
      </c>
      <c r="BN69" s="118">
        <f t="shared" si="105"/>
        <v>1243084.95689</v>
      </c>
      <c r="BO69" s="32"/>
      <c r="BP69" s="35">
        <v>966625.16999999969</v>
      </c>
      <c r="BQ69" s="39">
        <v>11.144965756583495</v>
      </c>
      <c r="BR69" s="36">
        <v>117735.95999999996</v>
      </c>
      <c r="BS69" s="39">
        <v>7.2964774417451634</v>
      </c>
      <c r="BT69" s="36">
        <v>1084361.1299999997</v>
      </c>
      <c r="BU69" s="40">
        <v>10.541287183575063</v>
      </c>
      <c r="BV69" s="38">
        <v>175356.52000000031</v>
      </c>
      <c r="BW69" s="39">
        <v>0.65344979597920783</v>
      </c>
      <c r="BX69" s="36">
        <v>246442.23999999987</v>
      </c>
      <c r="BY69" s="39">
        <v>1.4476845716434035</v>
      </c>
      <c r="BZ69" s="36">
        <v>421798.76000000018</v>
      </c>
      <c r="CA69" s="40">
        <v>0.96172198446374424</v>
      </c>
      <c r="CB69" s="116">
        <f t="shared" si="106"/>
        <v>1141981.69</v>
      </c>
      <c r="CC69" s="117">
        <f t="shared" si="107"/>
        <v>364178.19999999984</v>
      </c>
      <c r="CD69" s="118">
        <f t="shared" si="108"/>
        <v>1506159.8899999997</v>
      </c>
      <c r="CE69" s="32"/>
      <c r="CF69" s="35">
        <v>849803.19514255319</v>
      </c>
      <c r="CG69" s="39">
        <f t="shared" si="109"/>
        <v>6.7855059577967802</v>
      </c>
      <c r="CH69" s="36">
        <v>193312.4826981962</v>
      </c>
      <c r="CI69" s="39">
        <f t="shared" si="110"/>
        <v>8.9467525662144762</v>
      </c>
      <c r="CJ69" s="36">
        <v>1043115.6778407494</v>
      </c>
      <c r="CK69" s="40">
        <v>7.1035151203020153</v>
      </c>
      <c r="CL69" s="38">
        <v>498550.72748124646</v>
      </c>
      <c r="CM69" s="39">
        <v>0.92902094227099019</v>
      </c>
      <c r="CN69" s="36">
        <v>673244.24034137779</v>
      </c>
      <c r="CO69" s="39">
        <v>2.0959433159348402</v>
      </c>
      <c r="CP69" s="36">
        <v>1171794.9678226244</v>
      </c>
      <c r="CQ69" s="40">
        <v>1.365960836952004</v>
      </c>
      <c r="CR69" s="116">
        <f t="shared" si="111"/>
        <v>1348353.9226237996</v>
      </c>
      <c r="CS69" s="117">
        <f t="shared" si="112"/>
        <v>866556.72303957399</v>
      </c>
      <c r="CT69" s="118">
        <f t="shared" si="113"/>
        <v>2214910.6456633736</v>
      </c>
      <c r="CU69" s="32"/>
      <c r="CV69" s="38">
        <f t="shared" si="114"/>
        <v>4777676.4770583063</v>
      </c>
      <c r="CW69" s="39">
        <f t="shared" si="128"/>
        <v>7.0280929116461328</v>
      </c>
      <c r="CX69" s="39">
        <f t="shared" si="115"/>
        <v>867354.57000590209</v>
      </c>
      <c r="CY69" s="39">
        <f t="shared" si="116"/>
        <v>5.7656434340805136</v>
      </c>
      <c r="CZ69" s="36">
        <f t="shared" si="117"/>
        <v>5645031.0470642084</v>
      </c>
      <c r="DA69" s="40">
        <f t="shared" si="118"/>
        <v>6.7993416864975194</v>
      </c>
      <c r="DB69" s="38">
        <f t="shared" si="119"/>
        <v>1880884.1687642352</v>
      </c>
      <c r="DC69" s="39">
        <f t="shared" si="120"/>
        <v>0.67668146227034143</v>
      </c>
      <c r="DD69" s="36">
        <f t="shared" si="121"/>
        <v>1652742.6977298616</v>
      </c>
      <c r="DE69" s="39">
        <f t="shared" si="122"/>
        <v>1.0877207273199019</v>
      </c>
      <c r="DF69" s="36">
        <f t="shared" si="123"/>
        <v>3533626.8664940968</v>
      </c>
      <c r="DG69" s="40">
        <f t="shared" si="124"/>
        <v>0.82195987335133514</v>
      </c>
      <c r="DH69" s="152"/>
      <c r="DI69" s="161" t="s">
        <v>69</v>
      </c>
      <c r="DJ69" s="38">
        <f t="shared" si="125"/>
        <v>5645031.0470642084</v>
      </c>
      <c r="DK69" s="36">
        <f t="shared" si="126"/>
        <v>3533626.8664940968</v>
      </c>
      <c r="DL69" s="37">
        <f t="shared" si="127"/>
        <v>9178657.9135583043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>
        <v>-167611.4460603316</v>
      </c>
      <c r="E70" s="39">
        <v>-1.587349856621066</v>
      </c>
      <c r="F70" s="36">
        <v>0</v>
      </c>
      <c r="G70" s="39">
        <v>0</v>
      </c>
      <c r="H70" s="36">
        <v>-167611.4460603316</v>
      </c>
      <c r="I70" s="40">
        <v>-1.3024434381873617</v>
      </c>
      <c r="J70" s="38">
        <v>10294.82638596488</v>
      </c>
      <c r="K70" s="39">
        <v>-0.19524340513541802</v>
      </c>
      <c r="L70" s="36">
        <v>8870.5735646525136</v>
      </c>
      <c r="M70" s="39">
        <v>0</v>
      </c>
      <c r="N70" s="36">
        <v>19165.399950617393</v>
      </c>
      <c r="O70" s="40">
        <v>-0.10490485048457854</v>
      </c>
      <c r="P70" s="116">
        <f t="shared" si="94"/>
        <v>-157316.61967436672</v>
      </c>
      <c r="Q70" s="117">
        <f t="shared" si="95"/>
        <v>8870.5735646525136</v>
      </c>
      <c r="R70" s="118">
        <f t="shared" si="96"/>
        <v>-148446.0461097142</v>
      </c>
      <c r="S70" s="32"/>
      <c r="T70" s="35">
        <v>-1678583.5077570598</v>
      </c>
      <c r="U70" s="39">
        <v>-8.859877375881112</v>
      </c>
      <c r="V70" s="36">
        <v>-258398.73302596883</v>
      </c>
      <c r="W70" s="39">
        <v>-5.6326699297213914</v>
      </c>
      <c r="X70" s="36">
        <v>-1936982.2407830285</v>
      </c>
      <c r="Y70" s="40">
        <v>-8.2307794062185167</v>
      </c>
      <c r="Z70" s="38">
        <v>868829.21551777958</v>
      </c>
      <c r="AA70" s="39">
        <v>0.91707661630139603</v>
      </c>
      <c r="AB70" s="36">
        <v>335747.94211900147</v>
      </c>
      <c r="AC70" s="39">
        <v>0.93163942383402554</v>
      </c>
      <c r="AD70" s="36">
        <v>1204577.157636781</v>
      </c>
      <c r="AE70" s="40">
        <v>0.92108969717763234</v>
      </c>
      <c r="AF70" s="116">
        <f t="shared" si="97"/>
        <v>-809754.29223928018</v>
      </c>
      <c r="AG70" s="117">
        <f t="shared" si="98"/>
        <v>77349.209093032638</v>
      </c>
      <c r="AH70" s="118">
        <f t="shared" si="99"/>
        <v>-732405.08314624755</v>
      </c>
      <c r="AI70" s="32"/>
      <c r="AJ70" s="35">
        <v>35613.991462294827</v>
      </c>
      <c r="AK70" s="39">
        <v>0.56494275796787474</v>
      </c>
      <c r="AL70" s="36">
        <v>13323.738183031353</v>
      </c>
      <c r="AM70" s="39">
        <v>0.76723126701781375</v>
      </c>
      <c r="AN70" s="36">
        <v>48937.729645326181</v>
      </c>
      <c r="AO70" s="40">
        <v>0.60863280906059469</v>
      </c>
      <c r="AP70" s="38">
        <v>51222.82798600864</v>
      </c>
      <c r="AQ70" s="39">
        <v>0.36215746819107059</v>
      </c>
      <c r="AR70" s="36">
        <v>80641.507727956487</v>
      </c>
      <c r="AS70" s="39">
        <v>0.58538104753922782</v>
      </c>
      <c r="AT70" s="36">
        <v>131864.33571396512</v>
      </c>
      <c r="AU70" s="40">
        <v>0.4722985408652855</v>
      </c>
      <c r="AV70" s="116">
        <f t="shared" si="100"/>
        <v>86836.81944830346</v>
      </c>
      <c r="AW70" s="117">
        <f t="shared" si="101"/>
        <v>93965.24591098784</v>
      </c>
      <c r="AX70" s="118">
        <f t="shared" si="102"/>
        <v>180802.0653592913</v>
      </c>
      <c r="AY70" s="32"/>
      <c r="AZ70" s="35">
        <v>304512.70420011273</v>
      </c>
      <c r="BA70" s="39">
        <v>2.7749572082098193</v>
      </c>
      <c r="BB70" s="36">
        <v>59222.509799886466</v>
      </c>
      <c r="BC70" s="39">
        <v>2.247277721697206</v>
      </c>
      <c r="BD70" s="36">
        <v>363735.21399999922</v>
      </c>
      <c r="BE70" s="40">
        <v>2.6727745372513518</v>
      </c>
      <c r="BF70" s="38">
        <v>257387.10731802945</v>
      </c>
      <c r="BG70" s="39">
        <v>0.443744862056413</v>
      </c>
      <c r="BH70" s="36">
        <v>201318.29268197046</v>
      </c>
      <c r="BI70" s="39">
        <v>0.75512388338454728</v>
      </c>
      <c r="BJ70" s="36">
        <v>458705.39999999991</v>
      </c>
      <c r="BK70" s="40">
        <v>0.54179701572220429</v>
      </c>
      <c r="BL70" s="116">
        <f t="shared" si="103"/>
        <v>561899.81151814223</v>
      </c>
      <c r="BM70" s="117">
        <f t="shared" si="104"/>
        <v>260540.80248185692</v>
      </c>
      <c r="BN70" s="118">
        <f t="shared" si="105"/>
        <v>822440.61399999913</v>
      </c>
      <c r="BO70" s="32"/>
      <c r="BP70" s="35">
        <v>114219.47000000003</v>
      </c>
      <c r="BQ70" s="39">
        <v>1.3169242032929027</v>
      </c>
      <c r="BR70" s="36">
        <v>14747.309999999998</v>
      </c>
      <c r="BS70" s="39">
        <v>0.9139383986117996</v>
      </c>
      <c r="BT70" s="36">
        <v>128966.78000000003</v>
      </c>
      <c r="BU70" s="40">
        <v>1.2537113582455188</v>
      </c>
      <c r="BV70" s="38">
        <v>80009.26999999996</v>
      </c>
      <c r="BW70" s="39">
        <v>0.29814711855564441</v>
      </c>
      <c r="BX70" s="36">
        <v>102030.30999999988</v>
      </c>
      <c r="BY70" s="39">
        <v>0.59936034353118028</v>
      </c>
      <c r="BZ70" s="36">
        <v>182039.57999999984</v>
      </c>
      <c r="CA70" s="40">
        <v>0.41505922428161307</v>
      </c>
      <c r="CB70" s="116">
        <f t="shared" si="106"/>
        <v>194228.74</v>
      </c>
      <c r="CC70" s="117">
        <f t="shared" si="107"/>
        <v>116777.61999999988</v>
      </c>
      <c r="CD70" s="118">
        <f t="shared" si="108"/>
        <v>311006.35999999987</v>
      </c>
      <c r="CE70" s="32"/>
      <c r="CF70" s="35">
        <v>982876.4494607579</v>
      </c>
      <c r="CG70" s="39">
        <f t="shared" si="109"/>
        <v>7.848068872552723</v>
      </c>
      <c r="CH70" s="36">
        <v>224052.25763464178</v>
      </c>
      <c r="CI70" s="39">
        <f t="shared" si="110"/>
        <v>10.36942924212717</v>
      </c>
      <c r="CJ70" s="36">
        <v>1206928.7070953997</v>
      </c>
      <c r="CK70" s="40">
        <v>8.2190657298198762</v>
      </c>
      <c r="CL70" s="38">
        <v>419620.49900893867</v>
      </c>
      <c r="CM70" s="39">
        <v>0.78193894802845598</v>
      </c>
      <c r="CN70" s="36">
        <v>570956.67966303614</v>
      </c>
      <c r="CO70" s="39">
        <v>1.777501781257409</v>
      </c>
      <c r="CP70" s="36">
        <v>990577.17867197481</v>
      </c>
      <c r="CQ70" s="40">
        <v>1.1547153462850028</v>
      </c>
      <c r="CR70" s="116">
        <f t="shared" si="111"/>
        <v>1402496.9484696966</v>
      </c>
      <c r="CS70" s="117">
        <f t="shared" si="112"/>
        <v>795008.93729767785</v>
      </c>
      <c r="CT70" s="118">
        <f t="shared" si="113"/>
        <v>2197505.8857673742</v>
      </c>
      <c r="CU70" s="32"/>
      <c r="CV70" s="38">
        <f t="shared" si="114"/>
        <v>-408972.33869422576</v>
      </c>
      <c r="CW70" s="39">
        <f t="shared" si="128"/>
        <v>-0.6016095079769781</v>
      </c>
      <c r="CX70" s="39">
        <f t="shared" si="115"/>
        <v>52947.082591590763</v>
      </c>
      <c r="CY70" s="39">
        <f t="shared" si="116"/>
        <v>0.35195986699631576</v>
      </c>
      <c r="CZ70" s="36">
        <f t="shared" si="117"/>
        <v>-356025.256102635</v>
      </c>
      <c r="DA70" s="40">
        <f t="shared" si="118"/>
        <v>-0.42882622700960094</v>
      </c>
      <c r="DB70" s="38">
        <f t="shared" si="119"/>
        <v>1687363.7462167211</v>
      </c>
      <c r="DC70" s="39">
        <f t="shared" si="120"/>
        <v>0.60705905559409024</v>
      </c>
      <c r="DD70" s="36">
        <f t="shared" si="121"/>
        <v>1299565.3057566169</v>
      </c>
      <c r="DE70" s="39">
        <f t="shared" si="122"/>
        <v>0.85528383911113981</v>
      </c>
      <c r="DF70" s="36">
        <f t="shared" si="123"/>
        <v>2986929.0519733382</v>
      </c>
      <c r="DG70" s="40">
        <f t="shared" si="124"/>
        <v>0.6947920417260417</v>
      </c>
      <c r="DH70" s="152"/>
      <c r="DI70" s="161" t="s">
        <v>70</v>
      </c>
      <c r="DJ70" s="38">
        <f t="shared" si="125"/>
        <v>-356025.256102635</v>
      </c>
      <c r="DK70" s="36">
        <f t="shared" si="126"/>
        <v>2986929.0519733382</v>
      </c>
      <c r="DL70" s="37">
        <f t="shared" si="127"/>
        <v>2630903.7958707032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>
        <v>0</v>
      </c>
      <c r="E71" s="39">
        <v>0</v>
      </c>
      <c r="F71" s="36">
        <v>0</v>
      </c>
      <c r="G71" s="39">
        <v>0</v>
      </c>
      <c r="H71" s="36">
        <v>0</v>
      </c>
      <c r="I71" s="40">
        <v>0</v>
      </c>
      <c r="J71" s="38">
        <v>0</v>
      </c>
      <c r="K71" s="39">
        <v>0</v>
      </c>
      <c r="L71" s="36">
        <v>0</v>
      </c>
      <c r="M71" s="39">
        <v>0</v>
      </c>
      <c r="N71" s="36">
        <v>0</v>
      </c>
      <c r="O71" s="40">
        <v>0</v>
      </c>
      <c r="P71" s="116">
        <f t="shared" si="94"/>
        <v>0</v>
      </c>
      <c r="Q71" s="117">
        <f t="shared" si="95"/>
        <v>0</v>
      </c>
      <c r="R71" s="118">
        <f t="shared" si="96"/>
        <v>0</v>
      </c>
      <c r="S71" s="32"/>
      <c r="T71" s="35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38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97"/>
        <v>0</v>
      </c>
      <c r="AG71" s="117">
        <f t="shared" si="98"/>
        <v>0</v>
      </c>
      <c r="AH71" s="118">
        <f t="shared" si="99"/>
        <v>0</v>
      </c>
      <c r="AI71" s="32"/>
      <c r="AJ71" s="35">
        <v>0</v>
      </c>
      <c r="AK71" s="39">
        <v>0</v>
      </c>
      <c r="AL71" s="36">
        <v>0</v>
      </c>
      <c r="AM71" s="39">
        <v>0</v>
      </c>
      <c r="AN71" s="36">
        <v>0</v>
      </c>
      <c r="AO71" s="40">
        <v>0</v>
      </c>
      <c r="AP71" s="38">
        <v>0</v>
      </c>
      <c r="AQ71" s="39">
        <v>0</v>
      </c>
      <c r="AR71" s="36">
        <v>0</v>
      </c>
      <c r="AS71" s="39">
        <v>0</v>
      </c>
      <c r="AT71" s="36">
        <v>0</v>
      </c>
      <c r="AU71" s="40">
        <v>0</v>
      </c>
      <c r="AV71" s="116">
        <f t="shared" si="100"/>
        <v>0</v>
      </c>
      <c r="AW71" s="117">
        <f t="shared" si="101"/>
        <v>0</v>
      </c>
      <c r="AX71" s="118">
        <f t="shared" si="102"/>
        <v>0</v>
      </c>
      <c r="AY71" s="32"/>
      <c r="AZ71" s="35">
        <v>0</v>
      </c>
      <c r="BA71" s="39">
        <v>0</v>
      </c>
      <c r="BB71" s="36">
        <v>0</v>
      </c>
      <c r="BC71" s="39">
        <v>0</v>
      </c>
      <c r="BD71" s="36">
        <v>0</v>
      </c>
      <c r="BE71" s="40">
        <v>0</v>
      </c>
      <c r="BF71" s="38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103"/>
        <v>0</v>
      </c>
      <c r="BM71" s="117">
        <f t="shared" si="104"/>
        <v>0</v>
      </c>
      <c r="BN71" s="118">
        <f t="shared" si="105"/>
        <v>0</v>
      </c>
      <c r="BO71" s="32"/>
      <c r="BP71" s="35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38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106"/>
        <v>0</v>
      </c>
      <c r="CC71" s="117">
        <f t="shared" si="107"/>
        <v>0</v>
      </c>
      <c r="CD71" s="118">
        <f t="shared" si="108"/>
        <v>0</v>
      </c>
      <c r="CE71" s="32"/>
      <c r="CF71" s="35">
        <v>0</v>
      </c>
      <c r="CG71" s="39">
        <f t="shared" si="109"/>
        <v>0</v>
      </c>
      <c r="CH71" s="36">
        <v>0</v>
      </c>
      <c r="CI71" s="39">
        <f t="shared" si="110"/>
        <v>0</v>
      </c>
      <c r="CJ71" s="36">
        <v>0</v>
      </c>
      <c r="CK71" s="40">
        <v>0</v>
      </c>
      <c r="CL71" s="38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111"/>
        <v>0</v>
      </c>
      <c r="CS71" s="117">
        <f t="shared" si="112"/>
        <v>0</v>
      </c>
      <c r="CT71" s="118">
        <f t="shared" si="113"/>
        <v>0</v>
      </c>
      <c r="CU71" s="32"/>
      <c r="CV71" s="38">
        <f t="shared" si="114"/>
        <v>0</v>
      </c>
      <c r="CW71" s="39">
        <f t="shared" si="128"/>
        <v>0</v>
      </c>
      <c r="CX71" s="39">
        <f t="shared" si="115"/>
        <v>0</v>
      </c>
      <c r="CY71" s="39">
        <f t="shared" si="116"/>
        <v>0</v>
      </c>
      <c r="CZ71" s="36">
        <f t="shared" si="117"/>
        <v>0</v>
      </c>
      <c r="DA71" s="40">
        <f t="shared" si="118"/>
        <v>0</v>
      </c>
      <c r="DB71" s="38">
        <f t="shared" si="119"/>
        <v>0</v>
      </c>
      <c r="DC71" s="39">
        <f t="shared" si="120"/>
        <v>0</v>
      </c>
      <c r="DD71" s="36">
        <f t="shared" si="121"/>
        <v>0</v>
      </c>
      <c r="DE71" s="39">
        <f t="shared" si="122"/>
        <v>0</v>
      </c>
      <c r="DF71" s="36">
        <f t="shared" si="123"/>
        <v>0</v>
      </c>
      <c r="DG71" s="40">
        <f t="shared" si="124"/>
        <v>0</v>
      </c>
      <c r="DH71" s="152"/>
      <c r="DI71" s="161" t="s">
        <v>71</v>
      </c>
      <c r="DJ71" s="38">
        <f t="shared" si="125"/>
        <v>0</v>
      </c>
      <c r="DK71" s="36">
        <f t="shared" si="126"/>
        <v>0</v>
      </c>
      <c r="DL71" s="37">
        <f t="shared" si="127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94"/>
        <v>0</v>
      </c>
      <c r="Q72" s="117">
        <f t="shared" si="95"/>
        <v>0</v>
      </c>
      <c r="R72" s="118">
        <f t="shared" si="96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97"/>
        <v>0</v>
      </c>
      <c r="AG72" s="117">
        <f t="shared" si="98"/>
        <v>0</v>
      </c>
      <c r="AH72" s="118">
        <f t="shared" si="99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100"/>
        <v>0</v>
      </c>
      <c r="AW72" s="117">
        <f t="shared" si="101"/>
        <v>0</v>
      </c>
      <c r="AX72" s="118">
        <f t="shared" si="102"/>
        <v>0</v>
      </c>
      <c r="AY72" s="32"/>
      <c r="AZ72" s="35">
        <v>2255030.4735379391</v>
      </c>
      <c r="BA72" s="39">
        <v>20.549596062713597</v>
      </c>
      <c r="BB72" s="36">
        <v>438564.83646206197</v>
      </c>
      <c r="BC72" s="39">
        <v>16.641932093578035</v>
      </c>
      <c r="BD72" s="36">
        <v>2693595.310000001</v>
      </c>
      <c r="BE72" s="40">
        <v>19.792895164194029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103"/>
        <v>2255030.4735379391</v>
      </c>
      <c r="BM72" s="117">
        <f t="shared" si="104"/>
        <v>438564.83646206197</v>
      </c>
      <c r="BN72" s="118">
        <f t="shared" si="105"/>
        <v>2693595.310000001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106"/>
        <v>0</v>
      </c>
      <c r="CC72" s="117">
        <f t="shared" si="107"/>
        <v>0</v>
      </c>
      <c r="CD72" s="118">
        <f t="shared" si="108"/>
        <v>0</v>
      </c>
      <c r="CE72" s="32"/>
      <c r="CF72" s="35">
        <v>0</v>
      </c>
      <c r="CG72" s="39">
        <f t="shared" si="109"/>
        <v>0</v>
      </c>
      <c r="CH72" s="36">
        <v>0</v>
      </c>
      <c r="CI72" s="39">
        <f t="shared" si="110"/>
        <v>0</v>
      </c>
      <c r="CJ72" s="36">
        <v>0</v>
      </c>
      <c r="CK72" s="40">
        <v>0</v>
      </c>
      <c r="CL72" s="38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111"/>
        <v>0</v>
      </c>
      <c r="CS72" s="117">
        <f t="shared" si="112"/>
        <v>0</v>
      </c>
      <c r="CT72" s="118">
        <f t="shared" si="113"/>
        <v>0</v>
      </c>
      <c r="CU72" s="32"/>
      <c r="CV72" s="38">
        <f t="shared" si="114"/>
        <v>2255030.4735379391</v>
      </c>
      <c r="CW72" s="39">
        <f t="shared" si="128"/>
        <v>3.3172115698332578</v>
      </c>
      <c r="CX72" s="39">
        <f t="shared" si="115"/>
        <v>438564.83646206197</v>
      </c>
      <c r="CY72" s="39">
        <f t="shared" si="116"/>
        <v>2.91531117400912</v>
      </c>
      <c r="CZ72" s="36">
        <f t="shared" si="117"/>
        <v>2693595.310000001</v>
      </c>
      <c r="DA72" s="40">
        <f t="shared" si="118"/>
        <v>3.2443886889447779</v>
      </c>
      <c r="DB72" s="38">
        <f t="shared" si="119"/>
        <v>0</v>
      </c>
      <c r="DC72" s="39">
        <f t="shared" si="120"/>
        <v>0</v>
      </c>
      <c r="DD72" s="36">
        <f t="shared" si="121"/>
        <v>0</v>
      </c>
      <c r="DE72" s="39">
        <f t="shared" si="122"/>
        <v>0</v>
      </c>
      <c r="DF72" s="36">
        <f t="shared" si="123"/>
        <v>0</v>
      </c>
      <c r="DG72" s="40">
        <f t="shared" si="124"/>
        <v>0</v>
      </c>
      <c r="DH72" s="152"/>
      <c r="DI72" s="161" t="s">
        <v>72</v>
      </c>
      <c r="DJ72" s="38">
        <f t="shared" si="125"/>
        <v>2693595.310000001</v>
      </c>
      <c r="DK72" s="36">
        <f t="shared" si="126"/>
        <v>0</v>
      </c>
      <c r="DL72" s="37">
        <f t="shared" si="127"/>
        <v>2693595.310000001</v>
      </c>
      <c r="DM72"/>
    </row>
    <row r="73" spans="1:119" s="19" customFormat="1" ht="15.6" x14ac:dyDescent="0.3">
      <c r="A73" s="26">
        <v>59</v>
      </c>
      <c r="B73" s="26" t="s">
        <v>175</v>
      </c>
      <c r="C73" s="41"/>
      <c r="D73" s="42">
        <v>4875709.3785512336</v>
      </c>
      <c r="E73" s="46">
        <v>46.174988432373979</v>
      </c>
      <c r="F73" s="43">
        <v>0</v>
      </c>
      <c r="G73" s="46">
        <v>0</v>
      </c>
      <c r="H73" s="43">
        <v>4875709.3785512336</v>
      </c>
      <c r="I73" s="47">
        <v>37.887243597414198</v>
      </c>
      <c r="J73" s="45">
        <v>848892.36892935028</v>
      </c>
      <c r="K73" s="46">
        <v>5.6795053314937807</v>
      </c>
      <c r="L73" s="43">
        <v>730947.83386477898</v>
      </c>
      <c r="M73" s="46">
        <v>0</v>
      </c>
      <c r="N73" s="43">
        <v>1579840.2027941293</v>
      </c>
      <c r="O73" s="47">
        <v>3.0516147637021498</v>
      </c>
      <c r="P73" s="122">
        <f t="shared" si="94"/>
        <v>5724601.7474805843</v>
      </c>
      <c r="Q73" s="123">
        <f t="shared" si="95"/>
        <v>730947.83386477898</v>
      </c>
      <c r="R73" s="124">
        <f t="shared" si="96"/>
        <v>6455549.5813453635</v>
      </c>
      <c r="S73" s="32"/>
      <c r="T73" s="42">
        <v>10336961.905891122</v>
      </c>
      <c r="U73" s="46">
        <v>54.560416268908433</v>
      </c>
      <c r="V73" s="43">
        <v>2742066.8778592739</v>
      </c>
      <c r="W73" s="46">
        <v>59.772574994207609</v>
      </c>
      <c r="X73" s="36">
        <v>13079028.783750396</v>
      </c>
      <c r="Y73" s="47">
        <v>55.576452122304453</v>
      </c>
      <c r="Z73" s="45">
        <v>6560948.1606340855</v>
      </c>
      <c r="AA73" s="46">
        <v>6.9252875380087247</v>
      </c>
      <c r="AB73" s="43">
        <v>2871316.1292200666</v>
      </c>
      <c r="AC73" s="46">
        <v>7.9673795984840243</v>
      </c>
      <c r="AD73" s="43">
        <v>9432264.2898541521</v>
      </c>
      <c r="AE73" s="47">
        <v>7.2124574199014146</v>
      </c>
      <c r="AF73" s="122">
        <f t="shared" si="97"/>
        <v>16897910.066525206</v>
      </c>
      <c r="AG73" s="123">
        <f t="shared" si="98"/>
        <v>5613383.0070793405</v>
      </c>
      <c r="AH73" s="124">
        <f t="shared" si="99"/>
        <v>22511293.073604546</v>
      </c>
      <c r="AI73" s="32"/>
      <c r="AJ73" s="42">
        <v>3376131.2544198334</v>
      </c>
      <c r="AK73" s="46">
        <v>53.55538157391868</v>
      </c>
      <c r="AL73" s="43">
        <v>903567.98318007484</v>
      </c>
      <c r="AM73" s="46">
        <v>52.030863939886835</v>
      </c>
      <c r="AN73" s="43">
        <v>4279699.2375999074</v>
      </c>
      <c r="AO73" s="47">
        <v>53.226117921546994</v>
      </c>
      <c r="AP73" s="45">
        <v>513515.57840498036</v>
      </c>
      <c r="AQ73" s="46">
        <v>3.6306761860672547</v>
      </c>
      <c r="AR73" s="43">
        <v>811831.07262836513</v>
      </c>
      <c r="AS73" s="46">
        <v>5.893125477307219</v>
      </c>
      <c r="AT73" s="43">
        <v>1325346.6510333456</v>
      </c>
      <c r="AU73" s="47">
        <v>4.7469945989152666</v>
      </c>
      <c r="AV73" s="122">
        <f t="shared" si="100"/>
        <v>3889646.8328248137</v>
      </c>
      <c r="AW73" s="123">
        <f t="shared" si="101"/>
        <v>1715399.0558084399</v>
      </c>
      <c r="AX73" s="124">
        <f t="shared" si="102"/>
        <v>5605045.8886332531</v>
      </c>
      <c r="AY73" s="32"/>
      <c r="AZ73" s="42">
        <v>5276663.867694811</v>
      </c>
      <c r="BA73" s="46">
        <v>48.085075706193145</v>
      </c>
      <c r="BB73" s="43">
        <v>1026220.8220051867</v>
      </c>
      <c r="BC73" s="46">
        <v>38.941328198124943</v>
      </c>
      <c r="BD73" s="43">
        <v>6302884.6896999981</v>
      </c>
      <c r="BE73" s="47">
        <v>46.314431656489489</v>
      </c>
      <c r="BF73" s="45">
        <v>2622438.5002220785</v>
      </c>
      <c r="BG73" s="46">
        <v>4.5211806553099967</v>
      </c>
      <c r="BH73" s="43">
        <v>2051170.49967792</v>
      </c>
      <c r="BI73" s="46">
        <v>7.6937262509346107</v>
      </c>
      <c r="BJ73" s="43">
        <v>4673608.9998999983</v>
      </c>
      <c r="BK73" s="47">
        <v>5.5202040542759159</v>
      </c>
      <c r="BL73" s="122">
        <f t="shared" si="103"/>
        <v>7899102.3679168895</v>
      </c>
      <c r="BM73" s="123">
        <f t="shared" si="104"/>
        <v>3077391.3216831069</v>
      </c>
      <c r="BN73" s="124">
        <f t="shared" si="105"/>
        <v>10976493.689599996</v>
      </c>
      <c r="BO73" s="32"/>
      <c r="BP73" s="42">
        <v>6647326.8099999996</v>
      </c>
      <c r="BQ73" s="46">
        <v>76.642148342019084</v>
      </c>
      <c r="BR73" s="43">
        <v>824850.9700000002</v>
      </c>
      <c r="BS73" s="46">
        <v>51.118676871591482</v>
      </c>
      <c r="BT73" s="36">
        <v>7472177.7800000003</v>
      </c>
      <c r="BU73" s="47">
        <v>72.638505463312214</v>
      </c>
      <c r="BV73" s="45">
        <v>846493.21000000043</v>
      </c>
      <c r="BW73" s="46">
        <v>3.1543783793855171</v>
      </c>
      <c r="BX73" s="43">
        <v>1014517.9799999997</v>
      </c>
      <c r="BY73" s="46">
        <v>5.9596196954744096</v>
      </c>
      <c r="BZ73" s="43">
        <v>1861011.1900000002</v>
      </c>
      <c r="CA73" s="47">
        <v>4.2431973359903514</v>
      </c>
      <c r="CB73" s="122">
        <f t="shared" si="106"/>
        <v>7493820.0199999996</v>
      </c>
      <c r="CC73" s="123">
        <f t="shared" si="107"/>
        <v>1839368.95</v>
      </c>
      <c r="CD73" s="124">
        <f t="shared" si="108"/>
        <v>9333188.9699999988</v>
      </c>
      <c r="CE73" s="32"/>
      <c r="CF73" s="42">
        <v>4837700.1332092993</v>
      </c>
      <c r="CG73" s="46">
        <f t="shared" si="109"/>
        <v>38.628053252282051</v>
      </c>
      <c r="CH73" s="43">
        <v>1101737.1790376985</v>
      </c>
      <c r="CI73" s="46">
        <f t="shared" si="110"/>
        <v>50.989826400596961</v>
      </c>
      <c r="CJ73" s="43">
        <v>5939437.3122469978</v>
      </c>
      <c r="CK73" s="47">
        <v>40.446983637488493</v>
      </c>
      <c r="CL73" s="45">
        <v>2711393.2942409161</v>
      </c>
      <c r="CM73" s="46">
        <v>5.052527284051938</v>
      </c>
      <c r="CN73" s="43">
        <v>3663091.9199438556</v>
      </c>
      <c r="CO73" s="46">
        <v>11.40393421170331</v>
      </c>
      <c r="CP73" s="43">
        <v>6374485.2141847722</v>
      </c>
      <c r="CQ73" s="47">
        <v>7.430734383921707</v>
      </c>
      <c r="CR73" s="122">
        <f t="shared" si="111"/>
        <v>7549093.4274502154</v>
      </c>
      <c r="CS73" s="123">
        <f t="shared" si="112"/>
        <v>4764829.0989815537</v>
      </c>
      <c r="CT73" s="124">
        <f t="shared" si="113"/>
        <v>12313922.526431769</v>
      </c>
      <c r="CU73" s="32"/>
      <c r="CV73" s="45">
        <f>SUM(CV66:CV72)</f>
        <v>35350493.349766299</v>
      </c>
      <c r="CW73" s="46">
        <f t="shared" si="128"/>
        <v>52.001543622237669</v>
      </c>
      <c r="CX73" s="46">
        <f>SUM(CX66:CX72)</f>
        <v>6598443.8320822343</v>
      </c>
      <c r="CY73" s="46">
        <f t="shared" si="116"/>
        <v>43.862424516118153</v>
      </c>
      <c r="CZ73" s="43">
        <f t="shared" si="117"/>
        <v>41948937.181848533</v>
      </c>
      <c r="DA73" s="47">
        <f t="shared" si="118"/>
        <v>50.526765026942506</v>
      </c>
      <c r="DB73" s="45">
        <f>SUM(DB66:DB72)</f>
        <v>14103681.112431413</v>
      </c>
      <c r="DC73" s="46">
        <f t="shared" si="120"/>
        <v>5.0740495970174582</v>
      </c>
      <c r="DD73" s="43">
        <f>SUM(DD66:DD72)</f>
        <v>11142875.435334986</v>
      </c>
      <c r="DE73" s="46">
        <f t="shared" si="122"/>
        <v>7.3334685366364818</v>
      </c>
      <c r="DF73" s="43">
        <f>SUM(DF66:DF72)</f>
        <v>25246556.547766399</v>
      </c>
      <c r="DG73" s="47">
        <f t="shared" si="124"/>
        <v>5.8726224376792322</v>
      </c>
      <c r="DH73" s="153"/>
      <c r="DI73" s="161" t="s">
        <v>175</v>
      </c>
      <c r="DJ73" s="45">
        <f t="shared" ref="DJ73:DK73" si="129">SUM(DJ66:DJ72)</f>
        <v>41948937.181848533</v>
      </c>
      <c r="DK73" s="43">
        <f t="shared" si="129"/>
        <v>25246556.547766399</v>
      </c>
      <c r="DL73" s="44">
        <f>SUM(DL66:DL72)</f>
        <v>67195493.729614928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>
        <v>0</v>
      </c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>
        <v>1309355.2434519159</v>
      </c>
      <c r="E75" s="39">
        <v>12.400136785475375</v>
      </c>
      <c r="F75" s="39">
        <v>298270.93824008427</v>
      </c>
      <c r="G75" s="39">
        <v>12.913279861463515</v>
      </c>
      <c r="H75" s="36">
        <v>1607626.1816920002</v>
      </c>
      <c r="I75" s="40">
        <v>12.492238570922373</v>
      </c>
      <c r="J75" s="38">
        <v>1141204.2876729383</v>
      </c>
      <c r="K75" s="39">
        <v>3.7329269205854456</v>
      </c>
      <c r="L75" s="36">
        <v>1783757.6875850619</v>
      </c>
      <c r="M75" s="39">
        <v>6.7755473121469771</v>
      </c>
      <c r="N75" s="36">
        <v>2924961.9752580002</v>
      </c>
      <c r="O75" s="40">
        <v>5.1407385100944332</v>
      </c>
      <c r="P75" s="116">
        <f t="shared" ref="P75:P96" si="130">+D75+J75</f>
        <v>2450559.5311248545</v>
      </c>
      <c r="Q75" s="117">
        <f t="shared" ref="Q75:Q96" si="131">+F75+L75</f>
        <v>2082028.6258251462</v>
      </c>
      <c r="R75" s="118">
        <f t="shared" ref="R75:R96" si="132">+P75+Q75</f>
        <v>4532588.1569500007</v>
      </c>
      <c r="S75" s="32"/>
      <c r="T75" s="35">
        <v>350744.74632770522</v>
      </c>
      <c r="U75" s="39">
        <v>1.8512963033041725</v>
      </c>
      <c r="V75" s="39">
        <v>72186.442345244985</v>
      </c>
      <c r="W75" s="39">
        <v>1.5735464271443049</v>
      </c>
      <c r="X75" s="36">
        <v>422931.1886729502</v>
      </c>
      <c r="Y75" s="40">
        <v>1.7971529344376511</v>
      </c>
      <c r="Z75" s="38">
        <v>161978.31211272767</v>
      </c>
      <c r="AA75" s="39">
        <v>0.17097321284025341</v>
      </c>
      <c r="AB75" s="36">
        <v>341422.66400068335</v>
      </c>
      <c r="AC75" s="39">
        <v>0.94738574409708354</v>
      </c>
      <c r="AD75" s="36">
        <v>503400.97611341102</v>
      </c>
      <c r="AE75" s="40">
        <v>0.38492964083504566</v>
      </c>
      <c r="AF75" s="116">
        <f t="shared" ref="AF75:AF96" si="133">+T75+Z75</f>
        <v>512723.05844043288</v>
      </c>
      <c r="AG75" s="117">
        <f t="shared" ref="AG75:AG96" si="134">+V75+AB75</f>
        <v>413609.10634592833</v>
      </c>
      <c r="AH75" s="118">
        <f t="shared" ref="AH75:AH96" si="135">+AF75+AG75</f>
        <v>926332.16478636116</v>
      </c>
      <c r="AI75" s="32"/>
      <c r="AJ75" s="35">
        <v>172736.65150619639</v>
      </c>
      <c r="AK75" s="39">
        <v>2.7401118576490542</v>
      </c>
      <c r="AL75" s="36">
        <v>40589.608582354456</v>
      </c>
      <c r="AM75" s="39">
        <v>2.3373032697428573</v>
      </c>
      <c r="AN75" s="36">
        <v>213326.26008855086</v>
      </c>
      <c r="AO75" s="40">
        <v>2.653113699084034</v>
      </c>
      <c r="AP75" s="38">
        <v>82700.733084943829</v>
      </c>
      <c r="AQ75" s="39">
        <v>0.58471367726455292</v>
      </c>
      <c r="AR75" s="36">
        <v>126913.54500668697</v>
      </c>
      <c r="AS75" s="39">
        <v>0.92127225812242375</v>
      </c>
      <c r="AT75" s="36">
        <v>209614.27809163078</v>
      </c>
      <c r="AU75" s="40">
        <v>0.75077553874730307</v>
      </c>
      <c r="AV75" s="116">
        <f t="shared" ref="AV75:AV96" si="136">+AJ75+AP75</f>
        <v>255437.3845911402</v>
      </c>
      <c r="AW75" s="117">
        <f t="shared" ref="AW75:AW96" si="137">+AL75+AR75</f>
        <v>167503.15358904144</v>
      </c>
      <c r="AX75" s="118">
        <f t="shared" ref="AX75:AX96" si="138">+AV75+AW75</f>
        <v>422940.53818018164</v>
      </c>
      <c r="AY75" s="32"/>
      <c r="AZ75" s="35">
        <v>3337017.5801071525</v>
      </c>
      <c r="BA75" s="39">
        <v>30.409506270568933</v>
      </c>
      <c r="BB75" s="39">
        <v>648992.81249828218</v>
      </c>
      <c r="BC75" s="39">
        <v>24.626904432067779</v>
      </c>
      <c r="BD75" s="36">
        <f>+AZ75+BB75</f>
        <v>3986010.3926054346</v>
      </c>
      <c r="BE75" s="40">
        <v>29.289732400160442</v>
      </c>
      <c r="BF75" s="38">
        <v>697492.48247712106</v>
      </c>
      <c r="BG75" s="39">
        <v>1.2025027541094506</v>
      </c>
      <c r="BH75" s="36">
        <v>545551.78460163483</v>
      </c>
      <c r="BI75" s="39">
        <v>2.0463077482310208</v>
      </c>
      <c r="BJ75" s="36">
        <v>1243044.2670787559</v>
      </c>
      <c r="BK75" s="40">
        <v>1.4682139654642496</v>
      </c>
      <c r="BL75" s="116">
        <f t="shared" ref="BL75:BL96" si="139">+AZ75+BF75</f>
        <v>4034510.0625842735</v>
      </c>
      <c r="BM75" s="117">
        <f t="shared" ref="BM75:BM96" si="140">+BB75+BH75</f>
        <v>1194544.597099917</v>
      </c>
      <c r="BN75" s="118">
        <f t="shared" ref="BN75:BN96" si="141">+BL75+BM75</f>
        <v>5229054.6596841905</v>
      </c>
      <c r="BO75" s="32"/>
      <c r="BP75" s="35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38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42">+BP75+BV75</f>
        <v>0</v>
      </c>
      <c r="CC75" s="117">
        <f t="shared" ref="CC75:CC96" si="143">+BR75+BX75</f>
        <v>0</v>
      </c>
      <c r="CD75" s="118">
        <f t="shared" ref="CD75:CD96" si="144">+CB75+CC75</f>
        <v>0</v>
      </c>
      <c r="CE75" s="32"/>
      <c r="CF75" s="35">
        <v>1987997.2828455698</v>
      </c>
      <c r="CG75" s="39">
        <f t="shared" ref="CG75:CG96" si="145">+CF75/$CF$111</f>
        <v>15.873754633941534</v>
      </c>
      <c r="CH75" s="39">
        <v>445017.93288803217</v>
      </c>
      <c r="CI75" s="39">
        <f t="shared" ref="CI75:CI96" si="146">+CH75/$CH$111</f>
        <v>20.596007446106917</v>
      </c>
      <c r="CJ75" s="36">
        <v>2433015.2157336017</v>
      </c>
      <c r="CK75" s="40">
        <v>16.568594202959595</v>
      </c>
      <c r="CL75" s="38">
        <v>189345.88788561244</v>
      </c>
      <c r="CM75" s="39">
        <v>0.35283529936328467</v>
      </c>
      <c r="CN75" s="36">
        <v>398633.44878690783</v>
      </c>
      <c r="CO75" s="39">
        <v>1.2410252660599286</v>
      </c>
      <c r="CP75" s="36">
        <v>587979.33667252026</v>
      </c>
      <c r="CQ75" s="40">
        <v>0.68540723325008712</v>
      </c>
      <c r="CR75" s="116">
        <f t="shared" ref="CR75:CR96" si="147">+CF75+CL75</f>
        <v>2177343.1707311822</v>
      </c>
      <c r="CS75" s="117">
        <f t="shared" ref="CS75:CS96" si="148">+CH75+CN75</f>
        <v>843651.38167494</v>
      </c>
      <c r="CT75" s="118">
        <f t="shared" ref="CT75:CT96" si="149">+CR75+CS75</f>
        <v>3020994.552406122</v>
      </c>
      <c r="CU75" s="32"/>
      <c r="CV75" s="38">
        <f t="shared" ref="CV75:CV94" si="150">+D75+T75+AJ75+AZ75+BP75+CF75</f>
        <v>7157851.5042385403</v>
      </c>
      <c r="CW75" s="39">
        <f t="shared" si="128"/>
        <v>10.529395546374197</v>
      </c>
      <c r="CX75" s="39">
        <f t="shared" ref="CX75:CX94" si="151">+F75+V75+AL75+BB75+BR75+CH75</f>
        <v>1505057.7345539981</v>
      </c>
      <c r="CY75" s="39">
        <f t="shared" ref="CY75:CY96" si="152">+CX75/$CX$111</f>
        <v>10.004704587057521</v>
      </c>
      <c r="CZ75" s="36">
        <f t="shared" ref="CZ75:CZ96" si="153">+CV75+CX75</f>
        <v>8662909.2387925386</v>
      </c>
      <c r="DA75" s="40">
        <f t="shared" ref="DA75:DA96" si="154">+CZ75/$CZ$111</f>
        <v>10.434323464757489</v>
      </c>
      <c r="DB75" s="38">
        <f t="shared" ref="DB75:DB94" si="155">+J75+Z75+AP75+BF75+BV75+CL75</f>
        <v>2272721.7032333435</v>
      </c>
      <c r="DC75" s="39">
        <f t="shared" si="120"/>
        <v>0.81765196975840648</v>
      </c>
      <c r="DD75" s="36">
        <f t="shared" ref="DD75:DD94" si="156">+L75+AB75+AR75+BH75+BX75+CN75</f>
        <v>3196279.1299809748</v>
      </c>
      <c r="DE75" s="39">
        <f t="shared" ref="DE75:DE96" si="157">+DD75/$DD$111</f>
        <v>2.1035694574574269</v>
      </c>
      <c r="DF75" s="36">
        <f t="shared" ref="DF75:DF94" si="158">+DB75+DD75</f>
        <v>5469000.8332143184</v>
      </c>
      <c r="DG75" s="40">
        <f t="shared" ref="DG75:DG96" si="159">+DF75/$DF$111</f>
        <v>1.2721488153861638</v>
      </c>
      <c r="DH75" s="152"/>
      <c r="DI75" s="161" t="s">
        <v>74</v>
      </c>
      <c r="DJ75" s="38">
        <f t="shared" ref="DJ75:DJ94" si="160">+CZ75</f>
        <v>8662909.2387925386</v>
      </c>
      <c r="DK75" s="36">
        <f t="shared" ref="DK75:DK94" si="161">+DF75</f>
        <v>5469000.8332143184</v>
      </c>
      <c r="DL75" s="37">
        <f t="shared" ref="DL75:DL94" si="162">+DJ75+DK75</f>
        <v>14131910.072006857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>
        <v>420647.62293946103</v>
      </c>
      <c r="E76" s="39">
        <v>3.9837073162688559</v>
      </c>
      <c r="F76" s="39">
        <v>95823.468680539037</v>
      </c>
      <c r="G76" s="39">
        <v>4.1485612901783284</v>
      </c>
      <c r="H76" s="36">
        <v>516471.09162000008</v>
      </c>
      <c r="I76" s="40">
        <v>4.0132962283005682</v>
      </c>
      <c r="J76" s="38">
        <v>366584.97232408071</v>
      </c>
      <c r="K76" s="39">
        <v>1.1991147655614276</v>
      </c>
      <c r="L76" s="36">
        <v>572990.10317391925</v>
      </c>
      <c r="M76" s="39">
        <v>2.176484833376076</v>
      </c>
      <c r="N76" s="36">
        <v>939575.07549800002</v>
      </c>
      <c r="O76" s="40">
        <v>1.6513410480529089</v>
      </c>
      <c r="P76" s="116">
        <f t="shared" si="130"/>
        <v>787232.59526354168</v>
      </c>
      <c r="Q76" s="117">
        <f t="shared" si="131"/>
        <v>668813.57185445831</v>
      </c>
      <c r="R76" s="118">
        <f t="shared" si="132"/>
        <v>1456046.1671179999</v>
      </c>
      <c r="S76" s="32"/>
      <c r="T76" s="35">
        <v>299627.13109223498</v>
      </c>
      <c r="U76" s="39">
        <v>1.5814879794163117</v>
      </c>
      <c r="V76" s="39">
        <v>66234.913030202006</v>
      </c>
      <c r="W76" s="39">
        <v>1.4438128180970464</v>
      </c>
      <c r="X76" s="36">
        <v>365862.04412243702</v>
      </c>
      <c r="Y76" s="40">
        <v>1.5546501743158108</v>
      </c>
      <c r="Z76" s="38">
        <v>1464401.8721646611</v>
      </c>
      <c r="AA76" s="39">
        <v>1.545722323609771</v>
      </c>
      <c r="AB76" s="36">
        <v>547679.65572893084</v>
      </c>
      <c r="AC76" s="39">
        <v>1.5197113515831193</v>
      </c>
      <c r="AD76" s="36">
        <v>2012081.5278935919</v>
      </c>
      <c r="AE76" s="40">
        <v>1.5385544657514156</v>
      </c>
      <c r="AF76" s="116">
        <f t="shared" si="133"/>
        <v>1764029.003256896</v>
      </c>
      <c r="AG76" s="117">
        <f t="shared" si="134"/>
        <v>613914.56875913288</v>
      </c>
      <c r="AH76" s="118">
        <f t="shared" si="135"/>
        <v>2377943.5720160287</v>
      </c>
      <c r="AI76" s="32"/>
      <c r="AJ76" s="35">
        <v>208750.24788983446</v>
      </c>
      <c r="AK76" s="39">
        <v>3.3113935261712317</v>
      </c>
      <c r="AL76" s="36">
        <v>54356.805793607171</v>
      </c>
      <c r="AM76" s="39">
        <v>3.1300705858348019</v>
      </c>
      <c r="AN76" s="36">
        <v>263107.0536834416</v>
      </c>
      <c r="AO76" s="40">
        <v>3.2722315956948687</v>
      </c>
      <c r="AP76" s="38">
        <v>65243.057139241646</v>
      </c>
      <c r="AQ76" s="39">
        <v>0.46128379317610291</v>
      </c>
      <c r="AR76" s="36">
        <v>102300.63208725804</v>
      </c>
      <c r="AS76" s="39">
        <v>0.7426057977138194</v>
      </c>
      <c r="AT76" s="36">
        <v>167543.6892264997</v>
      </c>
      <c r="AU76" s="40">
        <v>0.60009129477214906</v>
      </c>
      <c r="AV76" s="116">
        <f t="shared" si="136"/>
        <v>273993.30502907612</v>
      </c>
      <c r="AW76" s="117">
        <f t="shared" si="137"/>
        <v>156657.43788086521</v>
      </c>
      <c r="AX76" s="118">
        <f t="shared" si="138"/>
        <v>430650.74290994136</v>
      </c>
      <c r="AY76" s="32"/>
      <c r="AZ76" s="35">
        <v>389775.14888539939</v>
      </c>
      <c r="BA76" s="39">
        <v>3.5519350886254228</v>
      </c>
      <c r="BB76" s="39">
        <v>75804.596183442802</v>
      </c>
      <c r="BC76" s="39">
        <v>2.8765072736858346</v>
      </c>
      <c r="BD76" s="36">
        <f t="shared" ref="BD76:BD94" si="163">+AZ76+BB76</f>
        <v>465579.7450688422</v>
      </c>
      <c r="BE76" s="40">
        <v>3.4211416431073944</v>
      </c>
      <c r="BF76" s="38">
        <v>730955.45189253124</v>
      </c>
      <c r="BG76" s="39">
        <v>1.2601941470543645</v>
      </c>
      <c r="BH76" s="36">
        <v>571725.23183050216</v>
      </c>
      <c r="BI76" s="39">
        <v>2.1444816143498091</v>
      </c>
      <c r="BJ76" s="36">
        <v>1302680.6837230334</v>
      </c>
      <c r="BK76" s="40">
        <v>1.538653146180752</v>
      </c>
      <c r="BL76" s="116">
        <f t="shared" si="139"/>
        <v>1120730.6007779306</v>
      </c>
      <c r="BM76" s="117">
        <f t="shared" si="140"/>
        <v>647529.82801394491</v>
      </c>
      <c r="BN76" s="118">
        <f t="shared" si="141"/>
        <v>1768260.4287918755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42"/>
        <v>0</v>
      </c>
      <c r="CC76" s="117">
        <f t="shared" si="143"/>
        <v>0</v>
      </c>
      <c r="CD76" s="118">
        <f t="shared" si="144"/>
        <v>0</v>
      </c>
      <c r="CE76" s="32"/>
      <c r="CF76" s="35">
        <v>511881.19906188687</v>
      </c>
      <c r="CG76" s="39">
        <f t="shared" si="145"/>
        <v>4.087267435298287</v>
      </c>
      <c r="CH76" s="39">
        <v>118430.85816581137</v>
      </c>
      <c r="CI76" s="39">
        <f t="shared" si="146"/>
        <v>5.4811338069056958</v>
      </c>
      <c r="CJ76" s="36">
        <v>630312.05722769827</v>
      </c>
      <c r="CK76" s="40">
        <v>4.2923630850740455</v>
      </c>
      <c r="CL76" s="38">
        <v>220823.49098420329</v>
      </c>
      <c r="CM76" s="39">
        <v>0.41149202350212394</v>
      </c>
      <c r="CN76" s="36">
        <v>303800.72888598335</v>
      </c>
      <c r="CO76" s="39">
        <v>0.94579213445901422</v>
      </c>
      <c r="CP76" s="36">
        <v>524624.21987018664</v>
      </c>
      <c r="CQ76" s="40">
        <v>0.61155420371087232</v>
      </c>
      <c r="CR76" s="116">
        <f t="shared" si="147"/>
        <v>732704.69004609017</v>
      </c>
      <c r="CS76" s="117">
        <f t="shared" si="148"/>
        <v>422231.58705179475</v>
      </c>
      <c r="CT76" s="118">
        <f t="shared" si="149"/>
        <v>1154936.277097885</v>
      </c>
      <c r="CU76" s="32"/>
      <c r="CV76" s="38">
        <f t="shared" si="150"/>
        <v>1830681.3498688168</v>
      </c>
      <c r="CW76" s="39">
        <f t="shared" si="128"/>
        <v>2.692982390138257</v>
      </c>
      <c r="CX76" s="39">
        <f t="shared" si="151"/>
        <v>410650.64185360237</v>
      </c>
      <c r="CY76" s="39">
        <f t="shared" si="152"/>
        <v>2.7297546571848463</v>
      </c>
      <c r="CZ76" s="36">
        <f t="shared" si="153"/>
        <v>2241331.9917224189</v>
      </c>
      <c r="DA76" s="40">
        <f t="shared" si="154"/>
        <v>2.6996453903516353</v>
      </c>
      <c r="DB76" s="38">
        <f t="shared" si="155"/>
        <v>2848008.8445047177</v>
      </c>
      <c r="DC76" s="39">
        <f t="shared" si="120"/>
        <v>1.0246217292181843</v>
      </c>
      <c r="DD76" s="36">
        <f t="shared" si="156"/>
        <v>2098496.3517065938</v>
      </c>
      <c r="DE76" s="39">
        <f t="shared" si="157"/>
        <v>1.381084896694271</v>
      </c>
      <c r="DF76" s="36">
        <f t="shared" si="158"/>
        <v>4946505.196211312</v>
      </c>
      <c r="DG76" s="40">
        <f t="shared" si="159"/>
        <v>1.1506106723270135</v>
      </c>
      <c r="DH76" s="152"/>
      <c r="DI76" s="161" t="s">
        <v>75</v>
      </c>
      <c r="DJ76" s="38">
        <f t="shared" si="160"/>
        <v>2241331.9917224189</v>
      </c>
      <c r="DK76" s="36">
        <f t="shared" si="161"/>
        <v>4946505.196211312</v>
      </c>
      <c r="DL76" s="37">
        <f t="shared" si="162"/>
        <v>7187837.1879337309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>
        <v>69455.134205084323</v>
      </c>
      <c r="E77" s="39">
        <v>0.65776890488942652</v>
      </c>
      <c r="F77" s="39">
        <v>15821.869693915691</v>
      </c>
      <c r="G77" s="39">
        <v>0.68498873036261543</v>
      </c>
      <c r="H77" s="36">
        <v>85277.003899000018</v>
      </c>
      <c r="I77" s="40">
        <v>0.66265447120211374</v>
      </c>
      <c r="J77" s="38">
        <v>60575.84610245355</v>
      </c>
      <c r="K77" s="39">
        <v>0.19814612431415593</v>
      </c>
      <c r="L77" s="36">
        <v>94682.987379546466</v>
      </c>
      <c r="M77" s="39">
        <v>0.35965034102477539</v>
      </c>
      <c r="N77" s="36">
        <v>155258.83348200002</v>
      </c>
      <c r="O77" s="40">
        <v>0.27287365479096698</v>
      </c>
      <c r="P77" s="116">
        <f t="shared" si="130"/>
        <v>130030.98030753787</v>
      </c>
      <c r="Q77" s="117">
        <f t="shared" si="131"/>
        <v>110504.85707346216</v>
      </c>
      <c r="R77" s="118">
        <f t="shared" si="132"/>
        <v>240535.83738100005</v>
      </c>
      <c r="S77" s="32"/>
      <c r="T77" s="35">
        <v>237774.83294392907</v>
      </c>
      <c r="U77" s="39">
        <v>1.2550199934757866</v>
      </c>
      <c r="V77" s="39">
        <v>53962.139147396185</v>
      </c>
      <c r="W77" s="39">
        <v>1.176286411932342</v>
      </c>
      <c r="X77" s="36">
        <v>291736.97209132527</v>
      </c>
      <c r="Y77" s="40">
        <v>1.2396720069829488</v>
      </c>
      <c r="Z77" s="38">
        <v>1107093.5043443604</v>
      </c>
      <c r="AA77" s="39">
        <v>1.1685720815549672</v>
      </c>
      <c r="AB77" s="36">
        <v>413742.20427158976</v>
      </c>
      <c r="AC77" s="39">
        <v>1.1480593041633085</v>
      </c>
      <c r="AD77" s="36">
        <v>1520835.7086159503</v>
      </c>
      <c r="AE77" s="40">
        <v>1.1629193642142681</v>
      </c>
      <c r="AF77" s="116">
        <f t="shared" si="133"/>
        <v>1344868.3372882896</v>
      </c>
      <c r="AG77" s="117">
        <f t="shared" si="134"/>
        <v>467704.34341898595</v>
      </c>
      <c r="AH77" s="118">
        <f t="shared" si="135"/>
        <v>1812572.6807072754</v>
      </c>
      <c r="AI77" s="32"/>
      <c r="AJ77" s="35">
        <v>379360.52788747801</v>
      </c>
      <c r="AK77" s="39">
        <v>6.0177748713115164</v>
      </c>
      <c r="AL77" s="36">
        <v>91041.818601562714</v>
      </c>
      <c r="AM77" s="39">
        <v>5.2425324543108784</v>
      </c>
      <c r="AN77" s="36">
        <v>470402.3464890407</v>
      </c>
      <c r="AO77" s="40">
        <v>5.8503388613914469</v>
      </c>
      <c r="AP77" s="38">
        <v>118169.84963564828</v>
      </c>
      <c r="AQ77" s="39">
        <v>0.83548869211702848</v>
      </c>
      <c r="AR77" s="36">
        <v>182124.83569433389</v>
      </c>
      <c r="AS77" s="39">
        <v>1.3220539906237261</v>
      </c>
      <c r="AT77" s="36">
        <v>300294.6853299822</v>
      </c>
      <c r="AU77" s="40">
        <v>1.0755655874883405</v>
      </c>
      <c r="AV77" s="116">
        <f t="shared" si="136"/>
        <v>497530.37752312631</v>
      </c>
      <c r="AW77" s="117">
        <f t="shared" si="137"/>
        <v>273166.65429589659</v>
      </c>
      <c r="AX77" s="118">
        <f t="shared" si="138"/>
        <v>770697.03181902296</v>
      </c>
      <c r="AY77" s="32"/>
      <c r="AZ77" s="35">
        <v>-225916.51814880094</v>
      </c>
      <c r="BA77" s="39">
        <v>-2.0587274745644177</v>
      </c>
      <c r="BB77" s="39">
        <v>-43936.896640053565</v>
      </c>
      <c r="BC77" s="39">
        <v>-1.6672445884739333</v>
      </c>
      <c r="BD77" s="36">
        <f t="shared" si="163"/>
        <v>-269853.41478885448</v>
      </c>
      <c r="BE77" s="40">
        <v>-1.9829186399257432</v>
      </c>
      <c r="BF77" s="38">
        <v>169333.70744072646</v>
      </c>
      <c r="BG77" s="39">
        <v>0.29193755442047614</v>
      </c>
      <c r="BH77" s="36">
        <v>132446.31104755937</v>
      </c>
      <c r="BI77" s="39">
        <v>0.49679227558414335</v>
      </c>
      <c r="BJ77" s="36">
        <v>301780.01848828583</v>
      </c>
      <c r="BK77" s="40">
        <v>0.35644558233137202</v>
      </c>
      <c r="BL77" s="116">
        <f t="shared" si="139"/>
        <v>-56582.810708074481</v>
      </c>
      <c r="BM77" s="117">
        <f t="shared" si="140"/>
        <v>88509.414407505799</v>
      </c>
      <c r="BN77" s="118">
        <f t="shared" si="141"/>
        <v>31926.603699431318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11.030000000000001</v>
      </c>
      <c r="BW77" s="39">
        <v>4.1102271245178967E-5</v>
      </c>
      <c r="BX77" s="36">
        <v>0</v>
      </c>
      <c r="BY77" s="39">
        <v>0</v>
      </c>
      <c r="BZ77" s="36">
        <v>11.030000000000001</v>
      </c>
      <c r="CA77" s="40">
        <v>2.5148944223152991E-5</v>
      </c>
      <c r="CB77" s="116">
        <f t="shared" si="142"/>
        <v>11.030000000000001</v>
      </c>
      <c r="CC77" s="117">
        <f t="shared" si="143"/>
        <v>0</v>
      </c>
      <c r="CD77" s="118">
        <f t="shared" si="144"/>
        <v>11.030000000000001</v>
      </c>
      <c r="CE77" s="32"/>
      <c r="CF77" s="35">
        <v>1362680.4761300678</v>
      </c>
      <c r="CG77" s="39">
        <f t="shared" si="145"/>
        <v>10.880726905013397</v>
      </c>
      <c r="CH77" s="39">
        <v>236458.7883506933</v>
      </c>
      <c r="CI77" s="39">
        <f t="shared" si="146"/>
        <v>10.943619583963221</v>
      </c>
      <c r="CJ77" s="36">
        <v>-316981.79700964753</v>
      </c>
      <c r="CK77" s="40">
        <v>-2.1586148456511802</v>
      </c>
      <c r="CL77" s="38">
        <v>-190638.43136683165</v>
      </c>
      <c r="CM77" s="39">
        <v>-0.35524388067037677</v>
      </c>
      <c r="CN77" s="36">
        <v>-305690.12176561274</v>
      </c>
      <c r="CO77" s="39">
        <v>-0.9516741905390278</v>
      </c>
      <c r="CP77" s="36">
        <v>-496328.55313244439</v>
      </c>
      <c r="CQ77" s="40">
        <v>-0.57856995844566139</v>
      </c>
      <c r="CR77" s="116">
        <f t="shared" si="147"/>
        <v>1172042.0447632363</v>
      </c>
      <c r="CS77" s="117">
        <f t="shared" si="148"/>
        <v>-69231.333414919442</v>
      </c>
      <c r="CT77" s="118">
        <f t="shared" si="149"/>
        <v>1102810.7113483169</v>
      </c>
      <c r="CU77" s="32"/>
      <c r="CV77" s="38">
        <f t="shared" si="150"/>
        <v>1823354.4530177582</v>
      </c>
      <c r="CW77" s="39">
        <f t="shared" si="128"/>
        <v>2.6822043242582096</v>
      </c>
      <c r="CX77" s="39">
        <f t="shared" si="151"/>
        <v>353347.71915351436</v>
      </c>
      <c r="CY77" s="39">
        <f t="shared" si="152"/>
        <v>2.3488398255293941</v>
      </c>
      <c r="CZ77" s="36">
        <f t="shared" si="153"/>
        <v>2176702.1721712723</v>
      </c>
      <c r="DA77" s="40">
        <f t="shared" si="154"/>
        <v>2.621799897102584</v>
      </c>
      <c r="DB77" s="38">
        <f t="shared" si="155"/>
        <v>1264545.506156357</v>
      </c>
      <c r="DC77" s="39">
        <f t="shared" si="120"/>
        <v>0.45494268941371063</v>
      </c>
      <c r="DD77" s="36">
        <f t="shared" si="156"/>
        <v>517306.21662741678</v>
      </c>
      <c r="DE77" s="39">
        <f t="shared" si="157"/>
        <v>0.34045510832990566</v>
      </c>
      <c r="DF77" s="36">
        <f t="shared" si="158"/>
        <v>1781851.7227837737</v>
      </c>
      <c r="DG77" s="40">
        <f t="shared" si="159"/>
        <v>0.4144780056654167</v>
      </c>
      <c r="DH77" s="152"/>
      <c r="DI77" s="161" t="s">
        <v>76</v>
      </c>
      <c r="DJ77" s="38">
        <f t="shared" si="160"/>
        <v>2176702.1721712723</v>
      </c>
      <c r="DK77" s="36">
        <f t="shared" si="161"/>
        <v>1781851.7227837737</v>
      </c>
      <c r="DL77" s="37">
        <f t="shared" si="162"/>
        <v>3958553.894955046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>
        <v>84759.925870394669</v>
      </c>
      <c r="E78" s="39">
        <v>0.80271162465333235</v>
      </c>
      <c r="F78" s="39">
        <v>19308.299058605353</v>
      </c>
      <c r="G78" s="39">
        <v>0.83592947695061703</v>
      </c>
      <c r="H78" s="36">
        <v>104068.22492900002</v>
      </c>
      <c r="I78" s="40">
        <v>0.80867375032248057</v>
      </c>
      <c r="J78" s="38">
        <v>73912.004588434487</v>
      </c>
      <c r="K78" s="39">
        <v>0.24176925609455432</v>
      </c>
      <c r="L78" s="36">
        <v>115528.05033556549</v>
      </c>
      <c r="M78" s="39">
        <v>0.43882965515818911</v>
      </c>
      <c r="N78" s="36">
        <v>189440.054924</v>
      </c>
      <c r="O78" s="40">
        <v>0.33294852854157547</v>
      </c>
      <c r="P78" s="116">
        <f t="shared" si="130"/>
        <v>158671.93045882916</v>
      </c>
      <c r="Q78" s="117">
        <f t="shared" si="131"/>
        <v>134836.34939417086</v>
      </c>
      <c r="R78" s="118">
        <f t="shared" si="132"/>
        <v>293508.27985300001</v>
      </c>
      <c r="S78" s="32"/>
      <c r="T78" s="35">
        <v>1346915.7439934683</v>
      </c>
      <c r="U78" s="39">
        <v>7.1092729508414401</v>
      </c>
      <c r="V78" s="39">
        <v>283429.17299057182</v>
      </c>
      <c r="W78" s="39">
        <v>6.1782925992495219</v>
      </c>
      <c r="X78" s="36">
        <v>1630344.9169840403</v>
      </c>
      <c r="Y78" s="40">
        <v>6.9277916364997845</v>
      </c>
      <c r="Z78" s="38">
        <v>987497.30761076405</v>
      </c>
      <c r="AA78" s="39">
        <v>1.0423345270804674</v>
      </c>
      <c r="AB78" s="36">
        <v>547267.42462707718</v>
      </c>
      <c r="AC78" s="39">
        <v>1.5185674853131026</v>
      </c>
      <c r="AD78" s="36">
        <v>1534764.7322378412</v>
      </c>
      <c r="AE78" s="40">
        <v>1.1735703051428161</v>
      </c>
      <c r="AF78" s="116">
        <f t="shared" si="133"/>
        <v>2334413.0516042323</v>
      </c>
      <c r="AG78" s="117">
        <f t="shared" si="134"/>
        <v>830696.59761764901</v>
      </c>
      <c r="AH78" s="118">
        <f t="shared" si="135"/>
        <v>3165109.6492218813</v>
      </c>
      <c r="AI78" s="32"/>
      <c r="AJ78" s="35">
        <v>0</v>
      </c>
      <c r="AK78" s="39">
        <v>0</v>
      </c>
      <c r="AL78" s="36">
        <v>0</v>
      </c>
      <c r="AM78" s="39">
        <v>0</v>
      </c>
      <c r="AN78" s="36">
        <v>0</v>
      </c>
      <c r="AO78" s="40">
        <v>0</v>
      </c>
      <c r="AP78" s="38">
        <v>0</v>
      </c>
      <c r="AQ78" s="39">
        <v>0</v>
      </c>
      <c r="AR78" s="36">
        <v>0</v>
      </c>
      <c r="AS78" s="39">
        <v>0</v>
      </c>
      <c r="AT78" s="36">
        <v>0</v>
      </c>
      <c r="AU78" s="40">
        <v>0</v>
      </c>
      <c r="AV78" s="116">
        <f t="shared" si="136"/>
        <v>0</v>
      </c>
      <c r="AW78" s="117">
        <f t="shared" si="137"/>
        <v>0</v>
      </c>
      <c r="AX78" s="118">
        <f t="shared" si="138"/>
        <v>0</v>
      </c>
      <c r="AY78" s="32"/>
      <c r="AZ78" s="35">
        <v>219295.71575668707</v>
      </c>
      <c r="BA78" s="39">
        <v>1.9983935605151188</v>
      </c>
      <c r="BB78" s="39">
        <v>42649.263877472971</v>
      </c>
      <c r="BC78" s="39">
        <v>1.6183836328870707</v>
      </c>
      <c r="BD78" s="36">
        <f t="shared" si="163"/>
        <v>261944.97963416006</v>
      </c>
      <c r="BE78" s="40">
        <v>1.9248064107617813</v>
      </c>
      <c r="BF78" s="38">
        <v>281617.85201752768</v>
      </c>
      <c r="BG78" s="39">
        <v>0.48551955922847229</v>
      </c>
      <c r="BH78" s="36">
        <v>220270.64893689507</v>
      </c>
      <c r="BI78" s="39">
        <v>0.82621219167411875</v>
      </c>
      <c r="BJ78" s="36">
        <v>501888.50095442275</v>
      </c>
      <c r="BK78" s="40">
        <v>0.59280246546562787</v>
      </c>
      <c r="BL78" s="116">
        <f t="shared" si="139"/>
        <v>500913.56777421478</v>
      </c>
      <c r="BM78" s="117">
        <f t="shared" si="140"/>
        <v>262919.91281436803</v>
      </c>
      <c r="BN78" s="118">
        <f t="shared" si="141"/>
        <v>763833.48058858281</v>
      </c>
      <c r="BO78" s="32"/>
      <c r="BP78" s="35">
        <v>10572.380000000003</v>
      </c>
      <c r="BQ78" s="39">
        <v>0.1218971083337177</v>
      </c>
      <c r="BR78" s="39">
        <v>0</v>
      </c>
      <c r="BS78" s="39">
        <v>0</v>
      </c>
      <c r="BT78" s="36">
        <v>10572.380000000003</v>
      </c>
      <c r="BU78" s="40">
        <v>0.10277617918108647</v>
      </c>
      <c r="BV78" s="38">
        <v>32546.26999999999</v>
      </c>
      <c r="BW78" s="39">
        <v>0.12128065435710156</v>
      </c>
      <c r="BX78" s="36">
        <v>12709.410000000003</v>
      </c>
      <c r="BY78" s="39">
        <v>7.465934724376147E-2</v>
      </c>
      <c r="BZ78" s="36">
        <v>45255.679999999993</v>
      </c>
      <c r="CA78" s="40">
        <v>0.10318518332736719</v>
      </c>
      <c r="CB78" s="116">
        <f t="shared" si="142"/>
        <v>43118.649999999994</v>
      </c>
      <c r="CC78" s="117">
        <f t="shared" si="143"/>
        <v>12709.410000000003</v>
      </c>
      <c r="CD78" s="118">
        <f t="shared" si="144"/>
        <v>55828.06</v>
      </c>
      <c r="CE78" s="32"/>
      <c r="CF78" s="35">
        <v>775307.39503932209</v>
      </c>
      <c r="CG78" s="39">
        <f t="shared" si="145"/>
        <v>6.1906721205969601</v>
      </c>
      <c r="CH78" s="39">
        <v>179819.26253288175</v>
      </c>
      <c r="CI78" s="39">
        <f t="shared" si="146"/>
        <v>8.3222688264396609</v>
      </c>
      <c r="CJ78" s="36">
        <v>955126.65757220378</v>
      </c>
      <c r="CK78" s="40">
        <v>6.5043185506636503</v>
      </c>
      <c r="CL78" s="38">
        <v>350715.81948200811</v>
      </c>
      <c r="CM78" s="39">
        <v>0.65353899437800711</v>
      </c>
      <c r="CN78" s="36">
        <v>486641.09527440614</v>
      </c>
      <c r="CO78" s="39">
        <v>1.5150105857309826</v>
      </c>
      <c r="CP78" s="36">
        <v>837356.91475641425</v>
      </c>
      <c r="CQ78" s="40">
        <v>0.97610655747529795</v>
      </c>
      <c r="CR78" s="116">
        <f t="shared" si="147"/>
        <v>1126023.2145213303</v>
      </c>
      <c r="CS78" s="117">
        <f t="shared" si="148"/>
        <v>666460.35780728795</v>
      </c>
      <c r="CT78" s="118">
        <f t="shared" si="149"/>
        <v>1792483.5723286183</v>
      </c>
      <c r="CU78" s="32"/>
      <c r="CV78" s="38">
        <f t="shared" si="150"/>
        <v>2436851.160659872</v>
      </c>
      <c r="CW78" s="39">
        <f t="shared" si="128"/>
        <v>3.5846747788823312</v>
      </c>
      <c r="CX78" s="39">
        <f t="shared" si="151"/>
        <v>525205.99845953193</v>
      </c>
      <c r="CY78" s="39">
        <f t="shared" si="152"/>
        <v>3.4912487018282441</v>
      </c>
      <c r="CZ78" s="36">
        <f t="shared" si="153"/>
        <v>2962057.1591194039</v>
      </c>
      <c r="DA78" s="40">
        <f t="shared" si="154"/>
        <v>3.5677463156315392</v>
      </c>
      <c r="DB78" s="38">
        <f t="shared" si="155"/>
        <v>1726289.2536987346</v>
      </c>
      <c r="DC78" s="39">
        <f t="shared" si="120"/>
        <v>0.62106319777358976</v>
      </c>
      <c r="DD78" s="36">
        <f t="shared" si="156"/>
        <v>1382416.6291739438</v>
      </c>
      <c r="DE78" s="39">
        <f t="shared" si="157"/>
        <v>0.90981083952729347</v>
      </c>
      <c r="DF78" s="36">
        <f t="shared" si="158"/>
        <v>3108705.8828726783</v>
      </c>
      <c r="DG78" s="40">
        <f t="shared" si="159"/>
        <v>0.72311865126488617</v>
      </c>
      <c r="DH78" s="152"/>
      <c r="DI78" s="161" t="s">
        <v>77</v>
      </c>
      <c r="DJ78" s="38">
        <f t="shared" si="160"/>
        <v>2962057.1591194039</v>
      </c>
      <c r="DK78" s="36">
        <f t="shared" si="161"/>
        <v>3108705.8828726783</v>
      </c>
      <c r="DL78" s="37">
        <f t="shared" si="162"/>
        <v>6070763.0419920823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>
        <v>1105425.8173425193</v>
      </c>
      <c r="E79" s="39">
        <v>10.468840606698606</v>
      </c>
      <c r="F79" s="39">
        <v>251815.84397548076</v>
      </c>
      <c r="G79" s="39">
        <v>10.902062688348808</v>
      </c>
      <c r="H79" s="36">
        <v>1357241.6613179999</v>
      </c>
      <c r="I79" s="40">
        <v>10.54659772568187</v>
      </c>
      <c r="J79" s="38">
        <v>964183.48692210577</v>
      </c>
      <c r="K79" s="39">
        <v>3.1538844829042461</v>
      </c>
      <c r="L79" s="36">
        <v>1507065.5846788937</v>
      </c>
      <c r="M79" s="39">
        <v>5.7245410868135931</v>
      </c>
      <c r="N79" s="36">
        <v>2471249.0716009997</v>
      </c>
      <c r="O79" s="40">
        <v>4.3433198030869429</v>
      </c>
      <c r="P79" s="116">
        <f t="shared" si="130"/>
        <v>2069609.3042646251</v>
      </c>
      <c r="Q79" s="117">
        <f t="shared" si="131"/>
        <v>1758881.4286543746</v>
      </c>
      <c r="R79" s="118">
        <f t="shared" si="132"/>
        <v>3828490.7329189996</v>
      </c>
      <c r="S79" s="32"/>
      <c r="T79" s="35">
        <v>902820.87517360551</v>
      </c>
      <c r="U79" s="39">
        <v>4.7652572597427705</v>
      </c>
      <c r="V79" s="39">
        <v>217550.51367838235</v>
      </c>
      <c r="W79" s="39">
        <v>4.742245529774002</v>
      </c>
      <c r="X79" s="36">
        <v>1120371.3888519879</v>
      </c>
      <c r="Y79" s="40">
        <v>4.7607714518598581</v>
      </c>
      <c r="Z79" s="38">
        <v>3310547.8294735234</v>
      </c>
      <c r="AA79" s="39">
        <v>3.4943875589498763</v>
      </c>
      <c r="AB79" s="36">
        <v>1266668.297225351</v>
      </c>
      <c r="AC79" s="39">
        <v>3.5147739556288595</v>
      </c>
      <c r="AD79" s="36">
        <v>4577216.1266988739</v>
      </c>
      <c r="AE79" s="40">
        <v>3.5000054494881181</v>
      </c>
      <c r="AF79" s="116">
        <f t="shared" si="133"/>
        <v>4213368.7046471294</v>
      </c>
      <c r="AG79" s="117">
        <f t="shared" si="134"/>
        <v>1484218.8109037334</v>
      </c>
      <c r="AH79" s="118">
        <f t="shared" si="135"/>
        <v>5697587.515550863</v>
      </c>
      <c r="AI79" s="32"/>
      <c r="AJ79" s="35">
        <v>2213019.4580426109</v>
      </c>
      <c r="AK79" s="39">
        <v>35.105004093315529</v>
      </c>
      <c r="AL79" s="36">
        <v>519574.40391688503</v>
      </c>
      <c r="AM79" s="39">
        <v>29.919060458187552</v>
      </c>
      <c r="AN79" s="36">
        <v>2732593.861959496</v>
      </c>
      <c r="AO79" s="40">
        <v>33.984949654994601</v>
      </c>
      <c r="AP79" s="38">
        <v>221658.38651732734</v>
      </c>
      <c r="AQ79" s="39">
        <v>1.5671770423600966</v>
      </c>
      <c r="AR79" s="36">
        <v>345177.20419943141</v>
      </c>
      <c r="AS79" s="39">
        <v>2.5056599147745802</v>
      </c>
      <c r="AT79" s="36">
        <v>566835.59071675874</v>
      </c>
      <c r="AU79" s="40">
        <v>2.0302352486479394</v>
      </c>
      <c r="AV79" s="116">
        <f t="shared" si="136"/>
        <v>2434677.8445599382</v>
      </c>
      <c r="AW79" s="117">
        <f t="shared" si="137"/>
        <v>864751.60811631638</v>
      </c>
      <c r="AX79" s="118">
        <f t="shared" si="138"/>
        <v>3299429.4526762543</v>
      </c>
      <c r="AY79" s="32"/>
      <c r="AZ79" s="35">
        <v>1075010.4834617497</v>
      </c>
      <c r="BA79" s="39">
        <v>9.7963337779921797</v>
      </c>
      <c r="BB79" s="39">
        <v>209071.14223371181</v>
      </c>
      <c r="BC79" s="39">
        <v>7.9334854564456352</v>
      </c>
      <c r="BD79" s="36">
        <f t="shared" si="163"/>
        <v>1284081.6256954616</v>
      </c>
      <c r="BE79" s="40">
        <v>9.4356018906411361</v>
      </c>
      <c r="BF79" s="38">
        <v>454708.13827563578</v>
      </c>
      <c r="BG79" s="39">
        <v>0.78393359402317064</v>
      </c>
      <c r="BH79" s="36">
        <v>355655.211405518</v>
      </c>
      <c r="BI79" s="39">
        <v>1.3340255413686943</v>
      </c>
      <c r="BJ79" s="36">
        <v>810363.34968115378</v>
      </c>
      <c r="BK79" s="40">
        <v>0.95715560468199923</v>
      </c>
      <c r="BL79" s="116">
        <f t="shared" si="139"/>
        <v>1529718.6217373856</v>
      </c>
      <c r="BM79" s="117">
        <f t="shared" si="140"/>
        <v>564726.35363922978</v>
      </c>
      <c r="BN79" s="118">
        <f t="shared" si="141"/>
        <v>2094444.9753766153</v>
      </c>
      <c r="BO79" s="32"/>
      <c r="BP79" s="35">
        <v>4.5474735088646412E-13</v>
      </c>
      <c r="BQ79" s="39">
        <v>5.2431323028001671E-18</v>
      </c>
      <c r="BR79" s="39">
        <v>0</v>
      </c>
      <c r="BS79" s="39">
        <v>0</v>
      </c>
      <c r="BT79" s="36">
        <v>4.5474735088646412E-13</v>
      </c>
      <c r="BU79" s="40">
        <v>4.4206881720891248E-18</v>
      </c>
      <c r="BV79" s="38">
        <v>-1.0004441719502211E-11</v>
      </c>
      <c r="BW79" s="39">
        <v>-3.7280623500595145E-17</v>
      </c>
      <c r="BX79" s="36">
        <v>0</v>
      </c>
      <c r="BY79" s="39">
        <v>0</v>
      </c>
      <c r="BZ79" s="36">
        <v>-1.0004441719502211E-11</v>
      </c>
      <c r="CA79" s="40">
        <v>-2.2810620742297904E-17</v>
      </c>
      <c r="CB79" s="116">
        <f t="shared" si="142"/>
        <v>-9.5496943686157465E-12</v>
      </c>
      <c r="CC79" s="117">
        <f t="shared" si="143"/>
        <v>0</v>
      </c>
      <c r="CD79" s="118">
        <f t="shared" si="144"/>
        <v>-9.5496943686157465E-12</v>
      </c>
      <c r="CE79" s="32"/>
      <c r="CF79" s="35">
        <v>730958.53513820609</v>
      </c>
      <c r="CG79" s="39">
        <f t="shared" si="145"/>
        <v>5.8365554794727323</v>
      </c>
      <c r="CH79" s="39">
        <v>179518.62467279035</v>
      </c>
      <c r="CI79" s="39">
        <f t="shared" si="146"/>
        <v>8.3083549161285859</v>
      </c>
      <c r="CJ79" s="36">
        <v>910477.15981099638</v>
      </c>
      <c r="CK79" s="40">
        <v>6.2002598645578422</v>
      </c>
      <c r="CL79" s="38">
        <v>289797.33261753595</v>
      </c>
      <c r="CM79" s="39">
        <v>0.54002085680657264</v>
      </c>
      <c r="CN79" s="36">
        <v>459079.26904018945</v>
      </c>
      <c r="CO79" s="39">
        <v>1.4292051350355977</v>
      </c>
      <c r="CP79" s="36">
        <v>748876.6016577254</v>
      </c>
      <c r="CQ79" s="40">
        <v>0.87296509855724336</v>
      </c>
      <c r="CR79" s="116">
        <f t="shared" si="147"/>
        <v>1020755.867755742</v>
      </c>
      <c r="CS79" s="117">
        <f t="shared" si="148"/>
        <v>638597.89371297974</v>
      </c>
      <c r="CT79" s="118">
        <f t="shared" si="149"/>
        <v>1659353.7614687218</v>
      </c>
      <c r="CU79" s="32"/>
      <c r="CV79" s="38">
        <f t="shared" si="150"/>
        <v>6027235.1691586915</v>
      </c>
      <c r="CW79" s="39">
        <f t="shared" si="128"/>
        <v>8.8662279609334718</v>
      </c>
      <c r="CX79" s="39">
        <f t="shared" si="151"/>
        <v>1377530.5284772504</v>
      </c>
      <c r="CY79" s="39">
        <f t="shared" si="152"/>
        <v>9.1569816098464472</v>
      </c>
      <c r="CZ79" s="36">
        <f t="shared" si="153"/>
        <v>7404765.6976359421</v>
      </c>
      <c r="DA79" s="40">
        <f t="shared" si="154"/>
        <v>8.9189114580453914</v>
      </c>
      <c r="DB79" s="38">
        <f t="shared" si="155"/>
        <v>5240895.1738061281</v>
      </c>
      <c r="DC79" s="39">
        <f t="shared" si="120"/>
        <v>1.8855050559263022</v>
      </c>
      <c r="DD79" s="36">
        <f t="shared" si="156"/>
        <v>3933645.5665493831</v>
      </c>
      <c r="DE79" s="39">
        <f t="shared" si="157"/>
        <v>2.588852954874862</v>
      </c>
      <c r="DF79" s="36">
        <f t="shared" si="158"/>
        <v>9174540.7403555103</v>
      </c>
      <c r="DG79" s="40">
        <f t="shared" si="159"/>
        <v>2.134097523568248</v>
      </c>
      <c r="DH79" s="152"/>
      <c r="DI79" s="161" t="s">
        <v>78</v>
      </c>
      <c r="DJ79" s="38">
        <f t="shared" si="160"/>
        <v>7404765.6976359421</v>
      </c>
      <c r="DK79" s="36">
        <f t="shared" si="161"/>
        <v>9174540.7403555103</v>
      </c>
      <c r="DL79" s="37">
        <f t="shared" si="162"/>
        <v>16579306.437991451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>
        <v>0</v>
      </c>
      <c r="E80" s="39">
        <v>0</v>
      </c>
      <c r="F80" s="39">
        <v>0</v>
      </c>
      <c r="G80" s="39">
        <v>0</v>
      </c>
      <c r="H80" s="36">
        <v>0</v>
      </c>
      <c r="I80" s="40">
        <v>0</v>
      </c>
      <c r="J80" s="38">
        <v>0</v>
      </c>
      <c r="K80" s="39">
        <v>0</v>
      </c>
      <c r="L80" s="36">
        <v>0</v>
      </c>
      <c r="M80" s="39">
        <v>0</v>
      </c>
      <c r="N80" s="36">
        <v>0</v>
      </c>
      <c r="O80" s="40">
        <v>0</v>
      </c>
      <c r="P80" s="116">
        <f t="shared" si="130"/>
        <v>0</v>
      </c>
      <c r="Q80" s="117">
        <f t="shared" si="131"/>
        <v>0</v>
      </c>
      <c r="R80" s="118">
        <f t="shared" si="132"/>
        <v>0</v>
      </c>
      <c r="S80" s="32"/>
      <c r="T80" s="35">
        <v>175721.28164201265</v>
      </c>
      <c r="U80" s="39">
        <v>0.92748975578891812</v>
      </c>
      <c r="V80" s="39">
        <v>41773.81325180662</v>
      </c>
      <c r="W80" s="39">
        <v>0.91060083382684731</v>
      </c>
      <c r="X80" s="36">
        <v>217495.09489381927</v>
      </c>
      <c r="Y80" s="40">
        <v>0.92419750182217308</v>
      </c>
      <c r="Z80" s="38">
        <v>499792.11754632834</v>
      </c>
      <c r="AA80" s="39">
        <v>0.52754632996583073</v>
      </c>
      <c r="AB80" s="36">
        <v>192581.14167244849</v>
      </c>
      <c r="AC80" s="39">
        <v>0.53437761296963371</v>
      </c>
      <c r="AD80" s="36">
        <v>692373.25921877683</v>
      </c>
      <c r="AE80" s="40">
        <v>0.52942883037801391</v>
      </c>
      <c r="AF80" s="116">
        <f t="shared" si="133"/>
        <v>675513.39918834099</v>
      </c>
      <c r="AG80" s="117">
        <f t="shared" si="134"/>
        <v>234354.95492425511</v>
      </c>
      <c r="AH80" s="118">
        <f t="shared" si="135"/>
        <v>909868.35411259613</v>
      </c>
      <c r="AI80" s="32"/>
      <c r="AJ80" s="35">
        <v>0</v>
      </c>
      <c r="AK80" s="39">
        <v>0</v>
      </c>
      <c r="AL80" s="36">
        <v>0</v>
      </c>
      <c r="AM80" s="39">
        <v>0</v>
      </c>
      <c r="AN80" s="36">
        <v>0</v>
      </c>
      <c r="AO80" s="40">
        <v>0</v>
      </c>
      <c r="AP80" s="38">
        <v>0</v>
      </c>
      <c r="AQ80" s="39">
        <v>0</v>
      </c>
      <c r="AR80" s="36">
        <v>0</v>
      </c>
      <c r="AS80" s="39">
        <v>0</v>
      </c>
      <c r="AT80" s="36">
        <v>0</v>
      </c>
      <c r="AU80" s="40">
        <v>0</v>
      </c>
      <c r="AV80" s="116">
        <f t="shared" si="136"/>
        <v>0</v>
      </c>
      <c r="AW80" s="117">
        <f t="shared" si="137"/>
        <v>0</v>
      </c>
      <c r="AX80" s="118">
        <f t="shared" si="138"/>
        <v>0</v>
      </c>
      <c r="AY80" s="32"/>
      <c r="AZ80" s="35">
        <v>999324.50532308011</v>
      </c>
      <c r="BA80" s="39">
        <v>9.1066241281172999</v>
      </c>
      <c r="BB80" s="39">
        <v>194351.51471010689</v>
      </c>
      <c r="BC80" s="39">
        <v>7.3749294088000186</v>
      </c>
      <c r="BD80" s="36">
        <f t="shared" si="163"/>
        <v>1193676.020033187</v>
      </c>
      <c r="BE80" s="40">
        <v>8.7712895240113973</v>
      </c>
      <c r="BF80" s="38">
        <v>1056423.4317191655</v>
      </c>
      <c r="BG80" s="39">
        <v>1.8213129432398196</v>
      </c>
      <c r="BH80" s="36">
        <v>826293.76365827548</v>
      </c>
      <c r="BI80" s="39">
        <v>3.0993415815211214</v>
      </c>
      <c r="BJ80" s="36">
        <v>1882717.1953774411</v>
      </c>
      <c r="BK80" s="40">
        <v>2.2237596459609503</v>
      </c>
      <c r="BL80" s="116">
        <f t="shared" si="139"/>
        <v>2055747.9370422456</v>
      </c>
      <c r="BM80" s="117">
        <f t="shared" si="140"/>
        <v>1020645.2783683824</v>
      </c>
      <c r="BN80" s="118">
        <f t="shared" si="141"/>
        <v>3076393.2154106279</v>
      </c>
      <c r="BO80" s="32"/>
      <c r="BP80" s="35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38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42"/>
        <v>0</v>
      </c>
      <c r="CC80" s="117">
        <f t="shared" si="143"/>
        <v>0</v>
      </c>
      <c r="CD80" s="118">
        <f t="shared" si="144"/>
        <v>0</v>
      </c>
      <c r="CE80" s="32"/>
      <c r="CF80" s="35">
        <v>2186660.6289031883</v>
      </c>
      <c r="CG80" s="39">
        <f t="shared" si="145"/>
        <v>17.460041112946456</v>
      </c>
      <c r="CH80" s="39">
        <v>464234.21727035788</v>
      </c>
      <c r="CI80" s="39">
        <f t="shared" si="146"/>
        <v>21.485362024823338</v>
      </c>
      <c r="CJ80" s="36">
        <v>2650894.8461735463</v>
      </c>
      <c r="CK80" s="40">
        <v>18.052333046229332</v>
      </c>
      <c r="CL80" s="38">
        <v>952406.98228850681</v>
      </c>
      <c r="CM80" s="39">
        <v>1.7747562752165913</v>
      </c>
      <c r="CN80" s="36">
        <v>1248102.582307786</v>
      </c>
      <c r="CO80" s="39">
        <v>3.8855917484902105</v>
      </c>
      <c r="CP80" s="36">
        <v>2200509.5645962926</v>
      </c>
      <c r="CQ80" s="40">
        <v>2.5651329533886797</v>
      </c>
      <c r="CR80" s="116">
        <f t="shared" si="147"/>
        <v>3139067.6111916951</v>
      </c>
      <c r="CS80" s="117">
        <f t="shared" si="148"/>
        <v>1712336.7995781437</v>
      </c>
      <c r="CT80" s="118">
        <f t="shared" si="149"/>
        <v>4851404.4107698388</v>
      </c>
      <c r="CU80" s="32"/>
      <c r="CV80" s="38">
        <f t="shared" si="150"/>
        <v>3361706.4158682809</v>
      </c>
      <c r="CW80" s="39">
        <f t="shared" si="128"/>
        <v>4.9451621820459355</v>
      </c>
      <c r="CX80" s="39">
        <f t="shared" si="151"/>
        <v>700359.54523227143</v>
      </c>
      <c r="CY80" s="39">
        <f t="shared" si="152"/>
        <v>4.655562503621308</v>
      </c>
      <c r="CZ80" s="36">
        <f t="shared" si="153"/>
        <v>4062065.9611005522</v>
      </c>
      <c r="DA80" s="40">
        <f t="shared" si="154"/>
        <v>4.8926877801633184</v>
      </c>
      <c r="DB80" s="38">
        <f t="shared" si="155"/>
        <v>2508622.5315540005</v>
      </c>
      <c r="DC80" s="39">
        <f t="shared" si="120"/>
        <v>0.90252147959307405</v>
      </c>
      <c r="DD80" s="36">
        <f t="shared" si="156"/>
        <v>2266977.4876385098</v>
      </c>
      <c r="DE80" s="39">
        <f t="shared" si="157"/>
        <v>1.4919675065326119</v>
      </c>
      <c r="DF80" s="36">
        <f t="shared" si="158"/>
        <v>4775600.0191925103</v>
      </c>
      <c r="DG80" s="40">
        <f t="shared" si="159"/>
        <v>1.1108562774899502</v>
      </c>
      <c r="DH80" s="152"/>
      <c r="DI80" s="161" t="s">
        <v>79</v>
      </c>
      <c r="DJ80" s="38">
        <f t="shared" si="160"/>
        <v>4062065.9611005522</v>
      </c>
      <c r="DK80" s="36">
        <f t="shared" si="161"/>
        <v>4775600.0191925103</v>
      </c>
      <c r="DL80" s="37">
        <f t="shared" si="162"/>
        <v>8837665.9802930616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v>0</v>
      </c>
      <c r="I81" s="40">
        <v>0</v>
      </c>
      <c r="J81" s="38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130"/>
        <v>0</v>
      </c>
      <c r="Q81" s="117">
        <f t="shared" si="131"/>
        <v>0</v>
      </c>
      <c r="R81" s="118">
        <f t="shared" si="132"/>
        <v>0</v>
      </c>
      <c r="S81" s="32"/>
      <c r="T81" s="35">
        <v>923937.05497528636</v>
      </c>
      <c r="U81" s="39">
        <v>4.8767124020251682</v>
      </c>
      <c r="V81" s="39">
        <v>349996.84455813415</v>
      </c>
      <c r="W81" s="39">
        <v>7.6293590094416164</v>
      </c>
      <c r="X81" s="36">
        <v>1273933.8995334206</v>
      </c>
      <c r="Y81" s="40">
        <v>5.4133015184096669</v>
      </c>
      <c r="Z81" s="38">
        <v>1224747.0074930224</v>
      </c>
      <c r="AA81" s="39">
        <v>1.292759061730673</v>
      </c>
      <c r="AB81" s="36">
        <v>699474.03347467957</v>
      </c>
      <c r="AC81" s="39">
        <v>1.94091311899163</v>
      </c>
      <c r="AD81" s="36">
        <v>1924221.0409677019</v>
      </c>
      <c r="AE81" s="40">
        <v>1.4713712315489542</v>
      </c>
      <c r="AF81" s="116">
        <f t="shared" si="133"/>
        <v>2148684.062468309</v>
      </c>
      <c r="AG81" s="117">
        <f t="shared" si="134"/>
        <v>1049470.8780328138</v>
      </c>
      <c r="AH81" s="118">
        <f t="shared" si="135"/>
        <v>3198154.9405011227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36"/>
        <v>0</v>
      </c>
      <c r="AW81" s="117">
        <f t="shared" si="137"/>
        <v>0</v>
      </c>
      <c r="AX81" s="118">
        <f t="shared" si="138"/>
        <v>0</v>
      </c>
      <c r="AY81" s="32"/>
      <c r="AZ81" s="35">
        <v>620750.53483794606</v>
      </c>
      <c r="BA81" s="39">
        <v>5.6567629113321614</v>
      </c>
      <c r="BB81" s="39">
        <v>120725.35603823674</v>
      </c>
      <c r="BC81" s="39">
        <v>4.5810858740271216</v>
      </c>
      <c r="BD81" s="36">
        <f t="shared" si="163"/>
        <v>741475.89087618282</v>
      </c>
      <c r="BE81" s="40">
        <v>5.448463071050436</v>
      </c>
      <c r="BF81" s="38">
        <v>21961.627010522643</v>
      </c>
      <c r="BG81" s="39">
        <v>3.7862654621147455E-2</v>
      </c>
      <c r="BH81" s="36">
        <v>17177.539700206486</v>
      </c>
      <c r="BI81" s="39">
        <v>6.4431156814463778E-2</v>
      </c>
      <c r="BJ81" s="36">
        <v>39139.166710729129</v>
      </c>
      <c r="BK81" s="40">
        <v>4.6228982091178546E-2</v>
      </c>
      <c r="BL81" s="116">
        <f t="shared" si="139"/>
        <v>642712.16184846871</v>
      </c>
      <c r="BM81" s="117">
        <f t="shared" si="140"/>
        <v>137902.89573844324</v>
      </c>
      <c r="BN81" s="118">
        <f t="shared" si="141"/>
        <v>780615.05758691195</v>
      </c>
      <c r="BO81" s="32"/>
      <c r="BP81" s="35">
        <v>606689.56999999925</v>
      </c>
      <c r="BQ81" s="39">
        <v>6.9949911220771943</v>
      </c>
      <c r="BR81" s="39">
        <v>2076.3700000000099</v>
      </c>
      <c r="BS81" s="39">
        <v>0.12867935052057572</v>
      </c>
      <c r="BT81" s="36">
        <v>608765.93999999925</v>
      </c>
      <c r="BU81" s="40">
        <v>5.917933079286068</v>
      </c>
      <c r="BV81" s="38">
        <v>528363.17000000004</v>
      </c>
      <c r="BW81" s="39">
        <v>1.9688963127200911</v>
      </c>
      <c r="BX81" s="36">
        <v>-35824.59999999986</v>
      </c>
      <c r="BY81" s="39">
        <v>-0.21044574463085589</v>
      </c>
      <c r="BZ81" s="36">
        <v>492538.57000000018</v>
      </c>
      <c r="CA81" s="40">
        <v>1.1230122415849084</v>
      </c>
      <c r="CB81" s="116">
        <f t="shared" si="142"/>
        <v>1135052.7399999993</v>
      </c>
      <c r="CC81" s="117">
        <f t="shared" si="143"/>
        <v>-33748.22999999985</v>
      </c>
      <c r="CD81" s="118">
        <f t="shared" si="144"/>
        <v>1101304.5099999995</v>
      </c>
      <c r="CE81" s="32"/>
      <c r="CF81" s="35">
        <v>1556388.4408350792</v>
      </c>
      <c r="CG81" s="39">
        <f t="shared" si="145"/>
        <v>12.427445670124715</v>
      </c>
      <c r="CH81" s="39">
        <v>394183.48384394636</v>
      </c>
      <c r="CI81" s="39">
        <f t="shared" si="146"/>
        <v>18.243323175079666</v>
      </c>
      <c r="CJ81" s="36">
        <v>1950571.9246790255</v>
      </c>
      <c r="CK81" s="40">
        <v>13.283202864782767</v>
      </c>
      <c r="CL81" s="38">
        <v>499554.54643695801</v>
      </c>
      <c r="CM81" s="39">
        <v>0.93089150183634495</v>
      </c>
      <c r="CN81" s="36">
        <v>699343.97168631479</v>
      </c>
      <c r="CO81" s="39">
        <v>2.1771969742392581</v>
      </c>
      <c r="CP81" s="36">
        <v>1198898.5181232728</v>
      </c>
      <c r="CQ81" s="40">
        <v>1.3975554326531936</v>
      </c>
      <c r="CR81" s="116">
        <f t="shared" si="147"/>
        <v>2055942.9872720372</v>
      </c>
      <c r="CS81" s="117">
        <f t="shared" si="148"/>
        <v>1093527.4555302612</v>
      </c>
      <c r="CT81" s="118">
        <f t="shared" si="149"/>
        <v>3149470.4428022983</v>
      </c>
      <c r="CU81" s="32"/>
      <c r="CV81" s="38">
        <f t="shared" si="150"/>
        <v>3707765.600648311</v>
      </c>
      <c r="CW81" s="39">
        <f t="shared" si="128"/>
        <v>5.4542247180383425</v>
      </c>
      <c r="CX81" s="39">
        <f t="shared" si="151"/>
        <v>866982.05444031721</v>
      </c>
      <c r="CY81" s="39">
        <f t="shared" si="152"/>
        <v>5.7631671781189029</v>
      </c>
      <c r="CZ81" s="36">
        <f t="shared" si="153"/>
        <v>4574747.6550886277</v>
      </c>
      <c r="DA81" s="40">
        <f t="shared" si="154"/>
        <v>5.5102039611682372</v>
      </c>
      <c r="DB81" s="38">
        <f t="shared" si="155"/>
        <v>2274626.3509405032</v>
      </c>
      <c r="DC81" s="39">
        <f t="shared" si="120"/>
        <v>0.81833720057537773</v>
      </c>
      <c r="DD81" s="36">
        <f t="shared" si="156"/>
        <v>1380170.9448612011</v>
      </c>
      <c r="DE81" s="39">
        <f t="shared" si="157"/>
        <v>0.90833288571310178</v>
      </c>
      <c r="DF81" s="36">
        <f t="shared" si="158"/>
        <v>3654797.2958017043</v>
      </c>
      <c r="DG81" s="40">
        <f t="shared" si="159"/>
        <v>0.85014542731346687</v>
      </c>
      <c r="DH81" s="152"/>
      <c r="DI81" s="161" t="s">
        <v>80</v>
      </c>
      <c r="DJ81" s="38">
        <f t="shared" si="160"/>
        <v>4574747.6550886277</v>
      </c>
      <c r="DK81" s="36">
        <f t="shared" si="161"/>
        <v>3654797.2958017043</v>
      </c>
      <c r="DL81" s="37">
        <f t="shared" si="162"/>
        <v>8229544.9508903325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38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130"/>
        <v>0</v>
      </c>
      <c r="Q82" s="117">
        <f t="shared" si="131"/>
        <v>0</v>
      </c>
      <c r="R82" s="118">
        <f t="shared" si="132"/>
        <v>0</v>
      </c>
      <c r="S82" s="32"/>
      <c r="T82" s="35">
        <v>1300679.8188009418</v>
      </c>
      <c r="U82" s="39">
        <v>6.8652310990818162</v>
      </c>
      <c r="V82" s="39">
        <v>299569.08751194418</v>
      </c>
      <c r="W82" s="39">
        <v>6.5301163490342056</v>
      </c>
      <c r="X82" s="36">
        <v>1600248.9063128859</v>
      </c>
      <c r="Y82" s="40">
        <v>6.7999052678868583</v>
      </c>
      <c r="Z82" s="38">
        <v>4322955.0414470546</v>
      </c>
      <c r="AA82" s="39">
        <v>4.5630152750684037</v>
      </c>
      <c r="AB82" s="36">
        <v>1640902.5991306046</v>
      </c>
      <c r="AC82" s="39">
        <v>4.5532060222723665</v>
      </c>
      <c r="AD82" s="36">
        <v>5963857.640577659</v>
      </c>
      <c r="AE82" s="40">
        <v>4.5603121338837287</v>
      </c>
      <c r="AF82" s="116">
        <f t="shared" si="133"/>
        <v>5623634.8602479966</v>
      </c>
      <c r="AG82" s="117">
        <f t="shared" si="134"/>
        <v>1940471.6866425488</v>
      </c>
      <c r="AH82" s="118">
        <f t="shared" si="135"/>
        <v>7564106.5468905456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36"/>
        <v>0</v>
      </c>
      <c r="AW82" s="117">
        <f t="shared" si="137"/>
        <v>0</v>
      </c>
      <c r="AX82" s="118">
        <f t="shared" si="138"/>
        <v>0</v>
      </c>
      <c r="AY82" s="32"/>
      <c r="AZ82" s="35">
        <v>197958.58503862596</v>
      </c>
      <c r="BA82" s="39">
        <v>1.8039529875211959</v>
      </c>
      <c r="BB82" s="39">
        <v>38499.557098009922</v>
      </c>
      <c r="BC82" s="39">
        <v>1.4609174324748575</v>
      </c>
      <c r="BD82" s="36">
        <f t="shared" si="163"/>
        <v>236458.14213663587</v>
      </c>
      <c r="BE82" s="40">
        <v>1.7375257525342671</v>
      </c>
      <c r="BF82" s="38">
        <v>1096815.8997008358</v>
      </c>
      <c r="BG82" s="39">
        <v>1.8909510471814339</v>
      </c>
      <c r="BH82" s="36">
        <v>857887.1980614739</v>
      </c>
      <c r="BI82" s="39">
        <v>3.2178452532847488</v>
      </c>
      <c r="BJ82" s="36">
        <v>1954703.0977623097</v>
      </c>
      <c r="BK82" s="40">
        <v>2.3087853445600768</v>
      </c>
      <c r="BL82" s="116">
        <f t="shared" si="139"/>
        <v>1294774.4847394617</v>
      </c>
      <c r="BM82" s="117">
        <f t="shared" si="140"/>
        <v>896386.75515948387</v>
      </c>
      <c r="BN82" s="118">
        <f t="shared" si="141"/>
        <v>2191161.2398989457</v>
      </c>
      <c r="BO82" s="32"/>
      <c r="BP82" s="35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38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42"/>
        <v>0</v>
      </c>
      <c r="CC82" s="117">
        <f t="shared" si="143"/>
        <v>0</v>
      </c>
      <c r="CD82" s="118">
        <f t="shared" si="144"/>
        <v>0</v>
      </c>
      <c r="CE82" s="32"/>
      <c r="CF82" s="35">
        <v>812248.0278873099</v>
      </c>
      <c r="CG82" s="39">
        <f t="shared" si="145"/>
        <v>6.4856355729675492</v>
      </c>
      <c r="CH82" s="39">
        <v>195744.20255390846</v>
      </c>
      <c r="CI82" s="39">
        <f t="shared" si="146"/>
        <v>9.0592957168467834</v>
      </c>
      <c r="CJ82" s="36">
        <v>1007992.2304412184</v>
      </c>
      <c r="CK82" s="40">
        <v>6.8643278997665451</v>
      </c>
      <c r="CL82" s="38">
        <v>93786.646385560103</v>
      </c>
      <c r="CM82" s="39">
        <v>0.17476608456223081</v>
      </c>
      <c r="CN82" s="36">
        <v>146248.44097568438</v>
      </c>
      <c r="CO82" s="39">
        <v>0.4553005045738634</v>
      </c>
      <c r="CP82" s="36">
        <v>240035.08736124448</v>
      </c>
      <c r="CQ82" s="40">
        <v>0.27980878723097924</v>
      </c>
      <c r="CR82" s="116">
        <f t="shared" si="147"/>
        <v>906034.67427286995</v>
      </c>
      <c r="CS82" s="117">
        <f t="shared" si="148"/>
        <v>341992.64352959284</v>
      </c>
      <c r="CT82" s="118">
        <f t="shared" si="149"/>
        <v>1248027.3178024627</v>
      </c>
      <c r="CU82" s="32"/>
      <c r="CV82" s="38">
        <f t="shared" si="150"/>
        <v>2310886.4317268776</v>
      </c>
      <c r="CW82" s="39">
        <f t="shared" si="128"/>
        <v>3.3993772136783149</v>
      </c>
      <c r="CX82" s="39">
        <f t="shared" si="151"/>
        <v>533812.84716386255</v>
      </c>
      <c r="CY82" s="39">
        <f t="shared" si="152"/>
        <v>3.5484617752774459</v>
      </c>
      <c r="CZ82" s="36">
        <f t="shared" si="153"/>
        <v>2844699.2788907401</v>
      </c>
      <c r="DA82" s="40">
        <f t="shared" si="154"/>
        <v>3.4263907906353164</v>
      </c>
      <c r="DB82" s="38">
        <f t="shared" si="155"/>
        <v>5513557.5875334498</v>
      </c>
      <c r="DC82" s="39">
        <f t="shared" si="120"/>
        <v>1.9836001985678544</v>
      </c>
      <c r="DD82" s="36">
        <f t="shared" si="156"/>
        <v>2645038.2381677628</v>
      </c>
      <c r="DE82" s="39">
        <f t="shared" si="157"/>
        <v>1.7407808972083825</v>
      </c>
      <c r="DF82" s="36">
        <f t="shared" si="158"/>
        <v>8158595.8257012125</v>
      </c>
      <c r="DG82" s="40">
        <f t="shared" si="159"/>
        <v>1.8977777351663405</v>
      </c>
      <c r="DH82" s="152"/>
      <c r="DI82" s="161" t="s">
        <v>81</v>
      </c>
      <c r="DJ82" s="38">
        <f t="shared" si="160"/>
        <v>2844699.2788907401</v>
      </c>
      <c r="DK82" s="36">
        <f t="shared" si="161"/>
        <v>8158595.8257012125</v>
      </c>
      <c r="DL82" s="37">
        <f t="shared" si="162"/>
        <v>11003295.104591953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38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130"/>
        <v>0</v>
      </c>
      <c r="Q83" s="117">
        <f t="shared" si="131"/>
        <v>0</v>
      </c>
      <c r="R83" s="118">
        <f t="shared" si="132"/>
        <v>0</v>
      </c>
      <c r="S83" s="32"/>
      <c r="T83" s="35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38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33"/>
        <v>0</v>
      </c>
      <c r="AG83" s="117">
        <f t="shared" si="134"/>
        <v>0</v>
      </c>
      <c r="AH83" s="118">
        <f t="shared" si="135"/>
        <v>0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36"/>
        <v>0</v>
      </c>
      <c r="AW83" s="117">
        <f t="shared" si="137"/>
        <v>0</v>
      </c>
      <c r="AX83" s="118">
        <f t="shared" si="138"/>
        <v>0</v>
      </c>
      <c r="AY83" s="32"/>
      <c r="AZ83" s="35">
        <v>0</v>
      </c>
      <c r="BA83" s="39">
        <v>0</v>
      </c>
      <c r="BB83" s="39">
        <v>0</v>
      </c>
      <c r="BC83" s="39">
        <v>0</v>
      </c>
      <c r="BD83" s="36">
        <f t="shared" si="163"/>
        <v>0</v>
      </c>
      <c r="BE83" s="40">
        <v>0</v>
      </c>
      <c r="BF83" s="38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39"/>
        <v>0</v>
      </c>
      <c r="BM83" s="117">
        <f t="shared" si="140"/>
        <v>0</v>
      </c>
      <c r="BN83" s="118">
        <f t="shared" si="141"/>
        <v>0</v>
      </c>
      <c r="BO83" s="32"/>
      <c r="BP83" s="35">
        <v>25848.28</v>
      </c>
      <c r="BQ83" s="39">
        <v>0.29802471982659223</v>
      </c>
      <c r="BR83" s="39">
        <v>5028.7999999999884</v>
      </c>
      <c r="BS83" s="39">
        <v>0.31165096678234933</v>
      </c>
      <c r="BT83" s="36">
        <v>30877.079999999987</v>
      </c>
      <c r="BU83" s="40">
        <v>0.30016214955088061</v>
      </c>
      <c r="BV83" s="38">
        <v>80080.840000000055</v>
      </c>
      <c r="BW83" s="39">
        <v>0.29841381751784035</v>
      </c>
      <c r="BX83" s="36">
        <v>51886.880000000005</v>
      </c>
      <c r="BY83" s="39">
        <v>0.30480097748954371</v>
      </c>
      <c r="BZ83" s="36">
        <v>131967.72000000006</v>
      </c>
      <c r="CA83" s="40">
        <v>0.30089291292263576</v>
      </c>
      <c r="CB83" s="116">
        <f t="shared" si="142"/>
        <v>105929.12000000005</v>
      </c>
      <c r="CC83" s="117">
        <f t="shared" si="143"/>
        <v>56915.679999999993</v>
      </c>
      <c r="CD83" s="118">
        <f t="shared" si="144"/>
        <v>162844.80000000005</v>
      </c>
      <c r="CE83" s="32"/>
      <c r="CF83" s="35">
        <v>0</v>
      </c>
      <c r="CG83" s="39">
        <f t="shared" si="145"/>
        <v>0</v>
      </c>
      <c r="CH83" s="39">
        <v>0</v>
      </c>
      <c r="CI83" s="39">
        <f t="shared" si="146"/>
        <v>0</v>
      </c>
      <c r="CJ83" s="36">
        <v>0</v>
      </c>
      <c r="CK83" s="40">
        <v>0</v>
      </c>
      <c r="CL83" s="38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47"/>
        <v>0</v>
      </c>
      <c r="CS83" s="117">
        <f t="shared" si="148"/>
        <v>0</v>
      </c>
      <c r="CT83" s="118">
        <f t="shared" si="149"/>
        <v>0</v>
      </c>
      <c r="CU83" s="32"/>
      <c r="CV83" s="38">
        <f t="shared" si="150"/>
        <v>25848.28</v>
      </c>
      <c r="CW83" s="39">
        <f t="shared" si="128"/>
        <v>3.802352761191944E-2</v>
      </c>
      <c r="CX83" s="39">
        <f t="shared" si="151"/>
        <v>5028.7999999999884</v>
      </c>
      <c r="CY83" s="39">
        <f t="shared" si="152"/>
        <v>3.3428390999434891E-2</v>
      </c>
      <c r="CZ83" s="36">
        <f t="shared" si="153"/>
        <v>30877.079999999987</v>
      </c>
      <c r="DA83" s="40">
        <f t="shared" si="154"/>
        <v>3.7190905674558419E-2</v>
      </c>
      <c r="DB83" s="38">
        <f t="shared" si="155"/>
        <v>80080.840000000055</v>
      </c>
      <c r="DC83" s="39">
        <f t="shared" si="120"/>
        <v>2.8810503491366133E-2</v>
      </c>
      <c r="DD83" s="36">
        <f t="shared" si="156"/>
        <v>51886.880000000005</v>
      </c>
      <c r="DE83" s="39">
        <f t="shared" si="157"/>
        <v>3.4148349243643281E-2</v>
      </c>
      <c r="DF83" s="36">
        <f t="shared" si="158"/>
        <v>131967.72000000006</v>
      </c>
      <c r="DG83" s="40">
        <f t="shared" si="159"/>
        <v>3.0697120696641531E-2</v>
      </c>
      <c r="DH83" s="152"/>
      <c r="DI83" s="161" t="s">
        <v>82</v>
      </c>
      <c r="DJ83" s="38">
        <f t="shared" si="160"/>
        <v>30877.079999999987</v>
      </c>
      <c r="DK83" s="36">
        <f t="shared" si="161"/>
        <v>131967.72000000006</v>
      </c>
      <c r="DL83" s="37">
        <f t="shared" si="162"/>
        <v>162844.80000000005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30"/>
        <v>0</v>
      </c>
      <c r="Q84" s="117">
        <f t="shared" si="131"/>
        <v>0</v>
      </c>
      <c r="R84" s="118">
        <f t="shared" si="132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-2.7746564469575725</v>
      </c>
      <c r="AA84" s="39">
        <v>-2.9287373172163235E-6</v>
      </c>
      <c r="AB84" s="36">
        <v>0</v>
      </c>
      <c r="AC84" s="39">
        <v>0</v>
      </c>
      <c r="AD84" s="36">
        <v>-2.7746564469575725</v>
      </c>
      <c r="AE84" s="40">
        <v>-2.1216635649260288E-6</v>
      </c>
      <c r="AF84" s="116">
        <f t="shared" si="133"/>
        <v>-2.7746564469575725</v>
      </c>
      <c r="AG84" s="117">
        <f t="shared" si="134"/>
        <v>0</v>
      </c>
      <c r="AH84" s="118">
        <f t="shared" si="135"/>
        <v>-2.7746564469575725</v>
      </c>
      <c r="AI84" s="32"/>
      <c r="AJ84" s="35">
        <v>-1395302.5310755132</v>
      </c>
      <c r="AK84" s="39">
        <v>-22.133606140157251</v>
      </c>
      <c r="AL84" s="36">
        <v>-310303.23076742125</v>
      </c>
      <c r="AM84" s="39">
        <v>-17.86843434109301</v>
      </c>
      <c r="AN84" s="36">
        <v>-1705605.7618429344</v>
      </c>
      <c r="AO84" s="40">
        <v>-21.212418996628788</v>
      </c>
      <c r="AP84" s="38">
        <v>-86811.167527203143</v>
      </c>
      <c r="AQ84" s="39">
        <v>-0.61377541768975197</v>
      </c>
      <c r="AR84" s="36">
        <v>-131282.20194476651</v>
      </c>
      <c r="AS84" s="39">
        <v>-0.95298457410961535</v>
      </c>
      <c r="AT84" s="36">
        <v>-218093.36947196967</v>
      </c>
      <c r="AU84" s="40">
        <v>-0.78114510353610411</v>
      </c>
      <c r="AV84" s="116">
        <f t="shared" si="136"/>
        <v>-1482113.6986027164</v>
      </c>
      <c r="AW84" s="117">
        <f t="shared" si="137"/>
        <v>-441585.43271218776</v>
      </c>
      <c r="AX84" s="118">
        <f t="shared" si="138"/>
        <v>-1923699.1313149042</v>
      </c>
      <c r="AY84" s="32"/>
      <c r="AZ84" s="35">
        <v>43421.103429223615</v>
      </c>
      <c r="BA84" s="39">
        <v>0.39568695258824466</v>
      </c>
      <c r="BB84" s="39">
        <v>8444.6615457763837</v>
      </c>
      <c r="BC84" s="39">
        <v>0.32044403087983847</v>
      </c>
      <c r="BD84" s="36">
        <f t="shared" si="163"/>
        <v>51865.764974999998</v>
      </c>
      <c r="BE84" s="40">
        <v>0.38111651180477479</v>
      </c>
      <c r="BF84" s="38">
        <v>-59793.512727044523</v>
      </c>
      <c r="BG84" s="39">
        <v>-0.10308622033716044</v>
      </c>
      <c r="BH84" s="36">
        <v>-46768.185170955425</v>
      </c>
      <c r="BI84" s="39">
        <v>-0.17542257653122967</v>
      </c>
      <c r="BJ84" s="36">
        <v>-106561.69789799995</v>
      </c>
      <c r="BK84" s="40">
        <v>-0.12586468332709291</v>
      </c>
      <c r="BL84" s="116">
        <f t="shared" si="139"/>
        <v>-16372.409297820908</v>
      </c>
      <c r="BM84" s="117">
        <f t="shared" si="140"/>
        <v>-38323.523625179041</v>
      </c>
      <c r="BN84" s="118">
        <f t="shared" si="141"/>
        <v>-54695.932922999949</v>
      </c>
      <c r="BO84" s="32"/>
      <c r="BP84" s="35">
        <v>386026.28395293211</v>
      </c>
      <c r="BQ84" s="39">
        <v>4.4507942161247529</v>
      </c>
      <c r="BR84" s="39">
        <v>49565.132645911202</v>
      </c>
      <c r="BS84" s="39">
        <v>3.0717112447887458</v>
      </c>
      <c r="BT84" s="36">
        <v>435591.41659884329</v>
      </c>
      <c r="BU84" s="40">
        <v>4.2344695784776931</v>
      </c>
      <c r="BV84" s="38">
        <v>137504.17148473431</v>
      </c>
      <c r="BW84" s="39">
        <v>0.51239653252122863</v>
      </c>
      <c r="BX84" s="36">
        <v>195607.58191642247</v>
      </c>
      <c r="BY84" s="39">
        <v>1.1490646994479443</v>
      </c>
      <c r="BZ84" s="36">
        <v>333111.75340115675</v>
      </c>
      <c r="CA84" s="40">
        <v>0.75951123357773198</v>
      </c>
      <c r="CB84" s="116">
        <f t="shared" si="142"/>
        <v>523530.45543766639</v>
      </c>
      <c r="CC84" s="117">
        <f t="shared" si="143"/>
        <v>245172.71456233365</v>
      </c>
      <c r="CD84" s="118">
        <f t="shared" si="144"/>
        <v>768703.17</v>
      </c>
      <c r="CE84" s="32"/>
      <c r="CF84" s="35">
        <v>-496904.68556109502</v>
      </c>
      <c r="CG84" s="39">
        <f t="shared" si="145"/>
        <v>-3.9676830160262462</v>
      </c>
      <c r="CH84" s="39">
        <v>-74545.437984546938</v>
      </c>
      <c r="CI84" s="39">
        <f t="shared" si="146"/>
        <v>-3.4500596095962854</v>
      </c>
      <c r="CJ84" s="36">
        <v>-571450.12354564201</v>
      </c>
      <c r="CK84" s="40">
        <v>-3.8915191088946988</v>
      </c>
      <c r="CL84" s="38">
        <v>224837.9892013208</v>
      </c>
      <c r="CM84" s="39">
        <v>0.4189728127394679</v>
      </c>
      <c r="CN84" s="36">
        <v>495984.40864868835</v>
      </c>
      <c r="CO84" s="39">
        <v>1.5440981798641038</v>
      </c>
      <c r="CP84" s="36">
        <v>720822.39785000915</v>
      </c>
      <c r="CQ84" s="40">
        <v>0.84026232651477895</v>
      </c>
      <c r="CR84" s="116">
        <f t="shared" si="147"/>
        <v>-272066.69635977421</v>
      </c>
      <c r="CS84" s="117">
        <f t="shared" si="148"/>
        <v>421438.97066414141</v>
      </c>
      <c r="CT84" s="118">
        <f t="shared" si="149"/>
        <v>149372.27430436719</v>
      </c>
      <c r="CU84" s="32"/>
      <c r="CV84" s="38">
        <f t="shared" si="150"/>
        <v>-1462759.8292544526</v>
      </c>
      <c r="CW84" s="39">
        <f t="shared" si="128"/>
        <v>-2.151759759537704</v>
      </c>
      <c r="CX84" s="39">
        <f t="shared" si="151"/>
        <v>-326838.87456028064</v>
      </c>
      <c r="CY84" s="39">
        <f t="shared" si="152"/>
        <v>-2.1726252172717828</v>
      </c>
      <c r="CZ84" s="36">
        <f t="shared" si="153"/>
        <v>-1789598.7038147333</v>
      </c>
      <c r="DA84" s="40">
        <f t="shared" si="154"/>
        <v>-2.1555405041178046</v>
      </c>
      <c r="DB84" s="38">
        <f t="shared" si="155"/>
        <v>215734.70577536049</v>
      </c>
      <c r="DC84" s="39">
        <f t="shared" si="120"/>
        <v>7.7614389333951345E-2</v>
      </c>
      <c r="DD84" s="36">
        <f t="shared" si="156"/>
        <v>513541.60344938887</v>
      </c>
      <c r="DE84" s="39">
        <f t="shared" si="157"/>
        <v>0.33797750078112804</v>
      </c>
      <c r="DF84" s="36">
        <f t="shared" si="158"/>
        <v>729276.30922474933</v>
      </c>
      <c r="DG84" s="40">
        <f t="shared" si="159"/>
        <v>0.16963756656153028</v>
      </c>
      <c r="DH84" s="152"/>
      <c r="DI84" s="161" t="s">
        <v>83</v>
      </c>
      <c r="DJ84" s="38">
        <f t="shared" si="160"/>
        <v>-1789598.7038147333</v>
      </c>
      <c r="DK84" s="36">
        <f t="shared" si="161"/>
        <v>729276.30922474933</v>
      </c>
      <c r="DL84" s="37">
        <f t="shared" si="162"/>
        <v>-1060322.3945899839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38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130"/>
        <v>0</v>
      </c>
      <c r="Q85" s="117">
        <f t="shared" si="131"/>
        <v>0</v>
      </c>
      <c r="R85" s="118">
        <f t="shared" si="132"/>
        <v>0</v>
      </c>
      <c r="S85" s="32"/>
      <c r="T85" s="35">
        <v>453785.24140868615</v>
      </c>
      <c r="U85" s="39">
        <v>2.3951632881451195</v>
      </c>
      <c r="V85" s="39">
        <v>70265.672631639842</v>
      </c>
      <c r="W85" s="39">
        <v>1.5316767876106778</v>
      </c>
      <c r="X85" s="36">
        <v>524050.91404032602</v>
      </c>
      <c r="Y85" s="40">
        <v>2.226838935471823</v>
      </c>
      <c r="Z85" s="38">
        <v>1411144.122748361</v>
      </c>
      <c r="AA85" s="39">
        <v>1.4895070907950907</v>
      </c>
      <c r="AB85" s="36">
        <v>521320.54988588369</v>
      </c>
      <c r="AC85" s="39">
        <v>1.4465696309655358</v>
      </c>
      <c r="AD85" s="36">
        <v>1932464.6726342447</v>
      </c>
      <c r="AE85" s="40">
        <v>1.4776747913892192</v>
      </c>
      <c r="AF85" s="116">
        <f t="shared" si="133"/>
        <v>1864929.3641570471</v>
      </c>
      <c r="AG85" s="117">
        <f t="shared" si="134"/>
        <v>591586.22251752357</v>
      </c>
      <c r="AH85" s="118">
        <f t="shared" si="135"/>
        <v>2456515.5866745706</v>
      </c>
      <c r="AI85" s="32"/>
      <c r="AJ85" s="35">
        <v>3810146.3147565387</v>
      </c>
      <c r="AK85" s="39">
        <v>60.44013824169636</v>
      </c>
      <c r="AL85" s="36">
        <v>976221.89063345082</v>
      </c>
      <c r="AM85" s="39">
        <v>56.214550882958129</v>
      </c>
      <c r="AN85" s="36">
        <v>4786368.2053899895</v>
      </c>
      <c r="AO85" s="40">
        <v>59.527500502325566</v>
      </c>
      <c r="AP85" s="38">
        <v>1190014.0207432157</v>
      </c>
      <c r="AQ85" s="39">
        <v>8.4136796387336901</v>
      </c>
      <c r="AR85" s="36">
        <v>1859429.3226054516</v>
      </c>
      <c r="AS85" s="39">
        <v>13.497697592211409</v>
      </c>
      <c r="AT85" s="36">
        <v>3049443.343348667</v>
      </c>
      <c r="AU85" s="40">
        <v>10.922192370794338</v>
      </c>
      <c r="AV85" s="116">
        <f t="shared" si="136"/>
        <v>5000160.3354997542</v>
      </c>
      <c r="AW85" s="117">
        <f t="shared" si="137"/>
        <v>2835651.2132389024</v>
      </c>
      <c r="AX85" s="118">
        <f t="shared" si="138"/>
        <v>7835811.5487386566</v>
      </c>
      <c r="AY85" s="32"/>
      <c r="AZ85" s="35">
        <v>274013.42103698937</v>
      </c>
      <c r="BA85" s="39">
        <v>2.4970239578350713</v>
      </c>
      <c r="BB85" s="39">
        <v>53290.921163010906</v>
      </c>
      <c r="BC85" s="39">
        <v>2.0221956195883166</v>
      </c>
      <c r="BD85" s="36">
        <f t="shared" si="163"/>
        <v>327304.3422000003</v>
      </c>
      <c r="BE85" s="40">
        <v>2.4050756651896941</v>
      </c>
      <c r="BF85" s="38">
        <v>1178001.8879579497</v>
      </c>
      <c r="BG85" s="39">
        <v>2.0309186840046438</v>
      </c>
      <c r="BH85" s="36">
        <v>921387.7545420496</v>
      </c>
      <c r="BI85" s="39">
        <v>3.4560292065057392</v>
      </c>
      <c r="BJ85" s="36">
        <v>2099389.6424999991</v>
      </c>
      <c r="BK85" s="40">
        <v>2.4796809524034495</v>
      </c>
      <c r="BL85" s="116">
        <f t="shared" si="139"/>
        <v>1452015.3089949391</v>
      </c>
      <c r="BM85" s="117">
        <f t="shared" si="140"/>
        <v>974678.67570506048</v>
      </c>
      <c r="BN85" s="118">
        <f t="shared" si="141"/>
        <v>2426693.9846999994</v>
      </c>
      <c r="BO85" s="32"/>
      <c r="BP85" s="35">
        <v>4088577.23</v>
      </c>
      <c r="BQ85" s="39">
        <v>47.140354540423374</v>
      </c>
      <c r="BR85" s="39">
        <v>502057.50000000023</v>
      </c>
      <c r="BS85" s="39">
        <v>31.114123698562235</v>
      </c>
      <c r="BT85" s="36">
        <v>4590634.7300000004</v>
      </c>
      <c r="BU85" s="40">
        <v>44.6264604152895</v>
      </c>
      <c r="BV85" s="38">
        <v>1649007.9399999992</v>
      </c>
      <c r="BW85" s="39">
        <v>6.1448750349350645</v>
      </c>
      <c r="BX85" s="36">
        <v>2630341.959999999</v>
      </c>
      <c r="BY85" s="39">
        <v>15.451512994031669</v>
      </c>
      <c r="BZ85" s="36">
        <v>4279349.8999999985</v>
      </c>
      <c r="CA85" s="40">
        <v>9.7571289162697443</v>
      </c>
      <c r="CB85" s="116">
        <f t="shared" si="142"/>
        <v>5737585.169999999</v>
      </c>
      <c r="CC85" s="117">
        <f t="shared" si="143"/>
        <v>3132399.459999999</v>
      </c>
      <c r="CD85" s="118">
        <f t="shared" si="144"/>
        <v>8869984.629999999</v>
      </c>
      <c r="CE85" s="32"/>
      <c r="CF85" s="35">
        <v>1307645.2595157349</v>
      </c>
      <c r="CG85" s="39">
        <f t="shared" si="145"/>
        <v>10.441281875435051</v>
      </c>
      <c r="CH85" s="39">
        <v>296603.01548426505</v>
      </c>
      <c r="CI85" s="39">
        <f t="shared" si="146"/>
        <v>13.727172466527747</v>
      </c>
      <c r="CJ85" s="36">
        <v>1604248.2749999999</v>
      </c>
      <c r="CK85" s="40">
        <v>10.924772889781742</v>
      </c>
      <c r="CL85" s="38">
        <v>619559.00009216834</v>
      </c>
      <c r="CM85" s="39">
        <v>1.1545129799850706</v>
      </c>
      <c r="CN85" s="36">
        <v>835225.14990783203</v>
      </c>
      <c r="CO85" s="39">
        <v>2.6002221264638479</v>
      </c>
      <c r="CP85" s="36">
        <v>1454784.1500000004</v>
      </c>
      <c r="CQ85" s="40">
        <v>1.6958411920909624</v>
      </c>
      <c r="CR85" s="116">
        <f t="shared" si="147"/>
        <v>1927204.2596079032</v>
      </c>
      <c r="CS85" s="117">
        <f t="shared" si="148"/>
        <v>1131828.1653920971</v>
      </c>
      <c r="CT85" s="118">
        <f t="shared" si="149"/>
        <v>3059032.4250000003</v>
      </c>
      <c r="CU85" s="32"/>
      <c r="CV85" s="38">
        <f t="shared" si="150"/>
        <v>9934167.4667179491</v>
      </c>
      <c r="CW85" s="39">
        <f t="shared" si="128"/>
        <v>14.61343234335831</v>
      </c>
      <c r="CX85" s="39">
        <f t="shared" si="151"/>
        <v>1898438.999912367</v>
      </c>
      <c r="CY85" s="39">
        <f t="shared" si="152"/>
        <v>12.619662976783109</v>
      </c>
      <c r="CZ85" s="36">
        <f t="shared" si="153"/>
        <v>11832606.466630315</v>
      </c>
      <c r="DA85" s="40">
        <f t="shared" si="154"/>
        <v>14.252168630732513</v>
      </c>
      <c r="DB85" s="38">
        <f t="shared" si="155"/>
        <v>6047726.9715416934</v>
      </c>
      <c r="DC85" s="39">
        <f t="shared" si="120"/>
        <v>2.175777115080598</v>
      </c>
      <c r="DD85" s="36">
        <f t="shared" si="156"/>
        <v>6767704.7369412156</v>
      </c>
      <c r="DE85" s="39">
        <f t="shared" si="157"/>
        <v>4.4540343326661302</v>
      </c>
      <c r="DF85" s="36">
        <f t="shared" si="158"/>
        <v>12815431.70848291</v>
      </c>
      <c r="DG85" s="40">
        <f t="shared" si="159"/>
        <v>2.9810081884787181</v>
      </c>
      <c r="DH85" s="152"/>
      <c r="DI85" s="161" t="s">
        <v>84</v>
      </c>
      <c r="DJ85" s="38">
        <f t="shared" si="160"/>
        <v>11832606.466630315</v>
      </c>
      <c r="DK85" s="36">
        <f t="shared" si="161"/>
        <v>12815431.70848291</v>
      </c>
      <c r="DL85" s="37">
        <f t="shared" si="162"/>
        <v>24648038.175113223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>
        <v>73334.91240720381</v>
      </c>
      <c r="E86" s="39">
        <v>0.6945120123418802</v>
      </c>
      <c r="F86" s="39">
        <v>0</v>
      </c>
      <c r="G86" s="39">
        <v>0</v>
      </c>
      <c r="H86" s="36">
        <v>73334.91240720381</v>
      </c>
      <c r="I86" s="40">
        <v>0.56985711715909404</v>
      </c>
      <c r="J86" s="38">
        <v>76380.926378514851</v>
      </c>
      <c r="K86" s="39">
        <v>0.24984520245627387</v>
      </c>
      <c r="L86" s="36">
        <v>0</v>
      </c>
      <c r="M86" s="39">
        <v>0</v>
      </c>
      <c r="N86" s="36">
        <v>76380.926378514851</v>
      </c>
      <c r="O86" s="40">
        <v>0.13424255528521337</v>
      </c>
      <c r="P86" s="116">
        <f t="shared" si="130"/>
        <v>149715.83878571866</v>
      </c>
      <c r="Q86" s="117">
        <f t="shared" si="131"/>
        <v>0</v>
      </c>
      <c r="R86" s="118">
        <f t="shared" si="132"/>
        <v>149715.83878571866</v>
      </c>
      <c r="S86" s="32"/>
      <c r="T86" s="35">
        <v>32269.298327227618</v>
      </c>
      <c r="U86" s="39">
        <v>0.17032338567831362</v>
      </c>
      <c r="V86" s="39">
        <v>7115.3476371467641</v>
      </c>
      <c r="W86" s="39">
        <v>0.1551029457688668</v>
      </c>
      <c r="X86" s="36">
        <v>39384.64596437438</v>
      </c>
      <c r="Y86" s="40">
        <v>0.16735637844244511</v>
      </c>
      <c r="Z86" s="38">
        <v>18032.2336171196</v>
      </c>
      <c r="AA86" s="39">
        <v>1.9033590830723989E-2</v>
      </c>
      <c r="AB86" s="36">
        <v>14461.475023754308</v>
      </c>
      <c r="AC86" s="39">
        <v>4.012796079668994E-2</v>
      </c>
      <c r="AD86" s="36">
        <v>32493.708640873909</v>
      </c>
      <c r="AE86" s="40">
        <v>2.4846577956798278E-2</v>
      </c>
      <c r="AF86" s="116">
        <f t="shared" si="133"/>
        <v>50301.531944347218</v>
      </c>
      <c r="AG86" s="117">
        <f t="shared" si="134"/>
        <v>21576.822660901074</v>
      </c>
      <c r="AH86" s="118">
        <f t="shared" si="135"/>
        <v>71878.354605248285</v>
      </c>
      <c r="AI86" s="32"/>
      <c r="AJ86" s="35">
        <v>0</v>
      </c>
      <c r="AK86" s="39">
        <v>0</v>
      </c>
      <c r="AL86" s="36">
        <v>0</v>
      </c>
      <c r="AM86" s="39">
        <v>0</v>
      </c>
      <c r="AN86" s="36">
        <v>0</v>
      </c>
      <c r="AO86" s="40">
        <v>0</v>
      </c>
      <c r="AP86" s="38">
        <v>0</v>
      </c>
      <c r="AQ86" s="39">
        <v>0</v>
      </c>
      <c r="AR86" s="36">
        <v>0</v>
      </c>
      <c r="AS86" s="39">
        <v>0</v>
      </c>
      <c r="AT86" s="36">
        <v>0</v>
      </c>
      <c r="AU86" s="40">
        <v>0</v>
      </c>
      <c r="AV86" s="116">
        <f t="shared" si="136"/>
        <v>0</v>
      </c>
      <c r="AW86" s="117">
        <f t="shared" si="137"/>
        <v>0</v>
      </c>
      <c r="AX86" s="118">
        <f t="shared" si="138"/>
        <v>0</v>
      </c>
      <c r="AY86" s="32"/>
      <c r="AZ86" s="35">
        <v>0</v>
      </c>
      <c r="BA86" s="39">
        <v>0</v>
      </c>
      <c r="BB86" s="39">
        <v>0</v>
      </c>
      <c r="BC86" s="39">
        <v>0</v>
      </c>
      <c r="BD86" s="36">
        <f t="shared" si="163"/>
        <v>0</v>
      </c>
      <c r="BE86" s="40">
        <v>0</v>
      </c>
      <c r="BF86" s="38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39"/>
        <v>0</v>
      </c>
      <c r="BM86" s="117">
        <f t="shared" si="140"/>
        <v>0</v>
      </c>
      <c r="BN86" s="118">
        <f t="shared" si="141"/>
        <v>0</v>
      </c>
      <c r="BO86" s="32"/>
      <c r="BP86" s="35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38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42"/>
        <v>0</v>
      </c>
      <c r="CC86" s="117">
        <f t="shared" si="143"/>
        <v>0</v>
      </c>
      <c r="CD86" s="118">
        <f t="shared" si="144"/>
        <v>0</v>
      </c>
      <c r="CE86" s="32"/>
      <c r="CF86" s="35">
        <v>0</v>
      </c>
      <c r="CG86" s="39">
        <f t="shared" si="145"/>
        <v>0</v>
      </c>
      <c r="CH86" s="39">
        <v>0</v>
      </c>
      <c r="CI86" s="39">
        <f t="shared" si="146"/>
        <v>0</v>
      </c>
      <c r="CJ86" s="36">
        <v>0</v>
      </c>
      <c r="CK86" s="40">
        <v>0</v>
      </c>
      <c r="CL86" s="38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47"/>
        <v>0</v>
      </c>
      <c r="CS86" s="117">
        <f t="shared" si="148"/>
        <v>0</v>
      </c>
      <c r="CT86" s="118">
        <f t="shared" si="149"/>
        <v>0</v>
      </c>
      <c r="CU86" s="32"/>
      <c r="CV86" s="38">
        <f t="shared" si="150"/>
        <v>105604.21073443143</v>
      </c>
      <c r="CW86" s="39">
        <f t="shared" si="128"/>
        <v>0.15534668545820507</v>
      </c>
      <c r="CX86" s="39">
        <f t="shared" si="151"/>
        <v>7115.3476371467641</v>
      </c>
      <c r="CY86" s="39">
        <f t="shared" si="152"/>
        <v>4.7298485306921691E-2</v>
      </c>
      <c r="CZ86" s="36">
        <f t="shared" si="153"/>
        <v>112719.5583715782</v>
      </c>
      <c r="DA86" s="40">
        <f t="shared" si="154"/>
        <v>0.13576874701478406</v>
      </c>
      <c r="DB86" s="38">
        <f t="shared" si="155"/>
        <v>94413.159995634458</v>
      </c>
      <c r="DC86" s="39">
        <f t="shared" si="120"/>
        <v>3.3966809984574763E-2</v>
      </c>
      <c r="DD86" s="36">
        <f t="shared" si="156"/>
        <v>14461.475023754308</v>
      </c>
      <c r="DE86" s="39">
        <f t="shared" si="157"/>
        <v>9.5175408444174454E-3</v>
      </c>
      <c r="DF86" s="36">
        <f t="shared" si="158"/>
        <v>108874.63501938876</v>
      </c>
      <c r="DG86" s="40">
        <f t="shared" si="159"/>
        <v>2.5325419064548285E-2</v>
      </c>
      <c r="DH86" s="152"/>
      <c r="DI86" s="161" t="s">
        <v>85</v>
      </c>
      <c r="DJ86" s="38">
        <f t="shared" si="160"/>
        <v>112719.5583715782</v>
      </c>
      <c r="DK86" s="36">
        <f t="shared" si="161"/>
        <v>108874.63501938876</v>
      </c>
      <c r="DL86" s="37">
        <f t="shared" si="162"/>
        <v>221594.19339096698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>
        <v>34277.386623188315</v>
      </c>
      <c r="E87" s="39">
        <v>0.32462105673903624</v>
      </c>
      <c r="F87" s="39">
        <v>0</v>
      </c>
      <c r="G87" s="39">
        <v>0</v>
      </c>
      <c r="H87" s="36">
        <v>34277.386623188315</v>
      </c>
      <c r="I87" s="40">
        <v>0.26635625629954396</v>
      </c>
      <c r="J87" s="38">
        <v>30963.596986188328</v>
      </c>
      <c r="K87" s="39">
        <v>0.10128321983752188</v>
      </c>
      <c r="L87" s="36">
        <v>0</v>
      </c>
      <c r="M87" s="39">
        <v>0</v>
      </c>
      <c r="N87" s="36">
        <v>30963.596986188328</v>
      </c>
      <c r="O87" s="40">
        <v>5.4419769140384107E-2</v>
      </c>
      <c r="P87" s="116">
        <f t="shared" si="130"/>
        <v>65240.983609376643</v>
      </c>
      <c r="Q87" s="117">
        <f t="shared" si="131"/>
        <v>0</v>
      </c>
      <c r="R87" s="118">
        <f t="shared" si="132"/>
        <v>65240.983609376643</v>
      </c>
      <c r="S87" s="32"/>
      <c r="T87" s="35">
        <v>152.38307983157574</v>
      </c>
      <c r="U87" s="39">
        <v>8.0430636618780704E-4</v>
      </c>
      <c r="V87" s="39">
        <v>50.396337016039297</v>
      </c>
      <c r="W87" s="39">
        <v>1.0985577551180228E-3</v>
      </c>
      <c r="X87" s="36">
        <v>202.77941684761504</v>
      </c>
      <c r="Y87" s="40">
        <v>8.6166646913584538E-4</v>
      </c>
      <c r="Z87" s="38">
        <v>-116.19002624371842</v>
      </c>
      <c r="AA87" s="39">
        <v>-1.2264223418414637E-4</v>
      </c>
      <c r="AB87" s="36">
        <v>78.106310430008762</v>
      </c>
      <c r="AC87" s="39">
        <v>2.1673079390319426E-4</v>
      </c>
      <c r="AD87" s="36">
        <v>-38.083715813709659</v>
      </c>
      <c r="AE87" s="40">
        <v>-2.9121022297208586E-5</v>
      </c>
      <c r="AF87" s="116">
        <f t="shared" si="133"/>
        <v>36.193053587857321</v>
      </c>
      <c r="AG87" s="117">
        <f t="shared" si="134"/>
        <v>128.50264744604806</v>
      </c>
      <c r="AH87" s="118">
        <f t="shared" si="135"/>
        <v>164.69570103390538</v>
      </c>
      <c r="AI87" s="32"/>
      <c r="AJ87" s="35">
        <v>0</v>
      </c>
      <c r="AK87" s="39">
        <v>0</v>
      </c>
      <c r="AL87" s="36">
        <v>0</v>
      </c>
      <c r="AM87" s="39">
        <v>0</v>
      </c>
      <c r="AN87" s="36">
        <v>0</v>
      </c>
      <c r="AO87" s="40">
        <v>0</v>
      </c>
      <c r="AP87" s="38">
        <v>0</v>
      </c>
      <c r="AQ87" s="39">
        <v>0</v>
      </c>
      <c r="AR87" s="36">
        <v>0</v>
      </c>
      <c r="AS87" s="39">
        <v>0</v>
      </c>
      <c r="AT87" s="36">
        <v>0</v>
      </c>
      <c r="AU87" s="40">
        <v>0</v>
      </c>
      <c r="AV87" s="116">
        <f t="shared" si="136"/>
        <v>0</v>
      </c>
      <c r="AW87" s="117">
        <f t="shared" si="137"/>
        <v>0</v>
      </c>
      <c r="AX87" s="118">
        <f t="shared" si="138"/>
        <v>0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f t="shared" si="163"/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39"/>
        <v>0</v>
      </c>
      <c r="BM87" s="117">
        <f t="shared" si="140"/>
        <v>0</v>
      </c>
      <c r="BN87" s="118">
        <f t="shared" si="141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42"/>
        <v>0</v>
      </c>
      <c r="CC87" s="117">
        <f t="shared" si="143"/>
        <v>0</v>
      </c>
      <c r="CD87" s="118">
        <f t="shared" si="144"/>
        <v>0</v>
      </c>
      <c r="CE87" s="32"/>
      <c r="CF87" s="35">
        <v>-7075.3782662070453</v>
      </c>
      <c r="CG87" s="39">
        <f t="shared" si="145"/>
        <v>-5.6495458776146576E-2</v>
      </c>
      <c r="CH87" s="39">
        <v>-1135.6217337929552</v>
      </c>
      <c r="CI87" s="39">
        <f t="shared" si="146"/>
        <v>-5.2558047567591762E-2</v>
      </c>
      <c r="CJ87" s="36">
        <v>-8211</v>
      </c>
      <c r="CK87" s="40">
        <v>-5.591610201232592E-2</v>
      </c>
      <c r="CL87" s="38">
        <v>-4208.4394128186941</v>
      </c>
      <c r="CM87" s="39">
        <v>-7.8421876316172156E-3</v>
      </c>
      <c r="CN87" s="36">
        <v>-3237.5605871813059</v>
      </c>
      <c r="CO87" s="39">
        <v>-1.007917047934332E-2</v>
      </c>
      <c r="CP87" s="36">
        <v>-7446</v>
      </c>
      <c r="CQ87" s="40">
        <v>-8.6797986603781071E-3</v>
      </c>
      <c r="CR87" s="116">
        <f t="shared" si="147"/>
        <v>-11283.817679025738</v>
      </c>
      <c r="CS87" s="117">
        <f t="shared" si="148"/>
        <v>-4373.1823209742615</v>
      </c>
      <c r="CT87" s="118">
        <f t="shared" si="149"/>
        <v>-15657</v>
      </c>
      <c r="CU87" s="32"/>
      <c r="CV87" s="38">
        <f t="shared" si="150"/>
        <v>27354.391436812846</v>
      </c>
      <c r="CW87" s="39">
        <f t="shared" si="128"/>
        <v>4.023905877315264E-2</v>
      </c>
      <c r="CX87" s="39">
        <f t="shared" si="151"/>
        <v>-1085.2253967769159</v>
      </c>
      <c r="CY87" s="39">
        <f t="shared" si="152"/>
        <v>-7.2139156232054764E-3</v>
      </c>
      <c r="CZ87" s="36">
        <f t="shared" si="153"/>
        <v>26269.166040035929</v>
      </c>
      <c r="DA87" s="40">
        <f t="shared" si="154"/>
        <v>3.1640753476180068E-2</v>
      </c>
      <c r="DB87" s="38">
        <f t="shared" si="155"/>
        <v>26638.967547125914</v>
      </c>
      <c r="DC87" s="39">
        <f t="shared" si="120"/>
        <v>9.5838413723290088E-3</v>
      </c>
      <c r="DD87" s="36">
        <f t="shared" si="156"/>
        <v>-3159.4542767512971</v>
      </c>
      <c r="DE87" s="39">
        <f t="shared" si="157"/>
        <v>-2.0793338906063669E-3</v>
      </c>
      <c r="DF87" s="36">
        <f t="shared" si="158"/>
        <v>23479.513270374617</v>
      </c>
      <c r="DG87" s="40">
        <f t="shared" si="159"/>
        <v>5.4615890367666108E-3</v>
      </c>
      <c r="DH87" s="152"/>
      <c r="DI87" s="161" t="s">
        <v>86</v>
      </c>
      <c r="DJ87" s="38">
        <f t="shared" si="160"/>
        <v>26269.166040035929</v>
      </c>
      <c r="DK87" s="36">
        <f t="shared" si="161"/>
        <v>23479.513270374617</v>
      </c>
      <c r="DL87" s="37">
        <f t="shared" si="162"/>
        <v>49748.679310410545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>
        <v>6247.0599999999995</v>
      </c>
      <c r="E88" s="39">
        <v>5.9162247139934836E-2</v>
      </c>
      <c r="F88" s="39">
        <v>0</v>
      </c>
      <c r="G88" s="39">
        <v>0</v>
      </c>
      <c r="H88" s="36">
        <v>6247.0599999999995</v>
      </c>
      <c r="I88" s="40">
        <v>4.8543476571606181E-2</v>
      </c>
      <c r="J88" s="38">
        <v>6801.8099999999995</v>
      </c>
      <c r="K88" s="39">
        <v>2.2249004785534144E-2</v>
      </c>
      <c r="L88" s="36">
        <v>0</v>
      </c>
      <c r="M88" s="39">
        <v>0</v>
      </c>
      <c r="N88" s="36">
        <v>6801.8099999999995</v>
      </c>
      <c r="O88" s="40">
        <v>1.1954455100997052E-2</v>
      </c>
      <c r="P88" s="116">
        <f t="shared" si="130"/>
        <v>13048.869999999999</v>
      </c>
      <c r="Q88" s="117">
        <f t="shared" si="131"/>
        <v>0</v>
      </c>
      <c r="R88" s="118">
        <f t="shared" si="132"/>
        <v>13048.869999999999</v>
      </c>
      <c r="S88" s="32"/>
      <c r="T88" s="35">
        <v>36368.071463705171</v>
      </c>
      <c r="U88" s="39">
        <v>0.19195747609617475</v>
      </c>
      <c r="V88" s="39">
        <v>7843.6351319140085</v>
      </c>
      <c r="W88" s="39">
        <v>0.17097842249403833</v>
      </c>
      <c r="X88" s="36">
        <v>44211.70659561918</v>
      </c>
      <c r="Y88" s="40">
        <v>0.1878679094207347</v>
      </c>
      <c r="Z88" s="38">
        <v>22295.920445393109</v>
      </c>
      <c r="AA88" s="39">
        <v>2.3534046639074838E-2</v>
      </c>
      <c r="AB88" s="36">
        <v>16195.780684387788</v>
      </c>
      <c r="AC88" s="39">
        <v>4.4940343312654799E-2</v>
      </c>
      <c r="AD88" s="36">
        <v>38491.701129780893</v>
      </c>
      <c r="AE88" s="40">
        <v>2.9432991579417311E-2</v>
      </c>
      <c r="AF88" s="116">
        <f t="shared" si="133"/>
        <v>58663.99190909828</v>
      </c>
      <c r="AG88" s="117">
        <f t="shared" si="134"/>
        <v>24039.415816301796</v>
      </c>
      <c r="AH88" s="118">
        <f t="shared" si="135"/>
        <v>82703.407725400073</v>
      </c>
      <c r="AI88" s="32"/>
      <c r="AJ88" s="35">
        <v>18524.572808313707</v>
      </c>
      <c r="AK88" s="39">
        <v>0.29385426409127074</v>
      </c>
      <c r="AL88" s="36">
        <v>4566.4025062795718</v>
      </c>
      <c r="AM88" s="39">
        <v>0.2629507374340419</v>
      </c>
      <c r="AN88" s="36">
        <v>23090.975314593277</v>
      </c>
      <c r="AO88" s="40">
        <v>0.28717975417995273</v>
      </c>
      <c r="AP88" s="38">
        <v>3833.2169985023484</v>
      </c>
      <c r="AQ88" s="39">
        <v>2.7101747751681643E-2</v>
      </c>
      <c r="AR88" s="36">
        <v>5970.1546964349</v>
      </c>
      <c r="AS88" s="39">
        <v>4.3337674463627782E-2</v>
      </c>
      <c r="AT88" s="36">
        <v>9803.3716949372483</v>
      </c>
      <c r="AU88" s="40">
        <v>3.5112740090105725E-2</v>
      </c>
      <c r="AV88" s="116">
        <f t="shared" si="136"/>
        <v>22357.789806816058</v>
      </c>
      <c r="AW88" s="117">
        <f t="shared" si="137"/>
        <v>10536.557202714472</v>
      </c>
      <c r="AX88" s="118">
        <f t="shared" si="138"/>
        <v>32894.347009530531</v>
      </c>
      <c r="AY88" s="32"/>
      <c r="AZ88" s="35">
        <v>0</v>
      </c>
      <c r="BA88" s="39">
        <v>0</v>
      </c>
      <c r="BB88" s="39">
        <v>0</v>
      </c>
      <c r="BC88" s="39">
        <v>0</v>
      </c>
      <c r="BD88" s="36">
        <f t="shared" si="163"/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39"/>
        <v>0</v>
      </c>
      <c r="BM88" s="117">
        <f t="shared" si="140"/>
        <v>0</v>
      </c>
      <c r="BN88" s="118">
        <f t="shared" si="141"/>
        <v>0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42"/>
        <v>0</v>
      </c>
      <c r="CC88" s="117">
        <f t="shared" si="143"/>
        <v>0</v>
      </c>
      <c r="CD88" s="118">
        <f t="shared" si="144"/>
        <v>0</v>
      </c>
      <c r="CE88" s="32"/>
      <c r="CF88" s="35">
        <v>16797.211846455237</v>
      </c>
      <c r="CG88" s="39">
        <f t="shared" si="145"/>
        <v>0.13412232586319836</v>
      </c>
      <c r="CH88" s="39">
        <v>3557.0312235447659</v>
      </c>
      <c r="CI88" s="39">
        <f t="shared" si="146"/>
        <v>0.16462402108320293</v>
      </c>
      <c r="CJ88" s="36">
        <v>20354.243070000004</v>
      </c>
      <c r="CK88" s="40">
        <v>0.13861039238653003</v>
      </c>
      <c r="CL88" s="38">
        <v>8411.2008225473382</v>
      </c>
      <c r="CM88" s="39">
        <v>1.5673794627222553E-2</v>
      </c>
      <c r="CN88" s="36">
        <v>10019.92239745267</v>
      </c>
      <c r="CO88" s="39">
        <v>3.11940126876953E-2</v>
      </c>
      <c r="CP88" s="36">
        <v>18431.123220000009</v>
      </c>
      <c r="CQ88" s="40">
        <v>2.1485151575909196E-2</v>
      </c>
      <c r="CR88" s="116">
        <f t="shared" si="147"/>
        <v>25208.412669002573</v>
      </c>
      <c r="CS88" s="117">
        <f t="shared" si="148"/>
        <v>13576.953620997436</v>
      </c>
      <c r="CT88" s="118">
        <f t="shared" si="149"/>
        <v>38785.366290000005</v>
      </c>
      <c r="CU88" s="32"/>
      <c r="CV88" s="38">
        <f t="shared" si="150"/>
        <v>77936.91611847411</v>
      </c>
      <c r="CW88" s="39">
        <f t="shared" si="128"/>
        <v>0.11464733754116907</v>
      </c>
      <c r="CX88" s="39">
        <f t="shared" si="151"/>
        <v>15967.068861738346</v>
      </c>
      <c r="CY88" s="39">
        <f t="shared" si="152"/>
        <v>0.10613932171195763</v>
      </c>
      <c r="CZ88" s="36">
        <f t="shared" si="153"/>
        <v>93903.984980212452</v>
      </c>
      <c r="DA88" s="40">
        <f t="shared" si="154"/>
        <v>0.11310571620970096</v>
      </c>
      <c r="DB88" s="38">
        <f t="shared" si="155"/>
        <v>41342.148266442797</v>
      </c>
      <c r="DC88" s="39">
        <f t="shared" si="120"/>
        <v>1.4873571593041804E-2</v>
      </c>
      <c r="DD88" s="36">
        <f t="shared" si="156"/>
        <v>32185.857778275356</v>
      </c>
      <c r="DE88" s="39">
        <f t="shared" si="157"/>
        <v>2.118250147472308E-2</v>
      </c>
      <c r="DF88" s="36">
        <f t="shared" si="158"/>
        <v>73528.006044718146</v>
      </c>
      <c r="DG88" s="40">
        <f t="shared" si="159"/>
        <v>1.7103410410804248E-2</v>
      </c>
      <c r="DH88" s="152"/>
      <c r="DI88" s="161" t="s">
        <v>87</v>
      </c>
      <c r="DJ88" s="38">
        <f t="shared" si="160"/>
        <v>93903.984980212452</v>
      </c>
      <c r="DK88" s="36">
        <f t="shared" si="161"/>
        <v>73528.006044718146</v>
      </c>
      <c r="DL88" s="37">
        <f t="shared" si="162"/>
        <v>167431.99102493061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>
        <v>0</v>
      </c>
      <c r="E89" s="39">
        <v>0</v>
      </c>
      <c r="F89" s="39">
        <v>0</v>
      </c>
      <c r="G89" s="39">
        <v>0</v>
      </c>
      <c r="H89" s="36">
        <v>0</v>
      </c>
      <c r="I89" s="40">
        <v>0</v>
      </c>
      <c r="J89" s="38">
        <v>0</v>
      </c>
      <c r="K89" s="39">
        <v>0</v>
      </c>
      <c r="L89" s="36">
        <v>0</v>
      </c>
      <c r="M89" s="39">
        <v>0</v>
      </c>
      <c r="N89" s="36">
        <v>0</v>
      </c>
      <c r="O89" s="40">
        <v>0</v>
      </c>
      <c r="P89" s="116">
        <f t="shared" si="130"/>
        <v>0</v>
      </c>
      <c r="Q89" s="117">
        <f t="shared" si="131"/>
        <v>0</v>
      </c>
      <c r="R89" s="118">
        <f t="shared" si="132"/>
        <v>0</v>
      </c>
      <c r="S89" s="32"/>
      <c r="T89" s="35">
        <v>60927.920000000042</v>
      </c>
      <c r="U89" s="39">
        <v>0.32158894536548827</v>
      </c>
      <c r="V89" s="39">
        <v>10690.650000000001</v>
      </c>
      <c r="W89" s="39">
        <v>0.23303869209809266</v>
      </c>
      <c r="X89" s="36">
        <v>71618.570000000036</v>
      </c>
      <c r="Y89" s="40">
        <v>0.30432733901603692</v>
      </c>
      <c r="Z89" s="38">
        <v>87424.359999999899</v>
      </c>
      <c r="AA89" s="39">
        <v>9.2279166974529911E-2</v>
      </c>
      <c r="AB89" s="36">
        <v>33785.429999999993</v>
      </c>
      <c r="AC89" s="39">
        <v>9.3748418353755969E-2</v>
      </c>
      <c r="AD89" s="36">
        <v>121209.78999999989</v>
      </c>
      <c r="AE89" s="40">
        <v>9.2684049384679529E-2</v>
      </c>
      <c r="AF89" s="116">
        <f t="shared" si="133"/>
        <v>148352.27999999994</v>
      </c>
      <c r="AG89" s="117">
        <f t="shared" si="134"/>
        <v>44476.079999999994</v>
      </c>
      <c r="AH89" s="118">
        <f t="shared" si="135"/>
        <v>192828.35999999993</v>
      </c>
      <c r="AI89" s="32"/>
      <c r="AJ89" s="35">
        <v>0</v>
      </c>
      <c r="AK89" s="39">
        <v>0</v>
      </c>
      <c r="AL89" s="36">
        <v>0</v>
      </c>
      <c r="AM89" s="39">
        <v>0</v>
      </c>
      <c r="AN89" s="36">
        <v>0</v>
      </c>
      <c r="AO89" s="40">
        <v>0</v>
      </c>
      <c r="AP89" s="38">
        <v>0</v>
      </c>
      <c r="AQ89" s="39">
        <v>0</v>
      </c>
      <c r="AR89" s="36">
        <v>0</v>
      </c>
      <c r="AS89" s="39">
        <v>0</v>
      </c>
      <c r="AT89" s="36">
        <v>0</v>
      </c>
      <c r="AU89" s="40">
        <v>0</v>
      </c>
      <c r="AV89" s="116">
        <f t="shared" si="136"/>
        <v>0</v>
      </c>
      <c r="AW89" s="117">
        <f t="shared" si="137"/>
        <v>0</v>
      </c>
      <c r="AX89" s="118">
        <f t="shared" si="138"/>
        <v>0</v>
      </c>
      <c r="AY89" s="32"/>
      <c r="AZ89" s="35">
        <v>0</v>
      </c>
      <c r="BA89" s="39">
        <v>0</v>
      </c>
      <c r="BB89" s="39">
        <v>0</v>
      </c>
      <c r="BC89" s="39">
        <v>0</v>
      </c>
      <c r="BD89" s="36">
        <f t="shared" si="163"/>
        <v>0</v>
      </c>
      <c r="BE89" s="40">
        <v>0</v>
      </c>
      <c r="BF89" s="38">
        <v>0</v>
      </c>
      <c r="BG89" s="39">
        <v>0</v>
      </c>
      <c r="BH89" s="36">
        <v>0</v>
      </c>
      <c r="BI89" s="39">
        <v>0</v>
      </c>
      <c r="BJ89" s="36">
        <v>0</v>
      </c>
      <c r="BK89" s="40">
        <v>0</v>
      </c>
      <c r="BL89" s="116">
        <f t="shared" si="139"/>
        <v>0</v>
      </c>
      <c r="BM89" s="117">
        <f t="shared" si="140"/>
        <v>0</v>
      </c>
      <c r="BN89" s="118">
        <f t="shared" si="141"/>
        <v>0</v>
      </c>
      <c r="BO89" s="32"/>
      <c r="BP89" s="35">
        <v>14176.629999999992</v>
      </c>
      <c r="BQ89" s="39">
        <v>0.1634532813725037</v>
      </c>
      <c r="BR89" s="39">
        <v>1345.7100000000014</v>
      </c>
      <c r="BS89" s="39">
        <v>8.3397992067426957E-2</v>
      </c>
      <c r="BT89" s="36">
        <v>15522.339999999993</v>
      </c>
      <c r="BU89" s="40">
        <v>0.15089571100828239</v>
      </c>
      <c r="BV89" s="38">
        <v>6669.5199999999913</v>
      </c>
      <c r="BW89" s="39">
        <v>2.4853347245253458E-2</v>
      </c>
      <c r="BX89" s="36">
        <v>4652.3300000000108</v>
      </c>
      <c r="BY89" s="39">
        <v>2.7329350533389789E-2</v>
      </c>
      <c r="BZ89" s="36">
        <v>11321.850000000002</v>
      </c>
      <c r="CA89" s="40">
        <v>2.5814376623110129E-2</v>
      </c>
      <c r="CB89" s="116">
        <f t="shared" si="142"/>
        <v>20846.149999999983</v>
      </c>
      <c r="CC89" s="117">
        <f t="shared" si="143"/>
        <v>5998.0400000000118</v>
      </c>
      <c r="CD89" s="118">
        <f t="shared" si="144"/>
        <v>26844.189999999995</v>
      </c>
      <c r="CE89" s="32"/>
      <c r="CF89" s="35">
        <v>4658.5802498380654</v>
      </c>
      <c r="CG89" s="39">
        <f t="shared" si="145"/>
        <v>3.7197817354461628E-2</v>
      </c>
      <c r="CH89" s="39">
        <v>29520.439750162011</v>
      </c>
      <c r="CI89" s="39">
        <f t="shared" si="146"/>
        <v>1.3662442611265799</v>
      </c>
      <c r="CJ89" s="36">
        <v>34179.020000000077</v>
      </c>
      <c r="CK89" s="40">
        <v>0.23275576287922692</v>
      </c>
      <c r="CL89" s="38">
        <v>9488.6534901815958</v>
      </c>
      <c r="CM89" s="39">
        <v>1.7681566429291827E-2</v>
      </c>
      <c r="CN89" s="36">
        <v>11035.706509818401</v>
      </c>
      <c r="CO89" s="39">
        <v>3.4356350800927735E-2</v>
      </c>
      <c r="CP89" s="36">
        <v>20524.359999999997</v>
      </c>
      <c r="CQ89" s="40">
        <v>2.3925236695288472E-2</v>
      </c>
      <c r="CR89" s="116">
        <f t="shared" si="147"/>
        <v>14147.233740019661</v>
      </c>
      <c r="CS89" s="117">
        <f t="shared" si="148"/>
        <v>40556.146259980414</v>
      </c>
      <c r="CT89" s="118">
        <f t="shared" si="149"/>
        <v>54703.380000000077</v>
      </c>
      <c r="CU89" s="32"/>
      <c r="CV89" s="38">
        <f t="shared" si="150"/>
        <v>79763.130249838097</v>
      </c>
      <c r="CW89" s="39">
        <f t="shared" si="128"/>
        <v>0.11733374853057324</v>
      </c>
      <c r="CX89" s="39">
        <f t="shared" si="151"/>
        <v>41556.799750162012</v>
      </c>
      <c r="CY89" s="39">
        <f t="shared" si="152"/>
        <v>0.27624422341982924</v>
      </c>
      <c r="CZ89" s="36">
        <f t="shared" si="153"/>
        <v>121319.93000000011</v>
      </c>
      <c r="DA89" s="40">
        <f t="shared" si="154"/>
        <v>0.14612774501585113</v>
      </c>
      <c r="DB89" s="38">
        <f t="shared" si="155"/>
        <v>103582.53349018148</v>
      </c>
      <c r="DC89" s="39">
        <f t="shared" si="120"/>
        <v>3.7265654840326609E-2</v>
      </c>
      <c r="DD89" s="36">
        <f t="shared" si="156"/>
        <v>49473.466509818405</v>
      </c>
      <c r="DE89" s="39">
        <f t="shared" si="157"/>
        <v>3.2560007706591114E-2</v>
      </c>
      <c r="DF89" s="36">
        <f t="shared" si="158"/>
        <v>153055.99999999988</v>
      </c>
      <c r="DG89" s="40">
        <f t="shared" si="159"/>
        <v>3.5602482981028701E-2</v>
      </c>
      <c r="DH89" s="152"/>
      <c r="DI89" s="161" t="s">
        <v>88</v>
      </c>
      <c r="DJ89" s="38">
        <f t="shared" si="160"/>
        <v>121319.93000000011</v>
      </c>
      <c r="DK89" s="36">
        <f t="shared" si="161"/>
        <v>153055.99999999988</v>
      </c>
      <c r="DL89" s="37">
        <f t="shared" si="162"/>
        <v>274375.93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v>0</v>
      </c>
      <c r="I90" s="40">
        <v>0</v>
      </c>
      <c r="J90" s="38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130"/>
        <v>0</v>
      </c>
      <c r="Q90" s="117">
        <f t="shared" si="131"/>
        <v>0</v>
      </c>
      <c r="R90" s="118">
        <f t="shared" si="132"/>
        <v>0</v>
      </c>
      <c r="S90" s="32"/>
      <c r="T90" s="35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38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33"/>
        <v>0</v>
      </c>
      <c r="AG90" s="117">
        <f t="shared" si="134"/>
        <v>0</v>
      </c>
      <c r="AH90" s="118">
        <f t="shared" si="135"/>
        <v>0</v>
      </c>
      <c r="AI90" s="32"/>
      <c r="AJ90" s="35">
        <v>0</v>
      </c>
      <c r="AK90" s="39">
        <v>0</v>
      </c>
      <c r="AL90" s="36">
        <v>0</v>
      </c>
      <c r="AM90" s="39">
        <v>0</v>
      </c>
      <c r="AN90" s="36">
        <v>0</v>
      </c>
      <c r="AO90" s="40">
        <v>0</v>
      </c>
      <c r="AP90" s="38">
        <v>0</v>
      </c>
      <c r="AQ90" s="39">
        <v>0</v>
      </c>
      <c r="AR90" s="36">
        <v>0</v>
      </c>
      <c r="AS90" s="39">
        <v>0</v>
      </c>
      <c r="AT90" s="36">
        <v>0</v>
      </c>
      <c r="AU90" s="40">
        <v>0</v>
      </c>
      <c r="AV90" s="116">
        <f t="shared" si="136"/>
        <v>0</v>
      </c>
      <c r="AW90" s="117">
        <f t="shared" si="137"/>
        <v>0</v>
      </c>
      <c r="AX90" s="118">
        <f t="shared" si="138"/>
        <v>0</v>
      </c>
      <c r="AY90" s="32"/>
      <c r="AZ90" s="35">
        <v>0</v>
      </c>
      <c r="BA90" s="39">
        <v>0</v>
      </c>
      <c r="BB90" s="39">
        <v>0</v>
      </c>
      <c r="BC90" s="39">
        <v>0</v>
      </c>
      <c r="BD90" s="36">
        <f t="shared" si="163"/>
        <v>0</v>
      </c>
      <c r="BE90" s="40">
        <v>0</v>
      </c>
      <c r="BF90" s="38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39"/>
        <v>0</v>
      </c>
      <c r="BM90" s="117">
        <f t="shared" si="140"/>
        <v>0</v>
      </c>
      <c r="BN90" s="118">
        <f t="shared" si="141"/>
        <v>0</v>
      </c>
      <c r="BO90" s="32"/>
      <c r="BP90" s="35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38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42"/>
        <v>0</v>
      </c>
      <c r="CC90" s="117">
        <f t="shared" si="143"/>
        <v>0</v>
      </c>
      <c r="CD90" s="118">
        <f t="shared" si="144"/>
        <v>0</v>
      </c>
      <c r="CE90" s="32"/>
      <c r="CF90" s="35">
        <v>0</v>
      </c>
      <c r="CG90" s="39">
        <f t="shared" si="145"/>
        <v>0</v>
      </c>
      <c r="CH90" s="39">
        <v>0</v>
      </c>
      <c r="CI90" s="39">
        <f t="shared" si="146"/>
        <v>0</v>
      </c>
      <c r="CJ90" s="36">
        <v>0</v>
      </c>
      <c r="CK90" s="40">
        <v>0</v>
      </c>
      <c r="CL90" s="38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47"/>
        <v>0</v>
      </c>
      <c r="CS90" s="117">
        <f t="shared" si="148"/>
        <v>0</v>
      </c>
      <c r="CT90" s="118">
        <f t="shared" si="149"/>
        <v>0</v>
      </c>
      <c r="CU90" s="32"/>
      <c r="CV90" s="38">
        <f t="shared" si="150"/>
        <v>0</v>
      </c>
      <c r="CW90" s="39">
        <f t="shared" si="128"/>
        <v>0</v>
      </c>
      <c r="CX90" s="39">
        <f t="shared" si="151"/>
        <v>0</v>
      </c>
      <c r="CY90" s="39">
        <f t="shared" si="152"/>
        <v>0</v>
      </c>
      <c r="CZ90" s="36">
        <f t="shared" si="153"/>
        <v>0</v>
      </c>
      <c r="DA90" s="40">
        <f t="shared" si="154"/>
        <v>0</v>
      </c>
      <c r="DB90" s="38">
        <f t="shared" si="155"/>
        <v>0</v>
      </c>
      <c r="DC90" s="39">
        <f t="shared" si="120"/>
        <v>0</v>
      </c>
      <c r="DD90" s="36">
        <f t="shared" si="156"/>
        <v>0</v>
      </c>
      <c r="DE90" s="39">
        <f t="shared" si="157"/>
        <v>0</v>
      </c>
      <c r="DF90" s="36">
        <f t="shared" si="158"/>
        <v>0</v>
      </c>
      <c r="DG90" s="40">
        <f t="shared" si="159"/>
        <v>0</v>
      </c>
      <c r="DH90" s="152"/>
      <c r="DI90" s="161" t="s">
        <v>89</v>
      </c>
      <c r="DJ90" s="38">
        <f t="shared" si="160"/>
        <v>0</v>
      </c>
      <c r="DK90" s="36">
        <f t="shared" si="161"/>
        <v>0</v>
      </c>
      <c r="DL90" s="37">
        <f t="shared" si="162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>
        <v>558601.05020768207</v>
      </c>
      <c r="E91" s="39">
        <v>5.2901834438942537</v>
      </c>
      <c r="F91" s="39">
        <v>127249.23979231801</v>
      </c>
      <c r="G91" s="39">
        <v>5.509102077769418</v>
      </c>
      <c r="H91" s="36">
        <v>685850.29</v>
      </c>
      <c r="I91" s="40">
        <v>5.3294761830756086</v>
      </c>
      <c r="J91" s="38">
        <v>4229.0264350713223</v>
      </c>
      <c r="K91" s="39">
        <v>1.3833322217476268E-2</v>
      </c>
      <c r="L91" s="36">
        <v>6610.1735649286784</v>
      </c>
      <c r="M91" s="39">
        <v>2.5108535785100427E-2</v>
      </c>
      <c r="N91" s="36">
        <v>10839.2</v>
      </c>
      <c r="O91" s="40">
        <v>1.9050330681205041E-2</v>
      </c>
      <c r="P91" s="116">
        <f t="shared" si="130"/>
        <v>562830.07664275344</v>
      </c>
      <c r="Q91" s="117">
        <f t="shared" si="131"/>
        <v>133859.4133572467</v>
      </c>
      <c r="R91" s="118">
        <f t="shared" si="132"/>
        <v>696689.49000000011</v>
      </c>
      <c r="S91" s="32"/>
      <c r="T91" s="35">
        <v>670082.31999999983</v>
      </c>
      <c r="U91" s="39">
        <v>3.5368196813030779</v>
      </c>
      <c r="V91" s="39">
        <v>299467.34999999998</v>
      </c>
      <c r="W91" s="39">
        <v>6.5278986376021795</v>
      </c>
      <c r="X91" s="36">
        <v>969549.66999999981</v>
      </c>
      <c r="Y91" s="40">
        <v>4.1198877765218791</v>
      </c>
      <c r="Z91" s="38">
        <v>940672.2700000006</v>
      </c>
      <c r="AA91" s="39">
        <v>0.99290922428989181</v>
      </c>
      <c r="AB91" s="36">
        <v>806138.53</v>
      </c>
      <c r="AC91" s="39">
        <v>2.2368876809181319</v>
      </c>
      <c r="AD91" s="36">
        <v>1746810.8000000007</v>
      </c>
      <c r="AE91" s="40">
        <v>1.335713051337617</v>
      </c>
      <c r="AF91" s="116">
        <f t="shared" si="133"/>
        <v>1610754.5900000003</v>
      </c>
      <c r="AG91" s="117">
        <f t="shared" si="134"/>
        <v>1105605.8799999999</v>
      </c>
      <c r="AH91" s="118">
        <f t="shared" si="135"/>
        <v>2716360.47</v>
      </c>
      <c r="AI91" s="32"/>
      <c r="AJ91" s="35">
        <v>158027.72057752812</v>
      </c>
      <c r="AK91" s="39">
        <v>2.5067849076384539</v>
      </c>
      <c r="AL91" s="36">
        <v>42343.179422471774</v>
      </c>
      <c r="AM91" s="39">
        <v>2.4382805149413667</v>
      </c>
      <c r="AN91" s="36">
        <v>200370.89999999991</v>
      </c>
      <c r="AO91" s="40">
        <v>2.4919894037758366</v>
      </c>
      <c r="AP91" s="38">
        <v>117491.75028695818</v>
      </c>
      <c r="AQ91" s="39">
        <v>0.83069436987908607</v>
      </c>
      <c r="AR91" s="36">
        <v>184262.83971304173</v>
      </c>
      <c r="AS91" s="39">
        <v>1.3375738769375629</v>
      </c>
      <c r="AT91" s="36">
        <v>301754.58999999991</v>
      </c>
      <c r="AU91" s="40">
        <v>1.0807945285945046</v>
      </c>
      <c r="AV91" s="116">
        <f t="shared" si="136"/>
        <v>275519.4708644863</v>
      </c>
      <c r="AW91" s="117">
        <f t="shared" si="137"/>
        <v>226606.01913551352</v>
      </c>
      <c r="AX91" s="118">
        <f t="shared" si="138"/>
        <v>502125.48999999982</v>
      </c>
      <c r="AY91" s="32"/>
      <c r="AZ91" s="35">
        <v>459958.48583649407</v>
      </c>
      <c r="BA91" s="39">
        <v>4.1915003812467564</v>
      </c>
      <c r="BB91" s="39">
        <v>89454.054163506225</v>
      </c>
      <c r="BC91" s="39">
        <v>3.3944542998332725</v>
      </c>
      <c r="BD91" s="36">
        <f t="shared" si="163"/>
        <v>549412.54000000027</v>
      </c>
      <c r="BE91" s="40">
        <v>4.037156125770637</v>
      </c>
      <c r="BF91" s="38">
        <v>852437.91748003149</v>
      </c>
      <c r="BG91" s="39">
        <v>1.4696343963975069</v>
      </c>
      <c r="BH91" s="36">
        <v>666744.14251996879</v>
      </c>
      <c r="BI91" s="39">
        <v>2.5008876213694848</v>
      </c>
      <c r="BJ91" s="36">
        <v>1519182.0600000003</v>
      </c>
      <c r="BK91" s="40">
        <v>1.7943723933633899</v>
      </c>
      <c r="BL91" s="116">
        <f t="shared" si="139"/>
        <v>1312396.4033165255</v>
      </c>
      <c r="BM91" s="117">
        <f t="shared" si="140"/>
        <v>756198.19668347505</v>
      </c>
      <c r="BN91" s="118">
        <f t="shared" si="141"/>
        <v>2068594.6000000006</v>
      </c>
      <c r="BO91" s="32"/>
      <c r="BP91" s="35">
        <v>240459.64</v>
      </c>
      <c r="BQ91" s="39">
        <v>2.7724443112115482</v>
      </c>
      <c r="BR91" s="39">
        <v>129125.19000000002</v>
      </c>
      <c r="BS91" s="39">
        <v>8.0023047843331696</v>
      </c>
      <c r="BT91" s="36">
        <v>369584.83</v>
      </c>
      <c r="BU91" s="40">
        <v>3.5928066065248672</v>
      </c>
      <c r="BV91" s="38">
        <v>269092.21999999991</v>
      </c>
      <c r="BW91" s="39">
        <v>1.0027471819045664</v>
      </c>
      <c r="BX91" s="36">
        <v>508768.59999999951</v>
      </c>
      <c r="BY91" s="39">
        <v>2.9886778044080988</v>
      </c>
      <c r="BZ91" s="36">
        <v>777860.81999999937</v>
      </c>
      <c r="CA91" s="40">
        <v>1.7735610494611089</v>
      </c>
      <c r="CB91" s="116">
        <f t="shared" si="142"/>
        <v>509551.85999999993</v>
      </c>
      <c r="CC91" s="117">
        <f t="shared" si="143"/>
        <v>637893.78999999957</v>
      </c>
      <c r="CD91" s="118">
        <f t="shared" si="144"/>
        <v>1147445.6499999994</v>
      </c>
      <c r="CE91" s="32"/>
      <c r="CF91" s="35">
        <v>317424.71613101161</v>
      </c>
      <c r="CG91" s="39">
        <f t="shared" si="145"/>
        <v>2.5345719041426054</v>
      </c>
      <c r="CH91" s="39">
        <v>72377.403868988637</v>
      </c>
      <c r="CI91" s="39">
        <f t="shared" si="146"/>
        <v>3.3497201772105631</v>
      </c>
      <c r="CJ91" s="36">
        <v>389802.12000000023</v>
      </c>
      <c r="CK91" s="40">
        <v>2.6545140794715532</v>
      </c>
      <c r="CL91" s="38">
        <v>291271.9913701358</v>
      </c>
      <c r="CM91" s="39">
        <v>0.54276879957017032</v>
      </c>
      <c r="CN91" s="36">
        <v>384289.82862986356</v>
      </c>
      <c r="CO91" s="39">
        <v>1.1963707217013744</v>
      </c>
      <c r="CP91" s="36">
        <v>675561.81999999937</v>
      </c>
      <c r="CQ91" s="40">
        <v>0.78750209243064595</v>
      </c>
      <c r="CR91" s="116">
        <f t="shared" si="147"/>
        <v>608696.70750114741</v>
      </c>
      <c r="CS91" s="117">
        <f t="shared" si="148"/>
        <v>456667.23249885219</v>
      </c>
      <c r="CT91" s="118">
        <f t="shared" si="149"/>
        <v>1065363.9399999995</v>
      </c>
      <c r="CU91" s="32"/>
      <c r="CV91" s="38">
        <f t="shared" si="150"/>
        <v>2404553.9327527154</v>
      </c>
      <c r="CW91" s="39">
        <f t="shared" si="128"/>
        <v>3.5371646723252903</v>
      </c>
      <c r="CX91" s="39">
        <f t="shared" si="151"/>
        <v>760016.41724728467</v>
      </c>
      <c r="CY91" s="39">
        <f t="shared" si="152"/>
        <v>5.0521249526193017</v>
      </c>
      <c r="CZ91" s="36">
        <f t="shared" si="153"/>
        <v>3164570.35</v>
      </c>
      <c r="DA91" s="40">
        <f t="shared" si="154"/>
        <v>3.8116699308145194</v>
      </c>
      <c r="DB91" s="38">
        <f t="shared" si="155"/>
        <v>2475195.1755721974</v>
      </c>
      <c r="DC91" s="39">
        <f t="shared" si="120"/>
        <v>0.8904953949987956</v>
      </c>
      <c r="DD91" s="36">
        <f t="shared" si="156"/>
        <v>2556814.1144278022</v>
      </c>
      <c r="DE91" s="39">
        <f t="shared" si="157"/>
        <v>1.6827178918940029</v>
      </c>
      <c r="DF91" s="36">
        <f t="shared" si="158"/>
        <v>5032009.2899999991</v>
      </c>
      <c r="DG91" s="40">
        <f t="shared" si="159"/>
        <v>1.1704998504312369</v>
      </c>
      <c r="DH91" s="152"/>
      <c r="DI91" s="161" t="s">
        <v>100</v>
      </c>
      <c r="DJ91" s="38">
        <f t="shared" si="160"/>
        <v>3164570.35</v>
      </c>
      <c r="DK91" s="36">
        <f t="shared" si="161"/>
        <v>5032009.2899999991</v>
      </c>
      <c r="DL91" s="37">
        <f t="shared" si="162"/>
        <v>8196579.6399999987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>
        <v>-1433153.1956065446</v>
      </c>
      <c r="E92" s="39">
        <v>-13.572554697387535</v>
      </c>
      <c r="F92" s="39">
        <v>-155819.08999343906</v>
      </c>
      <c r="G92" s="39">
        <v>-6.7459992204277022</v>
      </c>
      <c r="H92" s="36">
        <v>-1588972.2855999838</v>
      </c>
      <c r="I92" s="40">
        <v>-12.34728639055081</v>
      </c>
      <c r="J92" s="38">
        <v>-240729.04445939517</v>
      </c>
      <c r="K92" s="39">
        <v>-0.78743476548068014</v>
      </c>
      <c r="L92" s="36">
        <v>-653614.05554060976</v>
      </c>
      <c r="M92" s="39">
        <v>-2.4827323733613778</v>
      </c>
      <c r="N92" s="36">
        <v>-894343.10000000498</v>
      </c>
      <c r="O92" s="40">
        <v>-1.5718440288447599</v>
      </c>
      <c r="P92" s="116">
        <f t="shared" si="130"/>
        <v>-1673882.2400659397</v>
      </c>
      <c r="Q92" s="117">
        <f t="shared" si="131"/>
        <v>-809433.14553404879</v>
      </c>
      <c r="R92" s="118">
        <f t="shared" si="132"/>
        <v>-2483315.3855999885</v>
      </c>
      <c r="S92" s="32"/>
      <c r="T92" s="35">
        <v>0</v>
      </c>
      <c r="U92" s="39">
        <v>0</v>
      </c>
      <c r="V92" s="39">
        <v>0</v>
      </c>
      <c r="W92" s="39">
        <v>0</v>
      </c>
      <c r="X92" s="36">
        <v>0</v>
      </c>
      <c r="Y92" s="40">
        <v>0</v>
      </c>
      <c r="Z92" s="38">
        <v>0</v>
      </c>
      <c r="AA92" s="39">
        <v>0</v>
      </c>
      <c r="AB92" s="36">
        <v>0</v>
      </c>
      <c r="AC92" s="39">
        <v>0</v>
      </c>
      <c r="AD92" s="36">
        <v>0</v>
      </c>
      <c r="AE92" s="40">
        <v>0</v>
      </c>
      <c r="AF92" s="116">
        <f t="shared" si="133"/>
        <v>0</v>
      </c>
      <c r="AG92" s="117">
        <f t="shared" si="134"/>
        <v>0</v>
      </c>
      <c r="AH92" s="118">
        <f t="shared" si="135"/>
        <v>0</v>
      </c>
      <c r="AI92" s="32"/>
      <c r="AJ92" s="35">
        <v>539929.27186733205</v>
      </c>
      <c r="AK92" s="39">
        <v>8.5648678912965117</v>
      </c>
      <c r="AL92" s="36">
        <v>92261.82465177367</v>
      </c>
      <c r="AM92" s="39">
        <v>5.3127850196806214</v>
      </c>
      <c r="AN92" s="36">
        <v>632191.09651910572</v>
      </c>
      <c r="AO92" s="40">
        <v>7.8624865870594949</v>
      </c>
      <c r="AP92" s="38">
        <v>58680.340935757806</v>
      </c>
      <c r="AQ92" s="39">
        <v>0.41488384264312139</v>
      </c>
      <c r="AR92" s="36">
        <v>125862.36270051901</v>
      </c>
      <c r="AS92" s="39">
        <v>0.91364166915061085</v>
      </c>
      <c r="AT92" s="36">
        <v>184542.70363627683</v>
      </c>
      <c r="AU92" s="40">
        <v>0.66097667108270086</v>
      </c>
      <c r="AV92" s="116">
        <f t="shared" si="136"/>
        <v>598609.6128030899</v>
      </c>
      <c r="AW92" s="117">
        <f t="shared" si="137"/>
        <v>218124.18735229268</v>
      </c>
      <c r="AX92" s="118">
        <f t="shared" si="138"/>
        <v>816733.8001553826</v>
      </c>
      <c r="AY92" s="32"/>
      <c r="AZ92" s="35">
        <v>1016480.5648189209</v>
      </c>
      <c r="BA92" s="39">
        <v>9.5381294025763896</v>
      </c>
      <c r="BB92" s="39">
        <v>171060.00926107878</v>
      </c>
      <c r="BC92" s="39">
        <v>5.3452891875261717</v>
      </c>
      <c r="BD92" s="36">
        <f t="shared" si="163"/>
        <v>1187540.5740799997</v>
      </c>
      <c r="BE92" s="40">
        <v>8.7262054543717706</v>
      </c>
      <c r="BF92" s="38">
        <v>335528.19261915958</v>
      </c>
      <c r="BG92" s="39">
        <v>0.61927920717135754</v>
      </c>
      <c r="BH92" s="36">
        <v>277810.17488084058</v>
      </c>
      <c r="BI92" s="39">
        <v>0.95323522933938809</v>
      </c>
      <c r="BJ92" s="36">
        <v>613338.36750000017</v>
      </c>
      <c r="BK92" s="40">
        <v>0.72444077863358225</v>
      </c>
      <c r="BL92" s="116">
        <f t="shared" si="139"/>
        <v>1352008.7574380804</v>
      </c>
      <c r="BM92" s="117">
        <f t="shared" si="140"/>
        <v>448870.18414191937</v>
      </c>
      <c r="BN92" s="118">
        <f t="shared" si="141"/>
        <v>1800878.9415799999</v>
      </c>
      <c r="BO92" s="32"/>
      <c r="BP92" s="35">
        <v>-254.39999999999736</v>
      </c>
      <c r="BQ92" s="39">
        <v>-2.9331734538578305E-3</v>
      </c>
      <c r="BR92" s="39">
        <v>-4.5474735088646412E-13</v>
      </c>
      <c r="BS92" s="39">
        <v>-2.8182161061382256E-17</v>
      </c>
      <c r="BT92" s="36">
        <v>-254.39999999999782</v>
      </c>
      <c r="BU92" s="40">
        <v>-2.4730722868141486E-3</v>
      </c>
      <c r="BV92" s="38">
        <v>-1.6484591469634324E-12</v>
      </c>
      <c r="BW92" s="39">
        <v>-6.1428300086207915E-18</v>
      </c>
      <c r="BX92" s="36">
        <v>-1.9326762412674725E-12</v>
      </c>
      <c r="BY92" s="39">
        <v>-1.1353190006975613E-17</v>
      </c>
      <c r="BZ92" s="36">
        <v>-3.5811353882309049E-12</v>
      </c>
      <c r="CA92" s="40">
        <v>-8.1651653793452724E-18</v>
      </c>
      <c r="CB92" s="116">
        <f t="shared" si="142"/>
        <v>-254.39999999999901</v>
      </c>
      <c r="CC92" s="117">
        <f t="shared" si="143"/>
        <v>-2.3874235921539366E-12</v>
      </c>
      <c r="CD92" s="118">
        <f t="shared" si="144"/>
        <v>-254.4000000000014</v>
      </c>
      <c r="CE92" s="32"/>
      <c r="CF92" s="35">
        <v>1535726.8344818417</v>
      </c>
      <c r="CG92" s="39">
        <f t="shared" si="145"/>
        <v>12.262466938803252</v>
      </c>
      <c r="CH92" s="39">
        <v>249409.82346685173</v>
      </c>
      <c r="CI92" s="39">
        <f t="shared" si="146"/>
        <v>11.543010296054598</v>
      </c>
      <c r="CJ92" s="36">
        <v>1785155.0881913679</v>
      </c>
      <c r="CK92" s="40">
        <v>12.156730485827696</v>
      </c>
      <c r="CL92" s="38">
        <v>739154.74126288923</v>
      </c>
      <c r="CM92" s="39">
        <v>1.3773728456507968</v>
      </c>
      <c r="CN92" s="36">
        <v>312798.49514045118</v>
      </c>
      <c r="CO92" s="39">
        <v>0.97380397163393506</v>
      </c>
      <c r="CP92" s="36">
        <v>1051953.2364033405</v>
      </c>
      <c r="CQ92" s="40">
        <v>1.22626138760598</v>
      </c>
      <c r="CR92" s="116">
        <f t="shared" si="147"/>
        <v>2274881.5757447309</v>
      </c>
      <c r="CS92" s="117">
        <f t="shared" si="148"/>
        <v>562208.31860730285</v>
      </c>
      <c r="CT92" s="118">
        <f t="shared" si="149"/>
        <v>2837089.8943520337</v>
      </c>
      <c r="CU92" s="32"/>
      <c r="CV92" s="38">
        <f t="shared" si="150"/>
        <v>1658729.07556155</v>
      </c>
      <c r="CW92" s="39">
        <f t="shared" si="128"/>
        <v>2.4400358865389964</v>
      </c>
      <c r="CX92" s="39">
        <f t="shared" si="151"/>
        <v>356912.56738626515</v>
      </c>
      <c r="CY92" s="39">
        <f t="shared" si="152"/>
        <v>2.3725367593064455</v>
      </c>
      <c r="CZ92" s="36">
        <f t="shared" si="153"/>
        <v>2015641.6429478151</v>
      </c>
      <c r="DA92" s="40">
        <f t="shared" si="154"/>
        <v>2.4278052917110098</v>
      </c>
      <c r="DB92" s="38">
        <f t="shared" si="155"/>
        <v>892634.23035841144</v>
      </c>
      <c r="DC92" s="39">
        <f t="shared" si="120"/>
        <v>0.32114100714045851</v>
      </c>
      <c r="DD92" s="36">
        <f t="shared" si="156"/>
        <v>62856.977181201044</v>
      </c>
      <c r="DE92" s="39">
        <f t="shared" si="157"/>
        <v>4.1368107104982406E-2</v>
      </c>
      <c r="DF92" s="36">
        <f t="shared" si="158"/>
        <v>955491.20753961243</v>
      </c>
      <c r="DG92" s="40">
        <f t="shared" si="159"/>
        <v>0.22225760149848184</v>
      </c>
      <c r="DH92" s="152"/>
      <c r="DI92" s="161" t="s">
        <v>101</v>
      </c>
      <c r="DJ92" s="38">
        <f t="shared" si="160"/>
        <v>2015641.6429478151</v>
      </c>
      <c r="DK92" s="36">
        <f t="shared" si="161"/>
        <v>955491.20753961243</v>
      </c>
      <c r="DL92" s="37">
        <f t="shared" si="162"/>
        <v>2971132.8504874278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>
        <v>7051553.7435603049</v>
      </c>
      <c r="E93" s="39">
        <v>66.781136294040309</v>
      </c>
      <c r="F93" s="39">
        <v>2708129.8110000533</v>
      </c>
      <c r="G93" s="39">
        <v>117.24520785349611</v>
      </c>
      <c r="H93" s="36">
        <v>9759683.5545603577</v>
      </c>
      <c r="I93" s="40">
        <v>75.838709725389364</v>
      </c>
      <c r="J93" s="38">
        <v>3317706.1641525985</v>
      </c>
      <c r="K93" s="39">
        <v>7.9496126094572057</v>
      </c>
      <c r="L93" s="36">
        <v>6791587.6609255737</v>
      </c>
      <c r="M93" s="39">
        <v>28.57411379752018</v>
      </c>
      <c r="N93" s="36">
        <v>10109293.825078173</v>
      </c>
      <c r="O93" s="40">
        <v>17.492509212965274</v>
      </c>
      <c r="P93" s="116">
        <f t="shared" si="130"/>
        <v>10369259.907712903</v>
      </c>
      <c r="Q93" s="117">
        <f t="shared" si="131"/>
        <v>9499717.4719256274</v>
      </c>
      <c r="R93" s="118">
        <f t="shared" si="132"/>
        <v>19868977.37963853</v>
      </c>
      <c r="S93" s="32"/>
      <c r="T93" s="35">
        <v>3942650.3699999982</v>
      </c>
      <c r="U93" s="39">
        <v>20.810045286843053</v>
      </c>
      <c r="V93" s="39">
        <v>631602.50000000035</v>
      </c>
      <c r="W93" s="39">
        <v>13.767901907356956</v>
      </c>
      <c r="X93" s="36">
        <v>4574252.8699999982</v>
      </c>
      <c r="Y93" s="40">
        <v>19.437280078526683</v>
      </c>
      <c r="Z93" s="38">
        <v>1715875.2500000012</v>
      </c>
      <c r="AA93" s="39">
        <v>1.8111603985687006</v>
      </c>
      <c r="AB93" s="36">
        <v>989295.5700000003</v>
      </c>
      <c r="AC93" s="39">
        <v>2.7451151271976566</v>
      </c>
      <c r="AD93" s="36">
        <v>2705170.8200000012</v>
      </c>
      <c r="AE93" s="40">
        <v>2.0685308164866414</v>
      </c>
      <c r="AF93" s="116">
        <f t="shared" si="133"/>
        <v>5658525.6199999992</v>
      </c>
      <c r="AG93" s="117">
        <f t="shared" si="134"/>
        <v>1620898.0700000008</v>
      </c>
      <c r="AH93" s="118">
        <f t="shared" si="135"/>
        <v>7279423.6899999995</v>
      </c>
      <c r="AI93" s="32"/>
      <c r="AJ93" s="35">
        <v>777435.98563469481</v>
      </c>
      <c r="AK93" s="39">
        <v>12.332423629991986</v>
      </c>
      <c r="AL93" s="36">
        <v>114416.35397597283</v>
      </c>
      <c r="AM93" s="39">
        <v>6.588526659908605</v>
      </c>
      <c r="AN93" s="36">
        <v>891852.33961066767</v>
      </c>
      <c r="AO93" s="40">
        <v>11.091863040204309</v>
      </c>
      <c r="AP93" s="38">
        <v>387682.87002146302</v>
      </c>
      <c r="AQ93" s="39">
        <v>2.7410092763010154</v>
      </c>
      <c r="AR93" s="36">
        <v>166834.31611428442</v>
      </c>
      <c r="AS93" s="39">
        <v>1.2110592855224298</v>
      </c>
      <c r="AT93" s="36">
        <v>554517.18613574747</v>
      </c>
      <c r="AU93" s="40">
        <v>1.9861144143230316</v>
      </c>
      <c r="AV93" s="116">
        <f t="shared" si="136"/>
        <v>1165118.8556561577</v>
      </c>
      <c r="AW93" s="126">
        <f t="shared" si="137"/>
        <v>281250.67009025725</v>
      </c>
      <c r="AX93" s="118">
        <f t="shared" si="138"/>
        <v>1446369.5257464149</v>
      </c>
      <c r="AY93" s="32"/>
      <c r="AZ93" s="35">
        <v>1215548.0300021891</v>
      </c>
      <c r="BA93" s="39">
        <v>11.077021487954628</v>
      </c>
      <c r="BB93" s="39">
        <v>236403.28999781163</v>
      </c>
      <c r="BC93" s="39">
        <v>8.9706405342014808</v>
      </c>
      <c r="BD93" s="36">
        <f t="shared" si="163"/>
        <v>1451951.3200000008</v>
      </c>
      <c r="BE93" s="40">
        <v>10.669130642447227</v>
      </c>
      <c r="BF93" s="38">
        <v>1292906.9089060673</v>
      </c>
      <c r="BG93" s="39">
        <v>2.2290191763001261</v>
      </c>
      <c r="BH93" s="36">
        <v>1011262.0410939327</v>
      </c>
      <c r="BI93" s="39">
        <v>3.7931382658632224</v>
      </c>
      <c r="BJ93" s="36">
        <v>2304168.9500000002</v>
      </c>
      <c r="BK93" s="40">
        <v>2.721554751327901</v>
      </c>
      <c r="BL93" s="116">
        <f t="shared" si="139"/>
        <v>2508454.9389082566</v>
      </c>
      <c r="BM93" s="117">
        <f t="shared" si="140"/>
        <v>1247665.3310917444</v>
      </c>
      <c r="BN93" s="118">
        <f t="shared" si="141"/>
        <v>3756120.2700000009</v>
      </c>
      <c r="BO93" s="32"/>
      <c r="BP93" s="35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0</v>
      </c>
      <c r="BW93" s="39">
        <v>0</v>
      </c>
      <c r="BX93" s="36">
        <v>0</v>
      </c>
      <c r="BY93" s="39">
        <v>0</v>
      </c>
      <c r="BZ93" s="36">
        <v>0</v>
      </c>
      <c r="CA93" s="40">
        <v>0</v>
      </c>
      <c r="CB93" s="116">
        <f t="shared" si="142"/>
        <v>0</v>
      </c>
      <c r="CC93" s="117">
        <f t="shared" si="143"/>
        <v>0</v>
      </c>
      <c r="CD93" s="118">
        <f t="shared" si="144"/>
        <v>0</v>
      </c>
      <c r="CE93" s="32"/>
      <c r="CF93" s="35">
        <v>2480601.1374504492</v>
      </c>
      <c r="CG93" s="39">
        <f t="shared" si="145"/>
        <v>19.807096388080687</v>
      </c>
      <c r="CH93" s="39">
        <v>476112.24323969579</v>
      </c>
      <c r="CI93" s="39">
        <f t="shared" si="146"/>
        <v>22.035092481126291</v>
      </c>
      <c r="CJ93" s="36">
        <v>2956713.3806901448</v>
      </c>
      <c r="CK93" s="40">
        <v>20.134927172802239</v>
      </c>
      <c r="CL93" s="38">
        <v>4512555.2097212542</v>
      </c>
      <c r="CM93" s="39">
        <v>8.4088901327353938</v>
      </c>
      <c r="CN93" s="36">
        <v>4310451.6004306972</v>
      </c>
      <c r="CO93" s="39">
        <v>13.419293741008916</v>
      </c>
      <c r="CP93" s="36">
        <v>8823006.8101519514</v>
      </c>
      <c r="CQ93" s="40">
        <v>10.284974844381388</v>
      </c>
      <c r="CR93" s="116">
        <f t="shared" si="147"/>
        <v>6993156.3471717034</v>
      </c>
      <c r="CS93" s="117">
        <f t="shared" si="148"/>
        <v>4786563.8436703933</v>
      </c>
      <c r="CT93" s="118">
        <f t="shared" si="149"/>
        <v>11779720.190842096</v>
      </c>
      <c r="CU93" s="32"/>
      <c r="CV93" s="38">
        <f t="shared" si="150"/>
        <v>15467789.266647639</v>
      </c>
      <c r="CW93" s="39">
        <f t="shared" si="128"/>
        <v>22.753541522907042</v>
      </c>
      <c r="CX93" s="39">
        <f t="shared" si="151"/>
        <v>4166664.1982135335</v>
      </c>
      <c r="CY93" s="39">
        <f t="shared" si="152"/>
        <v>27.697438749051308</v>
      </c>
      <c r="CZ93" s="36">
        <f t="shared" si="153"/>
        <v>19634453.464861173</v>
      </c>
      <c r="DA93" s="40">
        <f t="shared" si="154"/>
        <v>23.649357607104005</v>
      </c>
      <c r="DB93" s="38">
        <f t="shared" si="155"/>
        <v>11226726.402801385</v>
      </c>
      <c r="DC93" s="39">
        <f t="shared" si="120"/>
        <v>4.0390140790796076</v>
      </c>
      <c r="DD93" s="36">
        <f t="shared" si="156"/>
        <v>13269431.188564489</v>
      </c>
      <c r="DE93" s="39">
        <f t="shared" si="157"/>
        <v>8.7330201872148159</v>
      </c>
      <c r="DF93" s="36">
        <f t="shared" si="158"/>
        <v>24496157.591365874</v>
      </c>
      <c r="DG93" s="40">
        <f t="shared" si="159"/>
        <v>5.698071514656081</v>
      </c>
      <c r="DH93" s="152"/>
      <c r="DI93" s="161" t="s">
        <v>90</v>
      </c>
      <c r="DJ93" s="38">
        <f t="shared" si="160"/>
        <v>19634453.464861173</v>
      </c>
      <c r="DK93" s="36">
        <f t="shared" si="161"/>
        <v>24496157.591365874</v>
      </c>
      <c r="DL93" s="37">
        <f t="shared" si="162"/>
        <v>44130611.056227043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>
        <v>68382.920447557306</v>
      </c>
      <c r="E94" s="39">
        <v>0.64761459625309969</v>
      </c>
      <c r="F94" s="39">
        <v>15577.619552442717</v>
      </c>
      <c r="G94" s="39">
        <v>0.67441421562224935</v>
      </c>
      <c r="H94" s="36">
        <v>83960.540000000023</v>
      </c>
      <c r="I94" s="40">
        <v>0.65242474162716624</v>
      </c>
      <c r="J94" s="38">
        <v>151282.55396765925</v>
      </c>
      <c r="K94" s="39">
        <v>0.49485155674655396</v>
      </c>
      <c r="L94" s="36">
        <v>236461.97403234072</v>
      </c>
      <c r="M94" s="39">
        <v>0.89819334976426979</v>
      </c>
      <c r="N94" s="36">
        <v>387744.52799999993</v>
      </c>
      <c r="O94" s="40">
        <v>0.68147662910803064</v>
      </c>
      <c r="P94" s="116">
        <f t="shared" si="130"/>
        <v>219665.47441521654</v>
      </c>
      <c r="Q94" s="117">
        <f t="shared" si="131"/>
        <v>252039.59358478343</v>
      </c>
      <c r="R94" s="118">
        <f t="shared" si="132"/>
        <v>471705.06799999997</v>
      </c>
      <c r="S94" s="32"/>
      <c r="T94" s="35">
        <v>0</v>
      </c>
      <c r="U94" s="39">
        <v>0</v>
      </c>
      <c r="V94" s="39">
        <v>0</v>
      </c>
      <c r="W94" s="39">
        <v>0</v>
      </c>
      <c r="X94" s="36">
        <v>0</v>
      </c>
      <c r="Y94" s="40">
        <v>0</v>
      </c>
      <c r="Z94" s="38">
        <v>0</v>
      </c>
      <c r="AA94" s="39">
        <v>0</v>
      </c>
      <c r="AB94" s="36">
        <v>0</v>
      </c>
      <c r="AC94" s="39">
        <v>0</v>
      </c>
      <c r="AD94" s="36">
        <v>0</v>
      </c>
      <c r="AE94" s="40">
        <v>0</v>
      </c>
      <c r="AF94" s="116">
        <f t="shared" si="133"/>
        <v>0</v>
      </c>
      <c r="AG94" s="117">
        <f t="shared" si="134"/>
        <v>0</v>
      </c>
      <c r="AH94" s="118">
        <f t="shared" si="135"/>
        <v>0</v>
      </c>
      <c r="AI94" s="32"/>
      <c r="AJ94" s="35">
        <v>4754345.0500300527</v>
      </c>
      <c r="AK94" s="39">
        <v>75.417910057583327</v>
      </c>
      <c r="AL94" s="36">
        <v>1252835.0399463549</v>
      </c>
      <c r="AM94" s="39">
        <v>72.142982836943162</v>
      </c>
      <c r="AN94" s="36">
        <v>6007180.0899764076</v>
      </c>
      <c r="AO94" s="40">
        <v>74.710594855811848</v>
      </c>
      <c r="AP94" s="38">
        <v>1768098.0458405591</v>
      </c>
      <c r="AQ94" s="39">
        <v>12.500869963097323</v>
      </c>
      <c r="AR94" s="36">
        <v>2781183.7847926077</v>
      </c>
      <c r="AS94" s="39">
        <v>20.188762874241302</v>
      </c>
      <c r="AT94" s="36">
        <v>4549281.8306331672</v>
      </c>
      <c r="AU94" s="40">
        <v>16.294164445295497</v>
      </c>
      <c r="AV94" s="116">
        <f t="shared" si="136"/>
        <v>6522443.0958706122</v>
      </c>
      <c r="AW94" s="117">
        <f t="shared" si="137"/>
        <v>4034018.8247389626</v>
      </c>
      <c r="AX94" s="118">
        <f t="shared" si="138"/>
        <v>10556461.920609575</v>
      </c>
      <c r="AY94" s="32"/>
      <c r="AZ94" s="35">
        <v>3274018.7290039281</v>
      </c>
      <c r="BA94" s="39">
        <v>29.835411615184881</v>
      </c>
      <c r="BB94" s="39">
        <v>636740.6140665526</v>
      </c>
      <c r="BC94" s="39">
        <v>24.161978297216734</v>
      </c>
      <c r="BD94" s="36">
        <f t="shared" si="163"/>
        <v>3910759.343070481</v>
      </c>
      <c r="BE94" s="40">
        <v>28.73677771951062</v>
      </c>
      <c r="BF94" s="38">
        <v>1873767.5317983842</v>
      </c>
      <c r="BG94" s="39">
        <v>3.2304443046414248</v>
      </c>
      <c r="BH94" s="36">
        <v>1465588.8724001255</v>
      </c>
      <c r="BI94" s="39">
        <v>5.4972707448908134</v>
      </c>
      <c r="BJ94" s="36">
        <v>3339356.4041985096</v>
      </c>
      <c r="BK94" s="40">
        <v>3.9442599416261155</v>
      </c>
      <c r="BL94" s="116">
        <f t="shared" si="139"/>
        <v>5147786.2608023118</v>
      </c>
      <c r="BM94" s="117">
        <f t="shared" si="140"/>
        <v>2102329.4864666779</v>
      </c>
      <c r="BN94" s="118">
        <f t="shared" si="141"/>
        <v>7250115.7472689897</v>
      </c>
      <c r="BO94" s="32"/>
      <c r="BP94" s="35">
        <v>645289.87999999977</v>
      </c>
      <c r="BQ94" s="39">
        <v>7.4400438131254871</v>
      </c>
      <c r="BR94" s="39">
        <v>-536.88999999999976</v>
      </c>
      <c r="BS94" s="39">
        <v>-3.3272806147744159E-2</v>
      </c>
      <c r="BT94" s="36">
        <v>644752.98999999976</v>
      </c>
      <c r="BU94" s="40">
        <v>6.2677702492514653</v>
      </c>
      <c r="BV94" s="38">
        <v>-22320.649999999987</v>
      </c>
      <c r="BW94" s="39">
        <v>-8.3175830523001204E-2</v>
      </c>
      <c r="BX94" s="36">
        <v>-9160.119999999999</v>
      </c>
      <c r="BY94" s="39">
        <v>-5.3809624512430092E-2</v>
      </c>
      <c r="BZ94" s="36">
        <v>-31480.769999999986</v>
      </c>
      <c r="CA94" s="40">
        <v>-7.1777708869619899E-2</v>
      </c>
      <c r="CB94" s="116">
        <f t="shared" si="142"/>
        <v>622969.22999999975</v>
      </c>
      <c r="CC94" s="117">
        <f t="shared" si="143"/>
        <v>-9697.0099999999984</v>
      </c>
      <c r="CD94" s="118">
        <f t="shared" si="144"/>
        <v>613272.21999999974</v>
      </c>
      <c r="CE94" s="32"/>
      <c r="CF94" s="35">
        <v>1558311.5914296098</v>
      </c>
      <c r="CG94" s="39">
        <f t="shared" si="145"/>
        <v>12.442801637119802</v>
      </c>
      <c r="CH94" s="39">
        <v>424499.27278998296</v>
      </c>
      <c r="CI94" s="39">
        <f t="shared" si="146"/>
        <v>19.646377229137915</v>
      </c>
      <c r="CJ94" s="36">
        <v>3898931.9257100015</v>
      </c>
      <c r="CK94" s="40">
        <v>26.551342747182414</v>
      </c>
      <c r="CL94" s="38">
        <v>1946785.9489757679</v>
      </c>
      <c r="CM94" s="39">
        <v>3.6277249576080992</v>
      </c>
      <c r="CN94" s="36">
        <v>2833293.7941742325</v>
      </c>
      <c r="CO94" s="39">
        <v>8.8206074915219261</v>
      </c>
      <c r="CP94" s="36">
        <v>4780079.7431500005</v>
      </c>
      <c r="CQ94" s="40">
        <v>5.5721366842726159</v>
      </c>
      <c r="CR94" s="116">
        <f t="shared" si="147"/>
        <v>3505097.5404053777</v>
      </c>
      <c r="CS94" s="117">
        <f t="shared" si="148"/>
        <v>3257793.0669642156</v>
      </c>
      <c r="CT94" s="118">
        <f t="shared" si="149"/>
        <v>6762890.6073695933</v>
      </c>
      <c r="CU94" s="32"/>
      <c r="CV94" s="38">
        <f t="shared" si="150"/>
        <v>10300348.170911146</v>
      </c>
      <c r="CW94" s="39">
        <f t="shared" si="128"/>
        <v>15.152094185339369</v>
      </c>
      <c r="CX94" s="39">
        <f t="shared" si="151"/>
        <v>2329115.6563553335</v>
      </c>
      <c r="CY94" s="39">
        <f t="shared" si="152"/>
        <v>15.482538347826859</v>
      </c>
      <c r="CZ94" s="36">
        <f t="shared" si="153"/>
        <v>12629463.827266481</v>
      </c>
      <c r="DA94" s="40">
        <f t="shared" si="154"/>
        <v>15.211969458255622</v>
      </c>
      <c r="DB94" s="38">
        <f t="shared" si="155"/>
        <v>5717613.4305823706</v>
      </c>
      <c r="DC94" s="39">
        <f t="shared" si="120"/>
        <v>2.0570129097556316</v>
      </c>
      <c r="DD94" s="36">
        <f t="shared" si="156"/>
        <v>7307368.3053993061</v>
      </c>
      <c r="DE94" s="39">
        <f t="shared" si="157"/>
        <v>4.8092035008600496</v>
      </c>
      <c r="DF94" s="36">
        <f t="shared" si="158"/>
        <v>13024981.735981677</v>
      </c>
      <c r="DG94" s="40">
        <f t="shared" si="159"/>
        <v>3.0297517940067533</v>
      </c>
      <c r="DH94" s="152"/>
      <c r="DI94" s="161" t="s">
        <v>91</v>
      </c>
      <c r="DJ94" s="38">
        <f t="shared" si="160"/>
        <v>12629463.827266481</v>
      </c>
      <c r="DK94" s="36">
        <f t="shared" si="161"/>
        <v>13024981.735981677</v>
      </c>
      <c r="DL94" s="37">
        <f t="shared" si="162"/>
        <v>25654445.563248158</v>
      </c>
      <c r="DM94"/>
    </row>
    <row r="95" spans="1:119" s="19" customFormat="1" ht="15.6" x14ac:dyDescent="0.3">
      <c r="A95" s="26">
        <v>80</v>
      </c>
      <c r="B95" s="26" t="s">
        <v>176</v>
      </c>
      <c r="C95" s="41"/>
      <c r="D95" s="42">
        <v>9348887.6214487664</v>
      </c>
      <c r="E95" s="46">
        <v>88.53784019100658</v>
      </c>
      <c r="F95" s="43">
        <v>3376178</v>
      </c>
      <c r="G95" s="46">
        <v>146.16754697376396</v>
      </c>
      <c r="H95" s="43">
        <v>12725065.621448766</v>
      </c>
      <c r="I95" s="47">
        <v>98.881541856000979</v>
      </c>
      <c r="J95" s="45">
        <v>5953095.6310706502</v>
      </c>
      <c r="K95" s="46">
        <v>16.570081699479715</v>
      </c>
      <c r="L95" s="43">
        <v>10455070.16613522</v>
      </c>
      <c r="M95" s="46">
        <v>42.489736538227788</v>
      </c>
      <c r="N95" s="43">
        <v>16408165.797205869</v>
      </c>
      <c r="O95" s="47">
        <v>28.563030468003173</v>
      </c>
      <c r="P95" s="122">
        <f t="shared" si="130"/>
        <v>15301983.252519418</v>
      </c>
      <c r="Q95" s="128">
        <f t="shared" si="131"/>
        <v>13831248.16613522</v>
      </c>
      <c r="R95" s="129">
        <f t="shared" si="132"/>
        <v>29133231.418654636</v>
      </c>
      <c r="S95" s="32"/>
      <c r="T95" s="42">
        <v>10734457.089228634</v>
      </c>
      <c r="U95" s="46">
        <v>56.658470113473804</v>
      </c>
      <c r="V95" s="43">
        <v>2411738.478251399</v>
      </c>
      <c r="W95" s="46">
        <v>52.571955929185812</v>
      </c>
      <c r="X95" s="43">
        <v>13146195.567480033</v>
      </c>
      <c r="Y95" s="47">
        <v>55.861862576083496</v>
      </c>
      <c r="Z95" s="45">
        <v>17274338.184320625</v>
      </c>
      <c r="AA95" s="46">
        <v>18.233608317926752</v>
      </c>
      <c r="AB95" s="43">
        <v>8031013.4620358218</v>
      </c>
      <c r="AC95" s="46">
        <v>22.284600487357434</v>
      </c>
      <c r="AD95" s="43">
        <v>25305351.646356449</v>
      </c>
      <c r="AE95" s="47">
        <v>19.349942456690872</v>
      </c>
      <c r="AF95" s="122">
        <f t="shared" si="133"/>
        <v>28008795.273549259</v>
      </c>
      <c r="AG95" s="128">
        <f t="shared" si="134"/>
        <v>10442751.940287221</v>
      </c>
      <c r="AH95" s="129">
        <f t="shared" si="135"/>
        <v>38451547.213836476</v>
      </c>
      <c r="AI95" s="32"/>
      <c r="AJ95" s="42">
        <v>11636973.269925065</v>
      </c>
      <c r="AK95" s="46">
        <v>184.59665720058797</v>
      </c>
      <c r="AL95" s="43">
        <v>2877904.0972632915</v>
      </c>
      <c r="AM95" s="46">
        <v>165.72060907884898</v>
      </c>
      <c r="AN95" s="43">
        <v>14514877.367188357</v>
      </c>
      <c r="AO95" s="47">
        <v>180.51982895789314</v>
      </c>
      <c r="AP95" s="45">
        <v>3926761.1036764141</v>
      </c>
      <c r="AQ95" s="46">
        <v>27.763126625633948</v>
      </c>
      <c r="AR95" s="43">
        <v>5748776.7956652828</v>
      </c>
      <c r="AS95" s="46">
        <v>41.730680359651878</v>
      </c>
      <c r="AT95" s="43">
        <v>9675537.8993416969</v>
      </c>
      <c r="AU95" s="47">
        <v>34.654877736299802</v>
      </c>
      <c r="AV95" s="122">
        <f t="shared" si="136"/>
        <v>15563734.373601479</v>
      </c>
      <c r="AW95" s="128">
        <f t="shared" si="137"/>
        <v>8626680.8929285742</v>
      </c>
      <c r="AX95" s="129">
        <f t="shared" si="138"/>
        <v>24190415.266530052</v>
      </c>
      <c r="AY95" s="32"/>
      <c r="AZ95" s="42">
        <f>SUM(AZ75:AZ94)</f>
        <v>12896656.369389586</v>
      </c>
      <c r="BA95" s="46">
        <v>117.79955504749387</v>
      </c>
      <c r="BB95" s="43">
        <f>SUM(BB75:BB94)</f>
        <v>2481550.896196946</v>
      </c>
      <c r="BC95" s="46">
        <v>93.019970891160185</v>
      </c>
      <c r="BD95" s="43">
        <f>SUM(BD75:BD94)</f>
        <v>15378207.265586533</v>
      </c>
      <c r="BE95" s="47">
        <v>113.00110417143584</v>
      </c>
      <c r="BF95" s="45">
        <v>9982157.5165686123</v>
      </c>
      <c r="BG95" s="46">
        <v>17.250423802056236</v>
      </c>
      <c r="BH95" s="43">
        <v>7823032.4895080263</v>
      </c>
      <c r="BI95" s="46">
        <v>29.254575854265536</v>
      </c>
      <c r="BJ95" s="43">
        <v>17805190.006076638</v>
      </c>
      <c r="BK95" s="47">
        <v>21.030488870763552</v>
      </c>
      <c r="BL95" s="122">
        <f t="shared" si="139"/>
        <v>22878813.885958198</v>
      </c>
      <c r="BM95" s="128">
        <f t="shared" si="140"/>
        <v>10304583.385704972</v>
      </c>
      <c r="BN95" s="129">
        <f t="shared" si="141"/>
        <v>33183397.27166317</v>
      </c>
      <c r="BO95" s="32"/>
      <c r="BP95" s="42">
        <v>6017385.4939529309</v>
      </c>
      <c r="BQ95" s="46">
        <v>69.379069939041315</v>
      </c>
      <c r="BR95" s="43">
        <v>688661.81264591147</v>
      </c>
      <c r="BS95" s="46">
        <v>42.678595230906758</v>
      </c>
      <c r="BT95" s="36">
        <v>6706047.3065988421</v>
      </c>
      <c r="BU95" s="47">
        <v>65.190800896283022</v>
      </c>
      <c r="BV95" s="45">
        <v>2680954.5114847342</v>
      </c>
      <c r="BW95" s="46">
        <v>9.9903281529493935</v>
      </c>
      <c r="BX95" s="43">
        <v>3358982.0419164211</v>
      </c>
      <c r="BY95" s="46">
        <v>19.731789804011122</v>
      </c>
      <c r="BZ95" s="43">
        <v>6039936.5534011554</v>
      </c>
      <c r="CA95" s="47">
        <v>13.771353353841212</v>
      </c>
      <c r="CB95" s="122">
        <f t="shared" si="142"/>
        <v>8698340.0054376647</v>
      </c>
      <c r="CC95" s="128">
        <f t="shared" si="143"/>
        <v>4047643.8545623329</v>
      </c>
      <c r="CD95" s="129">
        <f t="shared" si="144"/>
        <v>12745983.859999998</v>
      </c>
      <c r="CE95" s="32"/>
      <c r="CF95" s="42">
        <f>SUM(CF75:CF94)</f>
        <v>16641307.253118267</v>
      </c>
      <c r="CG95" s="46">
        <f t="shared" si="145"/>
        <v>132.87745934235829</v>
      </c>
      <c r="CH95" s="43">
        <f>SUM(CH75:CH94)</f>
        <v>3689805.5403835722</v>
      </c>
      <c r="CI95" s="46">
        <f t="shared" si="146"/>
        <v>170.76898877139686</v>
      </c>
      <c r="CJ95" s="43">
        <f>SUM(CJ75:CJ94)</f>
        <v>20331131.223744515</v>
      </c>
      <c r="CK95" s="47">
        <v>138.45300298780697</v>
      </c>
      <c r="CL95" s="45">
        <v>10753648.570237</v>
      </c>
      <c r="CM95" s="46">
        <v>20.038812856708674</v>
      </c>
      <c r="CN95" s="43">
        <v>12626020.760443512</v>
      </c>
      <c r="CO95" s="46">
        <v>39.307315583253207</v>
      </c>
      <c r="CP95" s="43">
        <v>23379669.330680512</v>
      </c>
      <c r="CQ95" s="47">
        <v>27.253669424727882</v>
      </c>
      <c r="CR95" s="122">
        <f t="shared" si="147"/>
        <v>27394955.823355265</v>
      </c>
      <c r="CS95" s="128">
        <f t="shared" si="148"/>
        <v>16315826.300827084</v>
      </c>
      <c r="CT95" s="129">
        <f t="shared" si="149"/>
        <v>43710782.124182351</v>
      </c>
      <c r="CU95" s="32"/>
      <c r="CV95" s="45">
        <f>SUM(CV75:CV94)</f>
        <v>67275667.097063258</v>
      </c>
      <c r="CW95" s="46">
        <f t="shared" si="128"/>
        <v>98.964348323195395</v>
      </c>
      <c r="CX95" s="46">
        <f>SUM(CX75:CX94)</f>
        <v>15525838.824741125</v>
      </c>
      <c r="CY95" s="46">
        <f t="shared" si="152"/>
        <v>103.2062939125943</v>
      </c>
      <c r="CZ95" s="43">
        <f t="shared" si="153"/>
        <v>82801505.921804383</v>
      </c>
      <c r="DA95" s="47">
        <f t="shared" si="154"/>
        <v>99.732973339746465</v>
      </c>
      <c r="DB95" s="45">
        <f>SUM(DB75:DB94)</f>
        <v>50570955.51735805</v>
      </c>
      <c r="DC95" s="46">
        <f t="shared" si="120"/>
        <v>18.193798797497184</v>
      </c>
      <c r="DD95" s="43">
        <f>SUM(DD75:DD94)</f>
        <v>48042895.715704285</v>
      </c>
      <c r="DE95" s="46">
        <f t="shared" si="157"/>
        <v>31.618505132237733</v>
      </c>
      <c r="DF95" s="43">
        <f>SUM(DF75:DF94)</f>
        <v>98613851.233062312</v>
      </c>
      <c r="DG95" s="47">
        <f t="shared" si="159"/>
        <v>22.938649646004073</v>
      </c>
      <c r="DH95" s="153"/>
      <c r="DI95" s="161" t="s">
        <v>176</v>
      </c>
      <c r="DJ95" s="45">
        <f t="shared" ref="DJ95:DK95" si="164">SUM(DJ75:DJ94)</f>
        <v>82801505.921804368</v>
      </c>
      <c r="DK95" s="43">
        <f t="shared" si="164"/>
        <v>98613851.233062312</v>
      </c>
      <c r="DL95" s="44">
        <f>SUM(DL75:DL94)</f>
        <v>181415357.1548667</v>
      </c>
      <c r="DM95"/>
      <c r="DO95" s="48"/>
    </row>
    <row r="96" spans="1:119" s="19" customFormat="1" ht="15.6" x14ac:dyDescent="0.3">
      <c r="A96" s="26">
        <v>81</v>
      </c>
      <c r="B96" s="25" t="s">
        <v>177</v>
      </c>
      <c r="C96" s="41"/>
      <c r="D96" s="42">
        <v>14224597</v>
      </c>
      <c r="E96" s="46">
        <v>134.71282862338055</v>
      </c>
      <c r="F96" s="43">
        <v>3376178</v>
      </c>
      <c r="G96" s="46">
        <v>146.16754697376396</v>
      </c>
      <c r="H96" s="43">
        <v>17600775</v>
      </c>
      <c r="I96" s="47">
        <v>136.76878545341518</v>
      </c>
      <c r="J96" s="45">
        <v>6801988</v>
      </c>
      <c r="K96" s="46">
        <v>22.249587030973494</v>
      </c>
      <c r="L96" s="43">
        <v>11186017.999999998</v>
      </c>
      <c r="M96" s="46">
        <v>42.489736538227788</v>
      </c>
      <c r="N96" s="43">
        <v>17988006</v>
      </c>
      <c r="O96" s="47">
        <v>31.614645231705325</v>
      </c>
      <c r="P96" s="122">
        <f t="shared" si="130"/>
        <v>21026585</v>
      </c>
      <c r="Q96" s="128">
        <f t="shared" si="131"/>
        <v>14562195.999999998</v>
      </c>
      <c r="R96" s="129">
        <f t="shared" si="132"/>
        <v>35588781</v>
      </c>
      <c r="S96" s="32"/>
      <c r="T96" s="42">
        <v>21071418.995119758</v>
      </c>
      <c r="U96" s="46">
        <v>111.21888638238225</v>
      </c>
      <c r="V96" s="43">
        <v>5153805.3561106734</v>
      </c>
      <c r="W96" s="46">
        <v>112.34453092339342</v>
      </c>
      <c r="X96" s="43">
        <v>26225224.351230431</v>
      </c>
      <c r="Y96" s="47">
        <v>111.43831469838796</v>
      </c>
      <c r="Z96" s="45">
        <v>23835286.34495471</v>
      </c>
      <c r="AA96" s="46">
        <v>25.158895855935477</v>
      </c>
      <c r="AB96" s="43">
        <v>10902329.591255888</v>
      </c>
      <c r="AC96" s="46">
        <v>30.25198008584146</v>
      </c>
      <c r="AD96" s="43">
        <v>34737615.936210603</v>
      </c>
      <c r="AE96" s="47">
        <v>26.562399876592288</v>
      </c>
      <c r="AF96" s="122">
        <f t="shared" si="133"/>
        <v>44906705.340074465</v>
      </c>
      <c r="AG96" s="128">
        <f t="shared" si="134"/>
        <v>16056134.947366562</v>
      </c>
      <c r="AH96" s="129">
        <f t="shared" si="135"/>
        <v>60962840.28744103</v>
      </c>
      <c r="AI96" s="32"/>
      <c r="AJ96" s="42">
        <v>15013104.524344899</v>
      </c>
      <c r="AK96" s="46">
        <v>238.15203877450665</v>
      </c>
      <c r="AL96" s="43">
        <v>3781472.0804433664</v>
      </c>
      <c r="AM96" s="46">
        <v>217.75147301873582</v>
      </c>
      <c r="AN96" s="43">
        <v>18794576.604788266</v>
      </c>
      <c r="AO96" s="47">
        <v>233.74594687944017</v>
      </c>
      <c r="AP96" s="45">
        <v>4440276.6820813948</v>
      </c>
      <c r="AQ96" s="46">
        <v>31.393802811701203</v>
      </c>
      <c r="AR96" s="43">
        <v>6560607.8682936477</v>
      </c>
      <c r="AS96" s="46">
        <v>47.623805836959093</v>
      </c>
      <c r="AT96" s="43">
        <v>11000884.550375042</v>
      </c>
      <c r="AU96" s="47">
        <v>39.401872335215074</v>
      </c>
      <c r="AV96" s="122">
        <f t="shared" si="136"/>
        <v>19453381.206426293</v>
      </c>
      <c r="AW96" s="128">
        <f t="shared" si="137"/>
        <v>10342079.948737014</v>
      </c>
      <c r="AX96" s="129">
        <f t="shared" si="138"/>
        <v>29795461.155163307</v>
      </c>
      <c r="AY96" s="32"/>
      <c r="AZ96" s="42">
        <f>+AZ73+AZ95</f>
        <v>18173320.237084396</v>
      </c>
      <c r="BA96" s="46">
        <v>165.88463075368702</v>
      </c>
      <c r="BB96" s="43">
        <f>+BB73+BB95</f>
        <v>3507771.7182021327</v>
      </c>
      <c r="BC96" s="46">
        <v>131.96129908928512</v>
      </c>
      <c r="BD96" s="43">
        <f>+BD73+BD95</f>
        <v>21681091.955286533</v>
      </c>
      <c r="BE96" s="47">
        <v>159.31553582792534</v>
      </c>
      <c r="BF96" s="45">
        <v>12604596.016790692</v>
      </c>
      <c r="BG96" s="46">
        <v>21.771604457366234</v>
      </c>
      <c r="BH96" s="43">
        <v>9874202.9891859461</v>
      </c>
      <c r="BI96" s="46">
        <v>36.948302105200142</v>
      </c>
      <c r="BJ96" s="43">
        <v>22478799.00597664</v>
      </c>
      <c r="BK96" s="47">
        <v>26.550692925039467</v>
      </c>
      <c r="BL96" s="122">
        <f t="shared" si="139"/>
        <v>30777916.253875088</v>
      </c>
      <c r="BM96" s="128">
        <f t="shared" si="140"/>
        <v>13381974.707388079</v>
      </c>
      <c r="BN96" s="129">
        <f t="shared" si="141"/>
        <v>44159890.961263165</v>
      </c>
      <c r="BO96" s="32"/>
      <c r="BP96" s="42">
        <v>12664712.30395293</v>
      </c>
      <c r="BQ96" s="46">
        <v>146.02121828106038</v>
      </c>
      <c r="BR96" s="43">
        <v>1513512.7826459117</v>
      </c>
      <c r="BS96" s="46">
        <v>93.797272102498241</v>
      </c>
      <c r="BT96" s="36">
        <v>14178225.086598843</v>
      </c>
      <c r="BU96" s="47">
        <v>137.82930635959525</v>
      </c>
      <c r="BV96" s="45">
        <v>3527447.7214847347</v>
      </c>
      <c r="BW96" s="46">
        <v>13.14470653233491</v>
      </c>
      <c r="BX96" s="43">
        <v>4373500.0219164211</v>
      </c>
      <c r="BY96" s="46">
        <v>25.691409499485534</v>
      </c>
      <c r="BZ96" s="43">
        <v>7900947.7434011558</v>
      </c>
      <c r="CA96" s="47">
        <v>18.014550689831562</v>
      </c>
      <c r="CB96" s="122">
        <f t="shared" si="142"/>
        <v>16192160.025437664</v>
      </c>
      <c r="CC96" s="128">
        <f t="shared" si="143"/>
        <v>5887012.804562333</v>
      </c>
      <c r="CD96" s="129">
        <f t="shared" si="144"/>
        <v>22079172.829999998</v>
      </c>
      <c r="CE96" s="32"/>
      <c r="CF96" s="42">
        <f>+CF73+CF95</f>
        <v>21479007.386327565</v>
      </c>
      <c r="CG96" s="46">
        <f t="shared" si="145"/>
        <v>171.50551259464032</v>
      </c>
      <c r="CH96" s="43">
        <f>+CH73+CH95</f>
        <v>4791542.7194212712</v>
      </c>
      <c r="CI96" s="46">
        <f t="shared" si="146"/>
        <v>221.75881517199386</v>
      </c>
      <c r="CJ96" s="43">
        <f>+CJ73+CJ95</f>
        <v>26270568.535991512</v>
      </c>
      <c r="CK96" s="47">
        <v>178.89998662529547</v>
      </c>
      <c r="CL96" s="45">
        <v>13465041.864477916</v>
      </c>
      <c r="CM96" s="46">
        <v>25.091340140760611</v>
      </c>
      <c r="CN96" s="43">
        <v>16289112.680387368</v>
      </c>
      <c r="CO96" s="46">
        <v>50.711249794956522</v>
      </c>
      <c r="CP96" s="43">
        <v>29754154.544865284</v>
      </c>
      <c r="CQ96" s="47">
        <v>34.684403808649591</v>
      </c>
      <c r="CR96" s="122">
        <f t="shared" si="147"/>
        <v>34944049.250805482</v>
      </c>
      <c r="CS96" s="128">
        <f t="shared" si="148"/>
        <v>21080655.399808638</v>
      </c>
      <c r="CT96" s="129">
        <f t="shared" si="149"/>
        <v>56024704.65061412</v>
      </c>
      <c r="CU96" s="32"/>
      <c r="CV96" s="45">
        <f>+CV73+CV95</f>
        <v>102626160.44682956</v>
      </c>
      <c r="CW96" s="46">
        <f t="shared" si="128"/>
        <v>150.96589194543307</v>
      </c>
      <c r="CX96" s="46">
        <f>+CX73+CX95</f>
        <v>22124282.656823359</v>
      </c>
      <c r="CY96" s="46">
        <f t="shared" si="152"/>
        <v>147.06871842871246</v>
      </c>
      <c r="CZ96" s="43">
        <f t="shared" si="153"/>
        <v>124750443.10365292</v>
      </c>
      <c r="DA96" s="47">
        <f t="shared" si="154"/>
        <v>150.25973836668899</v>
      </c>
      <c r="DB96" s="45">
        <f>+DB73+DB95</f>
        <v>64674636.629789464</v>
      </c>
      <c r="DC96" s="46">
        <f t="shared" si="120"/>
        <v>23.267848394514644</v>
      </c>
      <c r="DD96" s="43">
        <f>+DD73+DD95</f>
        <v>59185771.151039273</v>
      </c>
      <c r="DE96" s="46">
        <f t="shared" si="157"/>
        <v>38.951973668874217</v>
      </c>
      <c r="DF96" s="43">
        <f>+DF73+DF95</f>
        <v>123860407.78082871</v>
      </c>
      <c r="DG96" s="47">
        <f t="shared" si="159"/>
        <v>28.811272083683306</v>
      </c>
      <c r="DH96" s="153"/>
      <c r="DI96" s="160" t="s">
        <v>177</v>
      </c>
      <c r="DJ96" s="45">
        <f>+DJ73+DJ95</f>
        <v>124750443.10365289</v>
      </c>
      <c r="DK96" s="43">
        <f t="shared" ref="DK96:DL96" si="165">+DK73+DK95</f>
        <v>123860407.78082871</v>
      </c>
      <c r="DL96" s="44">
        <f t="shared" si="165"/>
        <v>248610850.88448161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38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2" si="166">+D98+J98</f>
        <v>0</v>
      </c>
      <c r="Q98" s="117">
        <f t="shared" ref="Q98:Q102" si="167">+F98+L98</f>
        <v>0</v>
      </c>
      <c r="R98" s="118">
        <f t="shared" ref="R98:R102" si="168">+P98+Q98</f>
        <v>0</v>
      </c>
      <c r="S98" s="32"/>
      <c r="T98" s="35">
        <v>0</v>
      </c>
      <c r="U98" s="39">
        <v>0</v>
      </c>
      <c r="V98" s="39">
        <v>0</v>
      </c>
      <c r="W98" s="39">
        <v>0</v>
      </c>
      <c r="X98" s="36">
        <v>0</v>
      </c>
      <c r="Y98" s="40">
        <v>0</v>
      </c>
      <c r="Z98" s="38">
        <v>0</v>
      </c>
      <c r="AA98" s="39">
        <v>0</v>
      </c>
      <c r="AB98" s="36">
        <v>0</v>
      </c>
      <c r="AC98" s="39">
        <v>0</v>
      </c>
      <c r="AD98" s="36">
        <v>0</v>
      </c>
      <c r="AE98" s="40">
        <v>0</v>
      </c>
      <c r="AF98" s="116">
        <f t="shared" ref="AF98:AF102" si="169">+T98+Z98</f>
        <v>0</v>
      </c>
      <c r="AG98" s="117">
        <f t="shared" ref="AG98:AG102" si="170">+V98+AB98</f>
        <v>0</v>
      </c>
      <c r="AH98" s="118">
        <f t="shared" ref="AH98:AH102" si="171">+AF98+AG98</f>
        <v>0</v>
      </c>
      <c r="AI98" s="32"/>
      <c r="AJ98" s="35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38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72">+AJ98+AP98</f>
        <v>0</v>
      </c>
      <c r="AW98" s="117">
        <f t="shared" ref="AW98:AW102" si="173">+AL98+AR98</f>
        <v>0</v>
      </c>
      <c r="AX98" s="118">
        <f t="shared" ref="AX98:AX101" si="174">+AV98+AW98</f>
        <v>0</v>
      </c>
      <c r="AY98" s="32"/>
      <c r="AZ98" s="35">
        <v>0</v>
      </c>
      <c r="BA98" s="39">
        <v>0</v>
      </c>
      <c r="BB98" s="39">
        <v>0</v>
      </c>
      <c r="BC98" s="39">
        <v>0</v>
      </c>
      <c r="BD98" s="36">
        <v>0</v>
      </c>
      <c r="BE98" s="40">
        <v>0</v>
      </c>
      <c r="BF98" s="38">
        <v>0</v>
      </c>
      <c r="BG98" s="39">
        <v>0</v>
      </c>
      <c r="BH98" s="36">
        <v>0</v>
      </c>
      <c r="BI98" s="39">
        <v>0</v>
      </c>
      <c r="BJ98" s="36">
        <v>0</v>
      </c>
      <c r="BK98" s="40">
        <v>0</v>
      </c>
      <c r="BL98" s="116">
        <f t="shared" ref="BL98:BL102" si="175">+AZ98+BF98</f>
        <v>0</v>
      </c>
      <c r="BM98" s="117">
        <f t="shared" ref="BM98:BM102" si="176">+BB98+BH98</f>
        <v>0</v>
      </c>
      <c r="BN98" s="118">
        <f t="shared" ref="BN98:BN101" si="177">+BL98+BM98</f>
        <v>0</v>
      </c>
      <c r="BO98" s="32"/>
      <c r="BP98" s="35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38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78">+BP98+BV98</f>
        <v>0</v>
      </c>
      <c r="CC98" s="117">
        <f t="shared" ref="CC98:CC102" si="179">+BR98+BX98</f>
        <v>0</v>
      </c>
      <c r="CD98" s="118">
        <f t="shared" ref="CD98:CD101" si="180">+CB98+CC98</f>
        <v>0</v>
      </c>
      <c r="CE98" s="32"/>
      <c r="CF98" s="35">
        <v>0</v>
      </c>
      <c r="CG98" s="39">
        <f t="shared" ref="CG98:CG102" si="181">+CF98/$CF$111</f>
        <v>0</v>
      </c>
      <c r="CH98" s="39">
        <v>0</v>
      </c>
      <c r="CI98" s="39">
        <f t="shared" ref="CI98:CI102" si="182">+CH98/$CH$111</f>
        <v>0</v>
      </c>
      <c r="CJ98" s="36">
        <v>0</v>
      </c>
      <c r="CK98" s="40">
        <v>0</v>
      </c>
      <c r="CL98" s="38">
        <v>0</v>
      </c>
      <c r="CM98" s="39">
        <v>0</v>
      </c>
      <c r="CN98" s="36">
        <v>0</v>
      </c>
      <c r="CO98" s="39"/>
      <c r="CP98" s="36">
        <v>0</v>
      </c>
      <c r="CQ98" s="40">
        <v>0</v>
      </c>
      <c r="CR98" s="116">
        <f t="shared" ref="CR98:CR102" si="183">+CF98+CL98</f>
        <v>0</v>
      </c>
      <c r="CS98" s="117">
        <f t="shared" ref="CS98:CS102" si="184">+CH98+CN98</f>
        <v>0</v>
      </c>
      <c r="CT98" s="118">
        <f t="shared" ref="CT98:CT101" si="185">+CR98+CS98</f>
        <v>0</v>
      </c>
      <c r="CU98" s="32"/>
      <c r="CV98" s="38">
        <f>+D98+T98+AJ98+AZ98+BP98+CF98</f>
        <v>0</v>
      </c>
      <c r="CW98" s="39">
        <f t="shared" si="128"/>
        <v>0</v>
      </c>
      <c r="CX98" s="39">
        <f>+F98+V98+AL98+BB98+BR98+CH98</f>
        <v>0</v>
      </c>
      <c r="CY98" s="39">
        <f t="shared" ref="CY98:CY102" si="186">+CX98/$CX$111</f>
        <v>0</v>
      </c>
      <c r="CZ98" s="36">
        <f t="shared" ref="CZ98:CZ100" si="187">+CV98+CX98</f>
        <v>0</v>
      </c>
      <c r="DA98" s="40">
        <f t="shared" ref="DA98:DA102" si="188">+CZ98/$CZ$111</f>
        <v>0</v>
      </c>
      <c r="DB98" s="38">
        <f t="shared" ref="DB98:DB100" si="189">+J98+Z98+AP98+BF98+BV98+CL98</f>
        <v>0</v>
      </c>
      <c r="DC98" s="39">
        <f t="shared" si="120"/>
        <v>0</v>
      </c>
      <c r="DD98" s="36">
        <f t="shared" ref="DD98:DD100" si="190">+L98+AB98+AR98+BH98+BX98+CN98</f>
        <v>0</v>
      </c>
      <c r="DE98" s="202">
        <f t="shared" ref="DE98:DE102" si="191">+DD98/$DD$111</f>
        <v>0</v>
      </c>
      <c r="DF98" s="36">
        <f t="shared" ref="DF98:DF100" si="192">+DB98+DD98</f>
        <v>0</v>
      </c>
      <c r="DG98" s="40">
        <f t="shared" ref="DG98:DG102" si="193">+DF98/$DF$111</f>
        <v>0</v>
      </c>
      <c r="DH98" s="152"/>
      <c r="DI98" s="163" t="s">
        <v>54</v>
      </c>
      <c r="DJ98" s="38">
        <f t="shared" ref="DJ98:DJ100" si="194">+CZ98</f>
        <v>0</v>
      </c>
      <c r="DK98" s="36">
        <f t="shared" ref="DK98:DK100" si="195">+DF98</f>
        <v>0</v>
      </c>
      <c r="DL98" s="37">
        <f t="shared" ref="DL98:DL100" si="196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66"/>
        <v>0</v>
      </c>
      <c r="Q99" s="117">
        <f t="shared" si="167"/>
        <v>0</v>
      </c>
      <c r="R99" s="118">
        <f t="shared" si="168"/>
        <v>0</v>
      </c>
      <c r="S99" s="32"/>
      <c r="T99" s="35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69"/>
        <v>0</v>
      </c>
      <c r="AG99" s="117">
        <f t="shared" si="170"/>
        <v>0</v>
      </c>
      <c r="AH99" s="118">
        <f t="shared" si="171"/>
        <v>0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72"/>
        <v>0</v>
      </c>
      <c r="AW99" s="117">
        <f t="shared" si="173"/>
        <v>0</v>
      </c>
      <c r="AX99" s="118">
        <f t="shared" si="174"/>
        <v>0</v>
      </c>
      <c r="AY99" s="32"/>
      <c r="AZ99" s="35">
        <v>0</v>
      </c>
      <c r="BA99" s="39">
        <v>0</v>
      </c>
      <c r="BB99" s="39">
        <v>0</v>
      </c>
      <c r="BC99" s="39">
        <v>0</v>
      </c>
      <c r="BD99" s="36">
        <v>0</v>
      </c>
      <c r="BE99" s="40">
        <v>0</v>
      </c>
      <c r="BF99" s="38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75"/>
        <v>0</v>
      </c>
      <c r="BM99" s="117">
        <f t="shared" si="176"/>
        <v>0</v>
      </c>
      <c r="BN99" s="118">
        <f t="shared" si="177"/>
        <v>0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78"/>
        <v>0</v>
      </c>
      <c r="CC99" s="117">
        <f t="shared" si="179"/>
        <v>0</v>
      </c>
      <c r="CD99" s="118">
        <f t="shared" si="180"/>
        <v>0</v>
      </c>
      <c r="CE99" s="32"/>
      <c r="CF99" s="35">
        <v>0</v>
      </c>
      <c r="CG99" s="39">
        <f t="shared" si="181"/>
        <v>0</v>
      </c>
      <c r="CH99" s="39">
        <v>0</v>
      </c>
      <c r="CI99" s="39">
        <f t="shared" si="182"/>
        <v>0</v>
      </c>
      <c r="CJ99" s="36">
        <v>0</v>
      </c>
      <c r="CK99" s="40">
        <v>0</v>
      </c>
      <c r="CL99" s="38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83"/>
        <v>0</v>
      </c>
      <c r="CS99" s="117">
        <f t="shared" si="184"/>
        <v>0</v>
      </c>
      <c r="CT99" s="118">
        <f t="shared" si="185"/>
        <v>0</v>
      </c>
      <c r="CU99" s="32"/>
      <c r="CV99" s="38">
        <f>+D99+T99+AJ99+AZ99+BP99+CF99</f>
        <v>0</v>
      </c>
      <c r="CW99" s="39">
        <f t="shared" si="128"/>
        <v>0</v>
      </c>
      <c r="CX99" s="39">
        <f>+F99+V99+AL99+BB99+BR99+CH99</f>
        <v>0</v>
      </c>
      <c r="CY99" s="39">
        <f t="shared" si="186"/>
        <v>0</v>
      </c>
      <c r="CZ99" s="36">
        <f t="shared" si="187"/>
        <v>0</v>
      </c>
      <c r="DA99" s="40">
        <f t="shared" si="188"/>
        <v>0</v>
      </c>
      <c r="DB99" s="38">
        <f t="shared" si="189"/>
        <v>0</v>
      </c>
      <c r="DC99" s="39">
        <f t="shared" si="120"/>
        <v>0</v>
      </c>
      <c r="DD99" s="36">
        <f t="shared" si="190"/>
        <v>0</v>
      </c>
      <c r="DE99" s="202">
        <f t="shared" si="191"/>
        <v>0</v>
      </c>
      <c r="DF99" s="36">
        <f t="shared" si="192"/>
        <v>0</v>
      </c>
      <c r="DG99" s="40">
        <f t="shared" si="193"/>
        <v>0</v>
      </c>
      <c r="DH99" s="152"/>
      <c r="DI99" s="164" t="s">
        <v>13</v>
      </c>
      <c r="DJ99" s="38">
        <f t="shared" si="194"/>
        <v>0</v>
      </c>
      <c r="DK99" s="36">
        <f t="shared" si="195"/>
        <v>0</v>
      </c>
      <c r="DL99" s="37">
        <f t="shared" si="196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66"/>
        <v>0</v>
      </c>
      <c r="Q100" s="117">
        <f t="shared" si="167"/>
        <v>0</v>
      </c>
      <c r="R100" s="118">
        <f t="shared" si="168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69"/>
        <v>0</v>
      </c>
      <c r="AG100" s="117">
        <f t="shared" si="170"/>
        <v>0</v>
      </c>
      <c r="AH100" s="118">
        <f t="shared" si="171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72"/>
        <v>0</v>
      </c>
      <c r="AW100" s="117">
        <f t="shared" si="173"/>
        <v>0</v>
      </c>
      <c r="AX100" s="118">
        <f t="shared" si="174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75"/>
        <v>0</v>
      </c>
      <c r="BM100" s="117">
        <f t="shared" si="176"/>
        <v>0</v>
      </c>
      <c r="BN100" s="118">
        <f t="shared" si="177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78"/>
        <v>0</v>
      </c>
      <c r="CC100" s="117">
        <f t="shared" si="179"/>
        <v>0</v>
      </c>
      <c r="CD100" s="118">
        <f t="shared" si="180"/>
        <v>0</v>
      </c>
      <c r="CE100" s="32"/>
      <c r="CF100" s="35">
        <v>0</v>
      </c>
      <c r="CG100" s="39">
        <f t="shared" si="181"/>
        <v>0</v>
      </c>
      <c r="CH100" s="39">
        <v>0</v>
      </c>
      <c r="CI100" s="39">
        <f t="shared" si="182"/>
        <v>0</v>
      </c>
      <c r="CJ100" s="36">
        <v>0</v>
      </c>
      <c r="CK100" s="40">
        <v>0</v>
      </c>
      <c r="CL100" s="38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83"/>
        <v>0</v>
      </c>
      <c r="CS100" s="117">
        <f t="shared" si="184"/>
        <v>0</v>
      </c>
      <c r="CT100" s="118">
        <f t="shared" si="185"/>
        <v>0</v>
      </c>
      <c r="CU100" s="32"/>
      <c r="CV100" s="38">
        <f>+D100+T100+AJ100+AZ100+BP100+CF100</f>
        <v>0</v>
      </c>
      <c r="CW100" s="39">
        <f t="shared" si="128"/>
        <v>0</v>
      </c>
      <c r="CX100" s="39">
        <f>+F100+V100+AL100+BB100+BR100+CH100</f>
        <v>0</v>
      </c>
      <c r="CY100" s="39">
        <f t="shared" si="186"/>
        <v>0</v>
      </c>
      <c r="CZ100" s="36">
        <f t="shared" si="187"/>
        <v>0</v>
      </c>
      <c r="DA100" s="40">
        <f t="shared" si="188"/>
        <v>0</v>
      </c>
      <c r="DB100" s="38">
        <f t="shared" si="189"/>
        <v>0</v>
      </c>
      <c r="DC100" s="39">
        <f t="shared" si="120"/>
        <v>0</v>
      </c>
      <c r="DD100" s="36">
        <f t="shared" si="190"/>
        <v>0</v>
      </c>
      <c r="DE100" s="202">
        <f t="shared" si="191"/>
        <v>0</v>
      </c>
      <c r="DF100" s="36">
        <f t="shared" si="192"/>
        <v>0</v>
      </c>
      <c r="DG100" s="40">
        <f t="shared" si="193"/>
        <v>0</v>
      </c>
      <c r="DH100" s="152"/>
      <c r="DI100" s="161" t="s">
        <v>9</v>
      </c>
      <c r="DJ100" s="38">
        <f t="shared" si="194"/>
        <v>0</v>
      </c>
      <c r="DK100" s="36">
        <f t="shared" si="195"/>
        <v>0</v>
      </c>
      <c r="DL100" s="37">
        <f t="shared" si="196"/>
        <v>0</v>
      </c>
      <c r="DM100"/>
      <c r="DN100" s="19" t="s">
        <v>170</v>
      </c>
    </row>
    <row r="101" spans="1:119" s="19" customFormat="1" ht="16.2" thickBot="1" x14ac:dyDescent="0.35">
      <c r="A101" s="26">
        <v>85</v>
      </c>
      <c r="B101" s="26" t="s">
        <v>178</v>
      </c>
      <c r="C101" s="41"/>
      <c r="D101" s="42">
        <v>196473201</v>
      </c>
      <c r="E101" s="46">
        <v>1860.6826369421926</v>
      </c>
      <c r="F101" s="43">
        <v>43757853</v>
      </c>
      <c r="G101" s="46">
        <v>1894.4433717204952</v>
      </c>
      <c r="H101" s="36">
        <v>240231054</v>
      </c>
      <c r="I101" s="47">
        <v>1866.7422021913123</v>
      </c>
      <c r="J101" s="45">
        <v>95447591</v>
      </c>
      <c r="K101" s="46">
        <v>312.21305930725879</v>
      </c>
      <c r="L101" s="45">
        <v>149990169</v>
      </c>
      <c r="M101" s="46">
        <v>569.73292588428342</v>
      </c>
      <c r="N101" s="45">
        <v>245437760</v>
      </c>
      <c r="O101" s="47">
        <v>431.3667512043545</v>
      </c>
      <c r="P101" s="122">
        <f t="shared" si="166"/>
        <v>291920792</v>
      </c>
      <c r="Q101" s="128">
        <f t="shared" si="167"/>
        <v>193748022</v>
      </c>
      <c r="R101" s="129">
        <f t="shared" si="168"/>
        <v>485668814</v>
      </c>
      <c r="S101" s="32"/>
      <c r="T101" s="42">
        <v>334865540.76511961</v>
      </c>
      <c r="U101" s="46">
        <v>1767.4828895176245</v>
      </c>
      <c r="V101" s="43">
        <v>79287997.68611069</v>
      </c>
      <c r="W101" s="46">
        <v>1728.3487234029578</v>
      </c>
      <c r="X101" s="43">
        <v>414153538.45123029</v>
      </c>
      <c r="Y101" s="47">
        <v>1759.8542431235194</v>
      </c>
      <c r="Z101" s="45">
        <v>231665290.52495459</v>
      </c>
      <c r="AA101" s="46">
        <v>244.53001459267523</v>
      </c>
      <c r="AB101" s="45">
        <v>148788164.33125591</v>
      </c>
      <c r="AC101" s="46">
        <v>412.86007239848584</v>
      </c>
      <c r="AD101" s="45">
        <v>380453454.85621047</v>
      </c>
      <c r="AE101" s="47">
        <v>290.91682114509882</v>
      </c>
      <c r="AF101" s="122">
        <f t="shared" si="169"/>
        <v>566530831.29007423</v>
      </c>
      <c r="AG101" s="128">
        <f t="shared" si="170"/>
        <v>228076162.01736659</v>
      </c>
      <c r="AH101" s="129">
        <f t="shared" si="171"/>
        <v>794606993.30744076</v>
      </c>
      <c r="AI101" s="32"/>
      <c r="AJ101" s="42">
        <v>121448547.94004264</v>
      </c>
      <c r="AK101" s="46">
        <v>1926.5315345818947</v>
      </c>
      <c r="AL101" s="43">
        <v>36887131.558543548</v>
      </c>
      <c r="AM101" s="46">
        <v>2124.1006310344092</v>
      </c>
      <c r="AN101" s="43">
        <v>158335679.49858618</v>
      </c>
      <c r="AO101" s="47">
        <v>1969.2022920999202</v>
      </c>
      <c r="AP101" s="45">
        <v>40204109.080808483</v>
      </c>
      <c r="AQ101" s="46">
        <v>284.25252818060551</v>
      </c>
      <c r="AR101" s="43">
        <v>72344566.422665477</v>
      </c>
      <c r="AS101" s="46">
        <v>525.15310377300557</v>
      </c>
      <c r="AT101" s="43">
        <v>112548675.50347397</v>
      </c>
      <c r="AU101" s="47">
        <v>403.11563341824581</v>
      </c>
      <c r="AV101" s="122">
        <f t="shared" si="172"/>
        <v>161652657.02085114</v>
      </c>
      <c r="AW101" s="128">
        <f t="shared" si="173"/>
        <v>109231697.98120902</v>
      </c>
      <c r="AX101" s="129">
        <f t="shared" si="174"/>
        <v>270884355.00206017</v>
      </c>
      <c r="AY101" s="32"/>
      <c r="AZ101" s="42">
        <f>+AZ63+AZ96+AZ98+AZ99+AZ100</f>
        <v>204842688.46772927</v>
      </c>
      <c r="BA101" s="46">
        <v>1895.7994413891133</v>
      </c>
      <c r="BB101" s="43">
        <f>+BB63+BB96+BB98+BB99+BB100</f>
        <v>42952250.903471053</v>
      </c>
      <c r="BC101" s="46">
        <v>1508.6514797178543</v>
      </c>
      <c r="BD101" s="43">
        <v>247794939.94528034</v>
      </c>
      <c r="BE101" s="47">
        <v>1820.8300446419648</v>
      </c>
      <c r="BF101" s="45">
        <f>+BF63+BF96+BF98+BF99+BF100</f>
        <v>152746333.1238696</v>
      </c>
      <c r="BG101" s="46">
        <v>265.8665247460807</v>
      </c>
      <c r="BH101" s="45">
        <f>+BH63+BH96+BH98+BH99+BH100</f>
        <v>130872504.89748174</v>
      </c>
      <c r="BI101" s="46">
        <v>485.39294090570354</v>
      </c>
      <c r="BJ101" s="45">
        <f>+BJ63+BJ96+BJ98+BJ99+BJ100</f>
        <v>283618838.02135134</v>
      </c>
      <c r="BK101" s="47">
        <v>334.99461757382613</v>
      </c>
      <c r="BL101" s="122">
        <f t="shared" si="175"/>
        <v>357589021.59159887</v>
      </c>
      <c r="BM101" s="128">
        <f t="shared" si="176"/>
        <v>173824755.80095279</v>
      </c>
      <c r="BN101" s="129">
        <f t="shared" si="177"/>
        <v>531413777.39255166</v>
      </c>
      <c r="BO101" s="32"/>
      <c r="BP101" s="42">
        <v>141147035.73395306</v>
      </c>
      <c r="BQ101" s="46">
        <v>1627.3928392514074</v>
      </c>
      <c r="BR101" s="43">
        <v>25860824.162645862</v>
      </c>
      <c r="BS101" s="46">
        <v>1602.6787408679884</v>
      </c>
      <c r="BT101" s="43">
        <v>167007859.89659894</v>
      </c>
      <c r="BU101" s="47">
        <v>1623.5161556227295</v>
      </c>
      <c r="BV101" s="45">
        <v>56498275.921484731</v>
      </c>
      <c r="BW101" s="46">
        <v>210.53558130642145</v>
      </c>
      <c r="BX101" s="45">
        <v>70473824.661916301</v>
      </c>
      <c r="BY101" s="46">
        <v>413.98693936461007</v>
      </c>
      <c r="BZ101" s="45">
        <v>126972100.58340102</v>
      </c>
      <c r="CA101" s="47">
        <v>289.50265416759055</v>
      </c>
      <c r="CB101" s="122">
        <f t="shared" si="178"/>
        <v>197645311.6554378</v>
      </c>
      <c r="CC101" s="128">
        <f t="shared" si="179"/>
        <v>96334648.824562162</v>
      </c>
      <c r="CD101" s="129">
        <f t="shared" si="180"/>
        <v>293979960.47999996</v>
      </c>
      <c r="CE101" s="32"/>
      <c r="CF101" s="42">
        <f>+CF63+CF96+CF98+CF99+CF100</f>
        <v>228556801.67889613</v>
      </c>
      <c r="CG101" s="46">
        <f t="shared" si="181"/>
        <v>1824.9796521734308</v>
      </c>
      <c r="CH101" s="43">
        <f>+CH63+CH96+CH98+CH99+CH100</f>
        <v>42064957.278903976</v>
      </c>
      <c r="CI101" s="46">
        <f t="shared" si="182"/>
        <v>1946.8208117232368</v>
      </c>
      <c r="CJ101" s="43">
        <f>+CJ63+CJ96+CJ98+CJ99+CJ100</f>
        <v>270621758.95780003</v>
      </c>
      <c r="CK101" s="47">
        <v>1842.9075484885425</v>
      </c>
      <c r="CL101" s="45">
        <v>128176139.30522655</v>
      </c>
      <c r="CM101" s="46">
        <v>238.84894986634743</v>
      </c>
      <c r="CN101" s="43">
        <v>121534727.72323559</v>
      </c>
      <c r="CO101" s="46">
        <v>378.36179645044126</v>
      </c>
      <c r="CP101" s="43">
        <v>249710867.02846214</v>
      </c>
      <c r="CQ101" s="47">
        <v>291.08783898945757</v>
      </c>
      <c r="CR101" s="122">
        <f t="shared" si="183"/>
        <v>356732940.98412269</v>
      </c>
      <c r="CS101" s="128">
        <f t="shared" si="184"/>
        <v>163599685.00213957</v>
      </c>
      <c r="CT101" s="129">
        <f t="shared" si="185"/>
        <v>520332625.98626226</v>
      </c>
      <c r="CU101" s="32"/>
      <c r="CV101" s="54">
        <f>+CV63+CV96+CV98+CV99+CV100</f>
        <v>1227333815.5857406</v>
      </c>
      <c r="CW101" s="55">
        <f t="shared" si="128"/>
        <v>1805.4416474120076</v>
      </c>
      <c r="CX101" s="56">
        <f>+CX63+CX96+CX98+CX99+CX100</f>
        <v>270811014.58967507</v>
      </c>
      <c r="CY101" s="55">
        <f t="shared" si="186"/>
        <v>1800.1862238819097</v>
      </c>
      <c r="CZ101" s="56">
        <f>+CZ63+CZ96+CZ98+CZ99+CZ100</f>
        <v>1498144830.1754158</v>
      </c>
      <c r="DA101" s="47">
        <f t="shared" si="188"/>
        <v>1804.4893839016272</v>
      </c>
      <c r="DB101" s="45">
        <f>+DB63+DB96+DB98+DB99+DB100</f>
        <v>704737738.95634413</v>
      </c>
      <c r="DC101" s="46">
        <f t="shared" si="120"/>
        <v>253.54190950918115</v>
      </c>
      <c r="DD101" s="43">
        <f>+DD63+DD96+DD98+DD99+DD100</f>
        <v>694003957.03655469</v>
      </c>
      <c r="DE101" s="201">
        <f t="shared" si="191"/>
        <v>456.74531791764463</v>
      </c>
      <c r="DF101" s="56">
        <f>+DF63+DF96+DF98+DF99+DF100</f>
        <v>1398741695.9928992</v>
      </c>
      <c r="DG101" s="47">
        <f t="shared" si="193"/>
        <v>325.36246489155894</v>
      </c>
      <c r="DH101" s="153"/>
      <c r="DI101" s="161" t="s">
        <v>178</v>
      </c>
      <c r="DJ101" s="45">
        <f>+DJ63+DJ96+DJ98+DJ99+DJ100</f>
        <v>1498144830.1754158</v>
      </c>
      <c r="DK101" s="43">
        <f t="shared" ref="DK101:DL101" si="197">+DK63+DK96+DK98+DK99+DK100</f>
        <v>1398741695.9928992</v>
      </c>
      <c r="DL101" s="44">
        <f t="shared" si="197"/>
        <v>2896886526.1683149</v>
      </c>
      <c r="DM101"/>
      <c r="DN101" s="48">
        <f>+R102+AH102+AX102+BN102+CD102+CT102</f>
        <v>214655791.27882808</v>
      </c>
      <c r="DO101" s="48"/>
    </row>
    <row r="102" spans="1:119" s="19" customFormat="1" ht="16.2" thickBot="1" x14ac:dyDescent="0.35">
      <c r="A102" s="26">
        <v>86</v>
      </c>
      <c r="B102" s="26" t="s">
        <v>179</v>
      </c>
      <c r="C102" s="34"/>
      <c r="D102" s="57">
        <v>10168834.859999985</v>
      </c>
      <c r="E102" s="58">
        <v>96.303080346995841</v>
      </c>
      <c r="F102" s="59">
        <v>3315173.3799999803</v>
      </c>
      <c r="G102" s="58">
        <v>143.52642566455884</v>
      </c>
      <c r="H102" s="59">
        <v>13484008.23999998</v>
      </c>
      <c r="I102" s="60">
        <v>104.77899013132318</v>
      </c>
      <c r="J102" s="59">
        <v>5653366.4199999869</v>
      </c>
      <c r="K102" s="58">
        <v>18.492397837187124</v>
      </c>
      <c r="L102" s="59">
        <v>8035534.1699999571</v>
      </c>
      <c r="M102" s="58">
        <v>30.522723084052348</v>
      </c>
      <c r="N102" s="59">
        <v>13688900.589999944</v>
      </c>
      <c r="O102" s="60">
        <v>24.058794274636661</v>
      </c>
      <c r="P102" s="96">
        <f t="shared" si="166"/>
        <v>15822201.279999971</v>
      </c>
      <c r="Q102" s="97">
        <f t="shared" si="167"/>
        <v>11350707.549999937</v>
      </c>
      <c r="R102" s="98">
        <f t="shared" si="168"/>
        <v>27172908.829999909</v>
      </c>
      <c r="S102" s="32"/>
      <c r="T102" s="57">
        <v>59430229.800880611</v>
      </c>
      <c r="U102" s="58">
        <v>313.6838566702063</v>
      </c>
      <c r="V102" s="59">
        <v>3397766.2338893265</v>
      </c>
      <c r="W102" s="58">
        <v>74.065748967614752</v>
      </c>
      <c r="X102" s="59">
        <v>62827996.034769937</v>
      </c>
      <c r="Y102" s="60">
        <v>266.97373110035073</v>
      </c>
      <c r="Z102" s="59">
        <v>30656837.326045446</v>
      </c>
      <c r="AA102" s="58">
        <v>32.359257883285075</v>
      </c>
      <c r="AB102" s="59">
        <v>3279000.6347441077</v>
      </c>
      <c r="AC102" s="58">
        <v>9.0986298912940295</v>
      </c>
      <c r="AD102" s="59">
        <v>33935837.960789554</v>
      </c>
      <c r="AE102" s="60">
        <v>25.949313842291982</v>
      </c>
      <c r="AF102" s="96">
        <f t="shared" si="169"/>
        <v>90087067.126926064</v>
      </c>
      <c r="AG102" s="97">
        <f t="shared" si="170"/>
        <v>6676766.8686334342</v>
      </c>
      <c r="AH102" s="98">
        <f t="shared" si="171"/>
        <v>96763833.995559499</v>
      </c>
      <c r="AI102" s="32"/>
      <c r="AJ102" s="57">
        <v>12014049.299662739</v>
      </c>
      <c r="AK102" s="58">
        <v>190.57819320530996</v>
      </c>
      <c r="AL102" s="61">
        <v>1759494.8853775263</v>
      </c>
      <c r="AM102" s="58">
        <v>101.31837414358668</v>
      </c>
      <c r="AN102" s="61">
        <v>13773544.185040265</v>
      </c>
      <c r="AO102" s="60">
        <v>171.29995504116937</v>
      </c>
      <c r="AP102" s="59">
        <v>6034006.6620669551</v>
      </c>
      <c r="AQ102" s="58">
        <v>42.66184944687393</v>
      </c>
      <c r="AR102" s="61">
        <v>2534886.4449760467</v>
      </c>
      <c r="AS102" s="58">
        <v>18.400877220189219</v>
      </c>
      <c r="AT102" s="61">
        <v>8568893.1070430018</v>
      </c>
      <c r="AU102" s="60">
        <v>30.691207667141846</v>
      </c>
      <c r="AV102" s="96">
        <f t="shared" si="172"/>
        <v>18048055.961729694</v>
      </c>
      <c r="AW102" s="97">
        <f t="shared" si="173"/>
        <v>4294381.330353573</v>
      </c>
      <c r="AX102" s="98">
        <f>+AV102+AW102</f>
        <v>22342437.292083267</v>
      </c>
      <c r="AY102" s="32"/>
      <c r="AZ102" s="57">
        <f>+AZ16-AZ101</f>
        <v>17762066.639210731</v>
      </c>
      <c r="BA102" s="58">
        <v>132.74866594977283</v>
      </c>
      <c r="BB102" s="61">
        <f>+BB16-BB101</f>
        <v>340564.4995887503</v>
      </c>
      <c r="BC102" s="58">
        <v>134.15258065704819</v>
      </c>
      <c r="BD102" s="61">
        <v>18102630.564719468</v>
      </c>
      <c r="BE102" s="60">
        <v>133.02052748362811</v>
      </c>
      <c r="BF102" s="59">
        <f>+BF16-BF101</f>
        <v>14128213.857002407</v>
      </c>
      <c r="BG102" s="58">
        <v>21.831346380218822</v>
      </c>
      <c r="BH102" s="59">
        <f>+BH16-BH101</f>
        <v>-349654.54835373163</v>
      </c>
      <c r="BI102" s="58">
        <v>4.1846345496664696</v>
      </c>
      <c r="BJ102" s="59">
        <f>+BJ16-BJ101</f>
        <v>13778559.308648705</v>
      </c>
      <c r="BK102" s="60">
        <v>16.274459173351239</v>
      </c>
      <c r="BL102" s="96">
        <f t="shared" si="175"/>
        <v>31890280.496213138</v>
      </c>
      <c r="BM102" s="97">
        <f t="shared" si="176"/>
        <v>-9090.0487649813294</v>
      </c>
      <c r="BN102" s="98">
        <f>+BL102+BM102</f>
        <v>31881190.447448157</v>
      </c>
      <c r="BO102" s="32"/>
      <c r="BP102" s="57">
        <v>14986559.996046841</v>
      </c>
      <c r="BQ102" s="58">
        <v>172.79158783432692</v>
      </c>
      <c r="BR102" s="61">
        <v>-5638184.3826459162</v>
      </c>
      <c r="BS102" s="58">
        <v>-349.41648380304389</v>
      </c>
      <c r="BT102" s="61">
        <v>9348375.6134009361</v>
      </c>
      <c r="BU102" s="60">
        <v>90.877392516632341</v>
      </c>
      <c r="BV102" s="59">
        <v>-1015415.3514846535</v>
      </c>
      <c r="BW102" s="58">
        <v>-3.7838510610372587</v>
      </c>
      <c r="BX102" s="59">
        <v>14030563.988083616</v>
      </c>
      <c r="BY102" s="58">
        <v>82.420249941747826</v>
      </c>
      <c r="BZ102" s="59">
        <v>13015148.636598963</v>
      </c>
      <c r="CA102" s="60">
        <v>29.675181062363826</v>
      </c>
      <c r="CB102" s="96">
        <f>+BP102+BV102</f>
        <v>13971144.644562189</v>
      </c>
      <c r="CC102" s="97">
        <f t="shared" si="179"/>
        <v>8392379.6054376997</v>
      </c>
      <c r="CD102" s="98">
        <f>+CB102+CC102</f>
        <v>22363524.249999888</v>
      </c>
      <c r="CE102" s="32"/>
      <c r="CF102" s="57">
        <f>+CF16-CF101</f>
        <v>9666485.5406848788</v>
      </c>
      <c r="CG102" s="58">
        <f t="shared" si="181"/>
        <v>77.18492422974559</v>
      </c>
      <c r="CH102" s="61">
        <f>+CH16-CH101</f>
        <v>1324745.8415146247</v>
      </c>
      <c r="CI102" s="58">
        <f t="shared" si="182"/>
        <v>61.310956704522823</v>
      </c>
      <c r="CJ102" s="61">
        <f>+CJ16-CJ101</f>
        <v>10991231.382199585</v>
      </c>
      <c r="CK102" s="60">
        <v>74.849204141779325</v>
      </c>
      <c r="CL102" s="59">
        <v>2807663.1947194487</v>
      </c>
      <c r="CM102" s="58">
        <v>5.2319207714644405</v>
      </c>
      <c r="CN102" s="61">
        <v>333001.88681840897</v>
      </c>
      <c r="CO102" s="58">
        <v>1.0367011510069921</v>
      </c>
      <c r="CP102" s="61">
        <v>3140665.0815378577</v>
      </c>
      <c r="CQ102" s="60">
        <v>3.6610717925636038</v>
      </c>
      <c r="CR102" s="96">
        <f t="shared" si="183"/>
        <v>12474148.735404328</v>
      </c>
      <c r="CS102" s="97">
        <f t="shared" si="184"/>
        <v>1657747.7283330336</v>
      </c>
      <c r="CT102" s="98">
        <f>+CR102+CS102</f>
        <v>14131896.463737361</v>
      </c>
      <c r="CU102" s="32"/>
      <c r="CV102" s="62">
        <f>+CV16-CV101</f>
        <v>124028226.13648605</v>
      </c>
      <c r="CW102" s="58">
        <f t="shared" si="128"/>
        <v>182.44891656845508</v>
      </c>
      <c r="CX102" s="62">
        <f>+CX16-CX101</f>
        <v>4499560.4577243924</v>
      </c>
      <c r="CY102" s="63">
        <f t="shared" si="186"/>
        <v>29.910329761853241</v>
      </c>
      <c r="CZ102" s="62">
        <f>+CZ16-CZ101</f>
        <v>128527786.59421039</v>
      </c>
      <c r="DA102" s="64">
        <f t="shared" si="188"/>
        <v>154.80948288455562</v>
      </c>
      <c r="DB102" s="62">
        <f>+DB16-DB101</f>
        <v>58264672.108349442</v>
      </c>
      <c r="DC102" s="58">
        <f t="shared" si="120"/>
        <v>20.961749891745683</v>
      </c>
      <c r="DD102" s="62">
        <f>+DD16-DD101</f>
        <v>27863332.576268911</v>
      </c>
      <c r="DE102" s="64">
        <f t="shared" si="191"/>
        <v>18.337714888738997</v>
      </c>
      <c r="DF102" s="62">
        <f>+DF16-DF101</f>
        <v>86128004.684617758</v>
      </c>
      <c r="DG102" s="64">
        <f t="shared" si="193"/>
        <v>20.034306534693616</v>
      </c>
      <c r="DH102" s="153"/>
      <c r="DI102" s="161" t="s">
        <v>179</v>
      </c>
      <c r="DJ102" s="62">
        <f>+DJ16-DJ101</f>
        <v>128527786.59421039</v>
      </c>
      <c r="DK102" s="62">
        <f t="shared" ref="DK102" si="198">+DK16-DK101</f>
        <v>86128004.684617758</v>
      </c>
      <c r="DL102" s="62">
        <f>+DL16-DL101</f>
        <v>214655791.27882814</v>
      </c>
      <c r="DM102"/>
      <c r="DN102" s="48">
        <f>+D102+F102+J102+L102+T102+V102+Z102+AB102++AJ102+AL102+AP102+AR102+AZ102+BB102+BF102+BH102+BP102+BR102+BV102+BX102+CF102+CH102+CL102+CN102</f>
        <v>214655791.27882814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>
        <v>0</v>
      </c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>
        <v>0</v>
      </c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>
        <v>1442998.27</v>
      </c>
      <c r="E105" s="36"/>
      <c r="F105" s="36">
        <v>607640.5</v>
      </c>
      <c r="G105" s="36"/>
      <c r="H105" s="36">
        <v>2050638.77</v>
      </c>
      <c r="I105" s="37"/>
      <c r="J105" s="38">
        <v>2152574.73999999</v>
      </c>
      <c r="K105" s="36">
        <v>7.0411619394660674</v>
      </c>
      <c r="L105" s="36">
        <v>2566690.9999999898</v>
      </c>
      <c r="M105" s="36">
        <v>9.7494948036951108</v>
      </c>
      <c r="N105" s="36">
        <v>4719265.7399999797</v>
      </c>
      <c r="O105" s="37">
        <v>8.2942996641340159</v>
      </c>
      <c r="P105" s="116">
        <f t="shared" ref="P105:P107" si="199">+D105+J105</f>
        <v>3595573.00999999</v>
      </c>
      <c r="Q105" s="117">
        <f t="shared" ref="Q105:Q107" si="200">+F105+L105</f>
        <v>3174331.4999999898</v>
      </c>
      <c r="R105" s="118">
        <f t="shared" ref="R105:R107" si="201">+P105+Q105</f>
        <v>6769904.5099999793</v>
      </c>
      <c r="S105" s="32"/>
      <c r="T105" s="35">
        <v>1841004.2899999996</v>
      </c>
      <c r="U105" s="36"/>
      <c r="V105" s="36">
        <v>794791.3899999992</v>
      </c>
      <c r="W105" s="36"/>
      <c r="X105" s="36">
        <v>2635795.6799999988</v>
      </c>
      <c r="Y105" s="37"/>
      <c r="Z105" s="38">
        <v>3972232.0400000103</v>
      </c>
      <c r="AA105" s="36">
        <v>4.1928160947445194</v>
      </c>
      <c r="AB105" s="36">
        <v>2528180.9900000002</v>
      </c>
      <c r="AC105" s="36">
        <v>7.015242047371693</v>
      </c>
      <c r="AD105" s="36">
        <v>6500413.0300000105</v>
      </c>
      <c r="AE105" s="37">
        <v>4.9705935658607761</v>
      </c>
      <c r="AF105" s="116">
        <f t="shared" ref="AF105:AF107" si="202">+T105+Z105</f>
        <v>5813236.3300000094</v>
      </c>
      <c r="AG105" s="117">
        <f t="shared" ref="AG105:AG107" si="203">+V105+AB105</f>
        <v>3322972.3799999994</v>
      </c>
      <c r="AH105" s="118">
        <f t="shared" ref="AH105:AH107" si="204">+AF105+AG105</f>
        <v>9136208.7100000083</v>
      </c>
      <c r="AI105" s="32"/>
      <c r="AJ105" s="35">
        <v>5855284.6999999993</v>
      </c>
      <c r="AK105" s="36"/>
      <c r="AL105" s="36">
        <v>5258637.0600000005</v>
      </c>
      <c r="AM105" s="36"/>
      <c r="AN105" s="36">
        <v>11113921.76</v>
      </c>
      <c r="AO105" s="37"/>
      <c r="AP105" s="38">
        <v>6030135.2500000037</v>
      </c>
      <c r="AQ105" s="36">
        <v>42.634477650984913</v>
      </c>
      <c r="AR105" s="36">
        <v>11755753.640000001</v>
      </c>
      <c r="AS105" s="36">
        <v>85.335648777938289</v>
      </c>
      <c r="AT105" s="36">
        <v>17785888.890000004</v>
      </c>
      <c r="AU105" s="37">
        <v>63.703724932574509</v>
      </c>
      <c r="AV105" s="116">
        <f t="shared" ref="AV105:AV107" si="205">+AJ105+AP105</f>
        <v>11885419.950000003</v>
      </c>
      <c r="AW105" s="117">
        <f t="shared" ref="AW105:AW107" si="206">+AL105+AR105</f>
        <v>17014390.700000003</v>
      </c>
      <c r="AX105" s="118">
        <f t="shared" ref="AX105:AX107" si="207">+AV105+AW105</f>
        <v>28899810.650000006</v>
      </c>
      <c r="AY105" s="32"/>
      <c r="AZ105" s="35">
        <v>2323538</v>
      </c>
      <c r="BA105" s="36"/>
      <c r="BB105" s="36">
        <v>807108</v>
      </c>
      <c r="BC105" s="36"/>
      <c r="BD105" s="36">
        <v>3130646</v>
      </c>
      <c r="BE105" s="37"/>
      <c r="BF105" s="38">
        <v>4832559</v>
      </c>
      <c r="BG105" s="36">
        <v>8.3315098770072105</v>
      </c>
      <c r="BH105" s="36">
        <v>3064234</v>
      </c>
      <c r="BI105" s="36">
        <v>11.493621602157516</v>
      </c>
      <c r="BJ105" s="36">
        <v>7896793</v>
      </c>
      <c r="BK105" s="37"/>
      <c r="BL105" s="116">
        <f t="shared" ref="BL105:BL107" si="208">+AZ105+BF105</f>
        <v>7156097</v>
      </c>
      <c r="BM105" s="117">
        <f t="shared" ref="BM105:BM107" si="209">+BB105+BH105</f>
        <v>3871342</v>
      </c>
      <c r="BN105" s="118">
        <f t="shared" ref="BN105:BN107" si="210">+BL105+BM105</f>
        <v>11027439</v>
      </c>
      <c r="BO105" s="32"/>
      <c r="BP105" s="35">
        <v>1351658.5899999999</v>
      </c>
      <c r="BQ105" s="36"/>
      <c r="BR105" s="36">
        <v>0</v>
      </c>
      <c r="BS105" s="36"/>
      <c r="BT105" s="36">
        <v>1351658.5899999999</v>
      </c>
      <c r="BU105" s="37"/>
      <c r="BV105" s="38">
        <v>3166033.0299999993</v>
      </c>
      <c r="BW105" s="36">
        <v>11.797928229397623</v>
      </c>
      <c r="BX105" s="36">
        <v>0</v>
      </c>
      <c r="BY105" s="36">
        <v>0</v>
      </c>
      <c r="BZ105" s="36">
        <v>3166033.0299999993</v>
      </c>
      <c r="CA105" s="37">
        <v>7.2187115213173199</v>
      </c>
      <c r="CB105" s="116">
        <f t="shared" ref="CB105:CB107" si="211">+BP105+BV105</f>
        <v>4517691.6199999992</v>
      </c>
      <c r="CC105" s="117">
        <f t="shared" ref="CC105:CC107" si="212">+BR105+BX105</f>
        <v>0</v>
      </c>
      <c r="CD105" s="118">
        <f t="shared" ref="CD105:CD107" si="213">+CB105+CC105</f>
        <v>4517691.6199999992</v>
      </c>
      <c r="CE105" s="32"/>
      <c r="CF105" s="35">
        <v>2102154.1</v>
      </c>
      <c r="CG105" s="36"/>
      <c r="CH105" s="36">
        <v>565141.76000000001</v>
      </c>
      <c r="CI105" s="36"/>
      <c r="CJ105" s="36">
        <v>2667295.8600000003</v>
      </c>
      <c r="CK105" s="37"/>
      <c r="CL105" s="38">
        <v>3878185.99</v>
      </c>
      <c r="CM105" s="36"/>
      <c r="CN105" s="36">
        <v>2658812.34</v>
      </c>
      <c r="CO105" s="36"/>
      <c r="CP105" s="36">
        <v>0</v>
      </c>
      <c r="CQ105" s="37"/>
      <c r="CR105" s="116">
        <f t="shared" ref="CR105:CR107" si="214">+CF105+CL105</f>
        <v>5980340.0899999999</v>
      </c>
      <c r="CS105" s="117">
        <f t="shared" ref="CS105:CS107" si="215">+CH105+CN105</f>
        <v>3223954.0999999996</v>
      </c>
      <c r="CT105" s="118">
        <f t="shared" ref="CT105:CT107" si="216">+CR105+CS105</f>
        <v>9204294.1899999995</v>
      </c>
      <c r="CU105" s="32"/>
      <c r="CV105" s="38">
        <f>+D105+T105+AJ105+AZ105+BP105+CF105</f>
        <v>14916637.949999997</v>
      </c>
      <c r="CW105" s="39"/>
      <c r="CX105" s="39">
        <f>+F105+V105+AL105+BB105+BR105+CH105</f>
        <v>8033318.709999999</v>
      </c>
      <c r="CY105" s="39"/>
      <c r="CZ105" s="36">
        <f>+CV105+CX105</f>
        <v>22949956.659999996</v>
      </c>
      <c r="DA105" s="40"/>
      <c r="DB105" s="38">
        <f t="shared" ref="DB105:DB107" si="217">+J105+Z105+AP105+BF105+BV105+CL105</f>
        <v>24031720.050000004</v>
      </c>
      <c r="DC105" s="39"/>
      <c r="DD105" s="36">
        <f t="shared" ref="DD105:DD107" si="218">+L105+AB105+AR105+BH105+BX105+CN105</f>
        <v>22573671.969999991</v>
      </c>
      <c r="DE105" s="39"/>
      <c r="DF105" s="36">
        <f t="shared" ref="DF105:DF107" si="219">+DB105+DD105</f>
        <v>46605392.019999996</v>
      </c>
      <c r="DG105" s="40"/>
      <c r="DH105" s="152"/>
      <c r="DI105" s="163" t="s">
        <v>49</v>
      </c>
      <c r="DJ105" s="38">
        <f t="shared" ref="DJ105:DJ107" si="220">+CZ105</f>
        <v>22949956.659999996</v>
      </c>
      <c r="DK105" s="36">
        <f t="shared" ref="DK105:DK107" si="221">+DF105</f>
        <v>46605392.019999996</v>
      </c>
      <c r="DL105" s="37">
        <f t="shared" ref="DL105:DL107" si="222">+DJ105+DK105</f>
        <v>69555348.679999992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38">
        <v>0</v>
      </c>
      <c r="K106" s="36">
        <v>0</v>
      </c>
      <c r="L106" s="36">
        <v>0</v>
      </c>
      <c r="M106" s="36">
        <v>0</v>
      </c>
      <c r="N106" s="36">
        <v>0</v>
      </c>
      <c r="O106" s="37">
        <v>0</v>
      </c>
      <c r="P106" s="116">
        <f t="shared" si="199"/>
        <v>0</v>
      </c>
      <c r="Q106" s="117">
        <f t="shared" si="200"/>
        <v>0</v>
      </c>
      <c r="R106" s="118">
        <f t="shared" si="201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>
        <v>0</v>
      </c>
      <c r="AB106" s="36">
        <v>0</v>
      </c>
      <c r="AC106" s="36">
        <v>0</v>
      </c>
      <c r="AD106" s="36">
        <v>0</v>
      </c>
      <c r="AE106" s="37">
        <v>0</v>
      </c>
      <c r="AF106" s="116">
        <f t="shared" si="202"/>
        <v>0</v>
      </c>
      <c r="AG106" s="117">
        <f t="shared" si="203"/>
        <v>0</v>
      </c>
      <c r="AH106" s="118">
        <f t="shared" si="204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>
        <v>0</v>
      </c>
      <c r="AR106" s="36">
        <v>0</v>
      </c>
      <c r="AS106" s="36">
        <v>0</v>
      </c>
      <c r="AT106" s="36">
        <v>0</v>
      </c>
      <c r="AU106" s="37">
        <v>0</v>
      </c>
      <c r="AV106" s="116">
        <f t="shared" si="205"/>
        <v>0</v>
      </c>
      <c r="AW106" s="117">
        <f t="shared" si="206"/>
        <v>0</v>
      </c>
      <c r="AX106" s="118">
        <f t="shared" si="207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>
        <v>0</v>
      </c>
      <c r="BH106" s="36">
        <v>0</v>
      </c>
      <c r="BI106" s="36">
        <v>0</v>
      </c>
      <c r="BJ106" s="36">
        <v>0</v>
      </c>
      <c r="BK106" s="37">
        <v>0</v>
      </c>
      <c r="BL106" s="116">
        <f t="shared" si="208"/>
        <v>0</v>
      </c>
      <c r="BM106" s="117">
        <f t="shared" si="209"/>
        <v>0</v>
      </c>
      <c r="BN106" s="118">
        <f t="shared" si="210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>
        <v>0</v>
      </c>
      <c r="BX106" s="36">
        <v>0</v>
      </c>
      <c r="BY106" s="36">
        <v>0</v>
      </c>
      <c r="BZ106" s="36">
        <v>0</v>
      </c>
      <c r="CA106" s="37">
        <v>0</v>
      </c>
      <c r="CB106" s="116">
        <f t="shared" si="211"/>
        <v>0</v>
      </c>
      <c r="CC106" s="117">
        <f t="shared" si="212"/>
        <v>0</v>
      </c>
      <c r="CD106" s="118">
        <f t="shared" si="213"/>
        <v>0</v>
      </c>
      <c r="CE106" s="32"/>
      <c r="CF106" s="35">
        <v>0</v>
      </c>
      <c r="CG106" s="36"/>
      <c r="CH106" s="36">
        <v>0</v>
      </c>
      <c r="CI106" s="36"/>
      <c r="CJ106" s="36">
        <v>0</v>
      </c>
      <c r="CK106" s="37"/>
      <c r="CL106" s="38">
        <v>0</v>
      </c>
      <c r="CM106" s="36"/>
      <c r="CN106" s="36">
        <v>0</v>
      </c>
      <c r="CO106" s="36"/>
      <c r="CP106" s="36">
        <v>0</v>
      </c>
      <c r="CQ106" s="37"/>
      <c r="CR106" s="116">
        <f t="shared" si="214"/>
        <v>0</v>
      </c>
      <c r="CS106" s="117">
        <f t="shared" si="215"/>
        <v>0</v>
      </c>
      <c r="CT106" s="118">
        <f t="shared" si="216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223">+CV106+CX106</f>
        <v>0</v>
      </c>
      <c r="DA106" s="40"/>
      <c r="DB106" s="38">
        <f t="shared" si="217"/>
        <v>0</v>
      </c>
      <c r="DC106" s="39"/>
      <c r="DD106" s="36">
        <f t="shared" si="218"/>
        <v>0</v>
      </c>
      <c r="DE106" s="39"/>
      <c r="DF106" s="36">
        <f t="shared" si="219"/>
        <v>0</v>
      </c>
      <c r="DG106" s="40"/>
      <c r="DH106" s="152"/>
      <c r="DI106" s="163" t="s">
        <v>50</v>
      </c>
      <c r="DJ106" s="38">
        <f t="shared" si="220"/>
        <v>0</v>
      </c>
      <c r="DK106" s="36">
        <f t="shared" si="221"/>
        <v>0</v>
      </c>
      <c r="DL106" s="37">
        <f t="shared" si="222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>
        <v>13111921.640000001</v>
      </c>
      <c r="E107" s="36"/>
      <c r="F107" s="36">
        <v>5855882.8300000001</v>
      </c>
      <c r="G107" s="36"/>
      <c r="H107" s="36">
        <v>18967804.469999999</v>
      </c>
      <c r="I107" s="37"/>
      <c r="J107" s="38">
        <v>13580148.54000001</v>
      </c>
      <c r="K107" s="36">
        <v>44.42123344443975</v>
      </c>
      <c r="L107" s="36">
        <v>26729341.100000013</v>
      </c>
      <c r="M107" s="36">
        <v>101.53055905858763</v>
      </c>
      <c r="N107" s="36">
        <v>40309489.640000023</v>
      </c>
      <c r="O107" s="37">
        <v>70.845551999465755</v>
      </c>
      <c r="P107" s="116">
        <f t="shared" si="199"/>
        <v>26692070.180000011</v>
      </c>
      <c r="Q107" s="117">
        <f t="shared" si="200"/>
        <v>32585223.930000015</v>
      </c>
      <c r="R107" s="118">
        <f t="shared" si="201"/>
        <v>59277294.110000029</v>
      </c>
      <c r="S107" s="32"/>
      <c r="T107" s="35">
        <v>5475444.9597857669</v>
      </c>
      <c r="U107" s="36"/>
      <c r="V107" s="36">
        <v>1289768.5582588622</v>
      </c>
      <c r="W107" s="36"/>
      <c r="X107" s="36">
        <v>6765213.5180446291</v>
      </c>
      <c r="Y107" s="37"/>
      <c r="Z107" s="38">
        <v>1459007.4317018974</v>
      </c>
      <c r="AA107" s="36">
        <v>1.5400283217068973</v>
      </c>
      <c r="AB107" s="36">
        <v>1346546.2829725398</v>
      </c>
      <c r="AC107" s="36">
        <v>3.7364208260426093</v>
      </c>
      <c r="AD107" s="36">
        <v>2805553.7146744374</v>
      </c>
      <c r="AE107" s="37">
        <v>2.1452894113772238</v>
      </c>
      <c r="AF107" s="116">
        <f t="shared" si="202"/>
        <v>6934452.3914876645</v>
      </c>
      <c r="AG107" s="117">
        <f t="shared" si="203"/>
        <v>2636314.841231402</v>
      </c>
      <c r="AH107" s="118">
        <f t="shared" si="204"/>
        <v>9570767.2327190675</v>
      </c>
      <c r="AI107" s="32"/>
      <c r="AJ107" s="35">
        <v>59719.859000000113</v>
      </c>
      <c r="AK107" s="36"/>
      <c r="AL107" s="36">
        <v>27601.78330000001</v>
      </c>
      <c r="AM107" s="36"/>
      <c r="AN107" s="36">
        <v>87321.642300000123</v>
      </c>
      <c r="AO107" s="37"/>
      <c r="AP107" s="38">
        <v>93860.650000000169</v>
      </c>
      <c r="AQ107" s="36">
        <v>0.66361692048813026</v>
      </c>
      <c r="AR107" s="36">
        <v>161396.33220000006</v>
      </c>
      <c r="AS107" s="36">
        <v>1.1715846674264481</v>
      </c>
      <c r="AT107" s="36">
        <v>255256.98220000023</v>
      </c>
      <c r="AU107" s="37">
        <v>0.91425402923383925</v>
      </c>
      <c r="AV107" s="116">
        <f t="shared" si="205"/>
        <v>153580.50900000028</v>
      </c>
      <c r="AW107" s="117">
        <f t="shared" si="206"/>
        <v>188998.11550000007</v>
      </c>
      <c r="AX107" s="118">
        <f t="shared" si="207"/>
        <v>342578.62450000038</v>
      </c>
      <c r="AY107" s="32"/>
      <c r="AZ107" s="35">
        <v>-110317.47253707562</v>
      </c>
      <c r="BA107" s="36"/>
      <c r="BB107" s="36">
        <v>-21097.437462924307</v>
      </c>
      <c r="BC107" s="36"/>
      <c r="BD107" s="36">
        <v>-131414.90999999992</v>
      </c>
      <c r="BE107" s="37"/>
      <c r="BF107" s="38">
        <v>121126.56714008038</v>
      </c>
      <c r="BG107" s="36">
        <v>0.20882666729895211</v>
      </c>
      <c r="BH107" s="36">
        <v>101828.70285991946</v>
      </c>
      <c r="BI107" s="36">
        <v>0.38194882600690711</v>
      </c>
      <c r="BJ107" s="36">
        <v>222955.26999999984</v>
      </c>
      <c r="BK107" s="37">
        <v>0.26334222340861529</v>
      </c>
      <c r="BL107" s="116">
        <f t="shared" si="208"/>
        <v>10809.094603004763</v>
      </c>
      <c r="BM107" s="117">
        <f t="shared" si="209"/>
        <v>80731.26539699515</v>
      </c>
      <c r="BN107" s="118">
        <f t="shared" si="210"/>
        <v>91540.359999999913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>
        <v>0</v>
      </c>
      <c r="BX107" s="36">
        <v>0</v>
      </c>
      <c r="BY107" s="36">
        <v>0</v>
      </c>
      <c r="BZ107" s="36">
        <v>0</v>
      </c>
      <c r="CA107" s="37">
        <v>0</v>
      </c>
      <c r="CB107" s="116">
        <f t="shared" si="211"/>
        <v>0</v>
      </c>
      <c r="CC107" s="117">
        <f t="shared" si="212"/>
        <v>0</v>
      </c>
      <c r="CD107" s="118">
        <f t="shared" si="213"/>
        <v>0</v>
      </c>
      <c r="CE107" s="32"/>
      <c r="CF107" s="35">
        <v>0</v>
      </c>
      <c r="CG107" s="36"/>
      <c r="CH107" s="36">
        <v>0</v>
      </c>
      <c r="CI107" s="36"/>
      <c r="CJ107" s="36">
        <v>0</v>
      </c>
      <c r="CK107" s="37"/>
      <c r="CL107" s="38">
        <v>0</v>
      </c>
      <c r="CM107" s="36"/>
      <c r="CN107" s="36">
        <v>0</v>
      </c>
      <c r="CO107" s="36"/>
      <c r="CP107" s="36">
        <v>0</v>
      </c>
      <c r="CQ107" s="37"/>
      <c r="CR107" s="116">
        <f t="shared" si="214"/>
        <v>0</v>
      </c>
      <c r="CS107" s="117">
        <f t="shared" si="215"/>
        <v>0</v>
      </c>
      <c r="CT107" s="118">
        <f t="shared" si="216"/>
        <v>0</v>
      </c>
      <c r="CU107" s="32"/>
      <c r="CV107" s="38">
        <f>+D107+T107+AJ107+AZ107+BP107+CF107</f>
        <v>18536768.986248694</v>
      </c>
      <c r="CW107" s="36"/>
      <c r="CX107" s="39">
        <f>+F107+V107+AL107+BB107+BR107+CH107</f>
        <v>7152155.7340959385</v>
      </c>
      <c r="CY107" s="39"/>
      <c r="CZ107" s="36">
        <f t="shared" si="223"/>
        <v>25688924.720344633</v>
      </c>
      <c r="DA107" s="40"/>
      <c r="DB107" s="38">
        <f t="shared" si="217"/>
        <v>15254143.188841987</v>
      </c>
      <c r="DC107" s="39"/>
      <c r="DD107" s="36">
        <f t="shared" si="218"/>
        <v>28339112.418032471</v>
      </c>
      <c r="DE107" s="39"/>
      <c r="DF107" s="36">
        <f t="shared" si="219"/>
        <v>43593255.606874458</v>
      </c>
      <c r="DG107" s="40"/>
      <c r="DH107" s="152"/>
      <c r="DI107" s="163" t="s">
        <v>48</v>
      </c>
      <c r="DJ107" s="38">
        <f t="shared" si="220"/>
        <v>25688924.720344633</v>
      </c>
      <c r="DK107" s="36">
        <f t="shared" si="221"/>
        <v>43593255.606874458</v>
      </c>
      <c r="DL107" s="37">
        <f t="shared" si="222"/>
        <v>69282180.327219099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>
        <v>35264</v>
      </c>
      <c r="E110" s="36"/>
      <c r="F110" s="72">
        <v>7878</v>
      </c>
      <c r="G110" s="36"/>
      <c r="H110" s="72">
        <v>43142</v>
      </c>
      <c r="I110" s="37"/>
      <c r="J110" s="72">
        <v>103330</v>
      </c>
      <c r="K110" s="72"/>
      <c r="L110" s="72">
        <v>88936</v>
      </c>
      <c r="M110" s="72"/>
      <c r="N110" s="72">
        <v>192266</v>
      </c>
      <c r="O110" s="37"/>
      <c r="P110" s="133">
        <f t="shared" ref="P110:P111" si="224">+D110+J110</f>
        <v>138594</v>
      </c>
      <c r="Q110" s="134">
        <f t="shared" ref="Q110:Q111" si="225">+F110+L110</f>
        <v>96814</v>
      </c>
      <c r="R110" s="135">
        <f t="shared" ref="R110:R111" si="226">+P110+Q110</f>
        <v>235408</v>
      </c>
      <c r="S110" s="32"/>
      <c r="T110" s="71">
        <v>64677</v>
      </c>
      <c r="U110" s="36"/>
      <c r="V110" s="72">
        <v>14949</v>
      </c>
      <c r="W110" s="36"/>
      <c r="X110" s="72">
        <v>79626</v>
      </c>
      <c r="Y110" s="37"/>
      <c r="Z110" s="72">
        <v>319242</v>
      </c>
      <c r="AA110" s="72"/>
      <c r="AB110" s="72">
        <v>121581</v>
      </c>
      <c r="AC110" s="72"/>
      <c r="AD110" s="72">
        <v>440823</v>
      </c>
      <c r="AE110" s="37"/>
      <c r="AF110" s="133">
        <f t="shared" ref="AF110:AF111" si="227">+T110+Z110</f>
        <v>383919</v>
      </c>
      <c r="AG110" s="134">
        <f t="shared" ref="AG110:AG111" si="228">+V110+AB110</f>
        <v>136530</v>
      </c>
      <c r="AH110" s="135">
        <f t="shared" ref="AH110:AH111" si="229">+AF110+AG110</f>
        <v>520449</v>
      </c>
      <c r="AI110" s="32"/>
      <c r="AJ110" s="71">
        <v>21013.333333333332</v>
      </c>
      <c r="AK110" s="36"/>
      <c r="AL110" s="72">
        <v>5788.666666666667</v>
      </c>
      <c r="AM110" s="36"/>
      <c r="AN110" s="72">
        <v>26802</v>
      </c>
      <c r="AO110" s="37"/>
      <c r="AP110" s="72">
        <v>47146</v>
      </c>
      <c r="AQ110" s="72"/>
      <c r="AR110" s="72">
        <v>45919.666666666664</v>
      </c>
      <c r="AS110" s="72"/>
      <c r="AT110" s="72">
        <v>93065.666666666657</v>
      </c>
      <c r="AU110" s="37"/>
      <c r="AV110" s="133">
        <f t="shared" ref="AV110:AV111" si="230">+AJ110+AP110</f>
        <v>68159.333333333328</v>
      </c>
      <c r="AW110" s="134">
        <f t="shared" ref="AW110:AW111" si="231">+AL110+AR110</f>
        <v>51708.333333333328</v>
      </c>
      <c r="AX110" s="135">
        <f t="shared" ref="AX110:AX111" si="232">+AV110+AW110</f>
        <v>119867.66666666666</v>
      </c>
      <c r="AY110" s="32"/>
      <c r="AZ110" s="71">
        <v>36894</v>
      </c>
      <c r="BA110" s="36"/>
      <c r="BB110" s="72">
        <v>8860</v>
      </c>
      <c r="BC110" s="36"/>
      <c r="BD110" s="72">
        <v>45754</v>
      </c>
      <c r="BE110" s="37"/>
      <c r="BF110" s="72">
        <v>195399</v>
      </c>
      <c r="BG110" s="72"/>
      <c r="BH110" s="72">
        <v>89812</v>
      </c>
      <c r="BI110" s="72"/>
      <c r="BJ110" s="72">
        <v>285211</v>
      </c>
      <c r="BK110" s="37"/>
      <c r="BL110" s="133">
        <f t="shared" ref="BL110:BL111" si="233">+AZ110+BF110</f>
        <v>232293</v>
      </c>
      <c r="BM110" s="134">
        <f t="shared" ref="BM110:BM111" si="234">+BB110+BH110</f>
        <v>98672</v>
      </c>
      <c r="BN110" s="135">
        <f t="shared" ref="BN110:BN111" si="235">+BL110+BM110</f>
        <v>330965</v>
      </c>
      <c r="BO110" s="32"/>
      <c r="BP110" s="71">
        <v>29500</v>
      </c>
      <c r="BQ110" s="36"/>
      <c r="BR110" s="72">
        <v>5573</v>
      </c>
      <c r="BS110" s="36"/>
      <c r="BT110" s="72">
        <v>35073</v>
      </c>
      <c r="BU110" s="37"/>
      <c r="BV110" s="72">
        <v>90453</v>
      </c>
      <c r="BW110" s="72"/>
      <c r="BX110" s="72">
        <v>58018</v>
      </c>
      <c r="BY110" s="72"/>
      <c r="BZ110" s="72">
        <v>148471</v>
      </c>
      <c r="CA110" s="37"/>
      <c r="CB110" s="133">
        <f t="shared" ref="CB110:CB111" si="236">+BP110+BV110</f>
        <v>119953</v>
      </c>
      <c r="CC110" s="134">
        <f t="shared" ref="CC110:CC111" si="237">+BR110+BX110</f>
        <v>63591</v>
      </c>
      <c r="CD110" s="135">
        <f t="shared" ref="CD110:CD111" si="238">+CB110+CC110</f>
        <v>183544</v>
      </c>
      <c r="CE110" s="32"/>
      <c r="CF110" s="71">
        <v>41849</v>
      </c>
      <c r="CG110" s="36"/>
      <c r="CH110" s="72">
        <v>7387</v>
      </c>
      <c r="CI110" s="36"/>
      <c r="CJ110" s="72">
        <v>49236</v>
      </c>
      <c r="CK110" s="37"/>
      <c r="CL110" s="72">
        <v>195879</v>
      </c>
      <c r="CM110" s="72"/>
      <c r="CN110" s="72">
        <v>93228</v>
      </c>
      <c r="CO110" s="72"/>
      <c r="CP110" s="72">
        <v>289107</v>
      </c>
      <c r="CQ110" s="37"/>
      <c r="CR110" s="133">
        <f t="shared" ref="CR110:CR111" si="239">+CF110+CL110</f>
        <v>237728</v>
      </c>
      <c r="CS110" s="134">
        <f t="shared" ref="CS110:CS111" si="240">+CH110+CN110</f>
        <v>100615</v>
      </c>
      <c r="CT110" s="135">
        <f t="shared" ref="CT110:CT111" si="241">+CR110+CS110</f>
        <v>338343</v>
      </c>
      <c r="CU110" s="32"/>
      <c r="CV110" s="73">
        <f>+D110+T110+AJ110+AZ110+BP110+CF110</f>
        <v>229197.33333333331</v>
      </c>
      <c r="CW110" s="72"/>
      <c r="CX110" s="72">
        <f>+F110+V110+AL110+BB110+BR110+CH110</f>
        <v>50435.666666666672</v>
      </c>
      <c r="CY110" s="72"/>
      <c r="CZ110" s="72">
        <f t="shared" ref="CZ110:CZ111" si="242">+CV110+CX110</f>
        <v>279633</v>
      </c>
      <c r="DA110" s="74"/>
      <c r="DB110" s="73">
        <f t="shared" ref="DB110:DB111" si="243">+J110+Z110+AP110+BF110+BV110+CL110</f>
        <v>951449</v>
      </c>
      <c r="DC110" s="72"/>
      <c r="DD110" s="72">
        <f t="shared" ref="DD110:DD111" si="244">+L110+AB110+AR110+BH110+BX110+CN110</f>
        <v>497494.66666666663</v>
      </c>
      <c r="DE110" s="72"/>
      <c r="DF110" s="72">
        <f t="shared" ref="DF110:DF111" si="245">+DB110+DD110</f>
        <v>1448943.6666666665</v>
      </c>
      <c r="DG110" s="74"/>
      <c r="DH110" s="155"/>
      <c r="DI110" s="161" t="s">
        <v>10</v>
      </c>
      <c r="DJ110" s="73">
        <f t="shared" ref="DJ110:DJ111" si="246">+CZ110</f>
        <v>279633</v>
      </c>
      <c r="DK110" s="72">
        <f t="shared" ref="DK110:DK111" si="247">+DF110</f>
        <v>1448943.6666666665</v>
      </c>
      <c r="DL110" s="75">
        <f t="shared" ref="DL110:DL111" si="248">+DJ110+DK110</f>
        <v>1728576.6666666665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>
        <v>105592</v>
      </c>
      <c r="E111" s="36"/>
      <c r="F111" s="72">
        <v>23098</v>
      </c>
      <c r="G111" s="36"/>
      <c r="H111" s="72">
        <v>128690</v>
      </c>
      <c r="I111" s="37"/>
      <c r="J111" s="72">
        <v>305713</v>
      </c>
      <c r="K111" s="72"/>
      <c r="L111" s="72">
        <v>263264</v>
      </c>
      <c r="M111" s="72"/>
      <c r="N111" s="72">
        <v>568977</v>
      </c>
      <c r="O111" s="37"/>
      <c r="P111" s="133">
        <f t="shared" si="224"/>
        <v>411305</v>
      </c>
      <c r="Q111" s="134">
        <f t="shared" si="225"/>
        <v>286362</v>
      </c>
      <c r="R111" s="135">
        <f t="shared" si="226"/>
        <v>697667</v>
      </c>
      <c r="S111" s="32"/>
      <c r="T111" s="71">
        <v>189459</v>
      </c>
      <c r="U111" s="36"/>
      <c r="V111" s="72">
        <v>45875</v>
      </c>
      <c r="W111" s="36"/>
      <c r="X111" s="72">
        <v>235334</v>
      </c>
      <c r="Y111" s="37"/>
      <c r="Z111" s="72">
        <v>947390</v>
      </c>
      <c r="AA111" s="72"/>
      <c r="AB111" s="72">
        <v>360384</v>
      </c>
      <c r="AC111" s="72"/>
      <c r="AD111" s="72">
        <v>1307774</v>
      </c>
      <c r="AE111" s="37"/>
      <c r="AF111" s="133">
        <f t="shared" si="227"/>
        <v>1136849</v>
      </c>
      <c r="AG111" s="134">
        <f t="shared" si="228"/>
        <v>406259</v>
      </c>
      <c r="AH111" s="135">
        <f t="shared" si="229"/>
        <v>1543108</v>
      </c>
      <c r="AI111" s="32"/>
      <c r="AJ111" s="71">
        <v>63040</v>
      </c>
      <c r="AK111" s="36"/>
      <c r="AL111" s="72">
        <v>17366</v>
      </c>
      <c r="AM111" s="36"/>
      <c r="AN111" s="72">
        <v>80406</v>
      </c>
      <c r="AO111" s="37"/>
      <c r="AP111" s="72">
        <v>141438</v>
      </c>
      <c r="AQ111" s="72"/>
      <c r="AR111" s="72">
        <v>137759</v>
      </c>
      <c r="AS111" s="72"/>
      <c r="AT111" s="72">
        <v>279197</v>
      </c>
      <c r="AU111" s="37"/>
      <c r="AV111" s="133">
        <f t="shared" si="230"/>
        <v>204478</v>
      </c>
      <c r="AW111" s="134">
        <f t="shared" si="231"/>
        <v>155125</v>
      </c>
      <c r="AX111" s="135">
        <f t="shared" si="232"/>
        <v>359603</v>
      </c>
      <c r="AY111" s="32"/>
      <c r="AZ111" s="71">
        <v>109736</v>
      </c>
      <c r="BA111" s="36"/>
      <c r="BB111" s="72">
        <v>26353</v>
      </c>
      <c r="BC111" s="36"/>
      <c r="BD111" s="72">
        <v>136089</v>
      </c>
      <c r="BE111" s="37"/>
      <c r="BF111" s="72">
        <v>580034</v>
      </c>
      <c r="BG111" s="72"/>
      <c r="BH111" s="72">
        <v>266603</v>
      </c>
      <c r="BI111" s="72"/>
      <c r="BJ111" s="72">
        <v>846637</v>
      </c>
      <c r="BK111" s="37"/>
      <c r="BL111" s="133">
        <f t="shared" si="233"/>
        <v>689770</v>
      </c>
      <c r="BM111" s="134">
        <f t="shared" si="234"/>
        <v>292956</v>
      </c>
      <c r="BN111" s="135">
        <f t="shared" si="235"/>
        <v>982726</v>
      </c>
      <c r="BO111" s="32"/>
      <c r="BP111" s="71">
        <v>86732</v>
      </c>
      <c r="BQ111" s="36"/>
      <c r="BR111" s="72">
        <v>16136</v>
      </c>
      <c r="BS111" s="36"/>
      <c r="BT111" s="72">
        <v>102868</v>
      </c>
      <c r="BU111" s="37"/>
      <c r="BV111" s="72">
        <v>268355</v>
      </c>
      <c r="BW111" s="72"/>
      <c r="BX111" s="72">
        <v>170232</v>
      </c>
      <c r="BY111" s="72"/>
      <c r="BZ111" s="72">
        <v>438587</v>
      </c>
      <c r="CA111" s="37"/>
      <c r="CB111" s="133">
        <f t="shared" si="236"/>
        <v>355087</v>
      </c>
      <c r="CC111" s="134">
        <f t="shared" si="237"/>
        <v>186368</v>
      </c>
      <c r="CD111" s="135">
        <f t="shared" si="238"/>
        <v>541455</v>
      </c>
      <c r="CE111" s="32"/>
      <c r="CF111" s="71">
        <v>125238</v>
      </c>
      <c r="CG111" s="36"/>
      <c r="CH111" s="72">
        <v>21607</v>
      </c>
      <c r="CI111" s="36"/>
      <c r="CJ111" s="72">
        <v>146845</v>
      </c>
      <c r="CK111" s="37"/>
      <c r="CL111" s="72">
        <v>536641</v>
      </c>
      <c r="CM111" s="72"/>
      <c r="CN111" s="72">
        <v>321213</v>
      </c>
      <c r="CO111" s="72"/>
      <c r="CP111" s="72">
        <v>857854</v>
      </c>
      <c r="CQ111" s="37"/>
      <c r="CR111" s="133">
        <f t="shared" si="239"/>
        <v>661879</v>
      </c>
      <c r="CS111" s="134">
        <f t="shared" si="240"/>
        <v>342820</v>
      </c>
      <c r="CT111" s="135">
        <f t="shared" si="241"/>
        <v>1004699</v>
      </c>
      <c r="CU111" s="32"/>
      <c r="CV111" s="73">
        <f>+D111+T111+AJ111+AZ111+BP111+CF111</f>
        <v>679797</v>
      </c>
      <c r="CW111" s="72"/>
      <c r="CX111" s="72">
        <f>+F111+V111+AL111+BB111+BR111+CH111</f>
        <v>150435</v>
      </c>
      <c r="CY111" s="72"/>
      <c r="CZ111" s="72">
        <f t="shared" si="242"/>
        <v>830232</v>
      </c>
      <c r="DA111" s="74"/>
      <c r="DB111" s="73">
        <f t="shared" si="243"/>
        <v>2779571</v>
      </c>
      <c r="DC111" s="72"/>
      <c r="DD111" s="72">
        <f t="shared" si="244"/>
        <v>1519455</v>
      </c>
      <c r="DE111" s="72"/>
      <c r="DF111" s="72">
        <f t="shared" si="245"/>
        <v>4299026</v>
      </c>
      <c r="DG111" s="74"/>
      <c r="DH111" s="155"/>
      <c r="DI111" s="161" t="s">
        <v>11</v>
      </c>
      <c r="DJ111" s="73">
        <f t="shared" si="246"/>
        <v>830232</v>
      </c>
      <c r="DK111" s="72">
        <f t="shared" si="247"/>
        <v>4299026</v>
      </c>
      <c r="DL111" s="75">
        <f t="shared" si="248"/>
        <v>5129258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>
        <v>2073.4063766194408</v>
      </c>
      <c r="E112" s="77"/>
      <c r="F112" s="78">
        <v>2212.4666434323308</v>
      </c>
      <c r="G112" s="78"/>
      <c r="H112" s="78">
        <v>2098.3656900303054</v>
      </c>
      <c r="I112" s="79"/>
      <c r="J112" s="80">
        <v>335.64</v>
      </c>
      <c r="K112" s="78"/>
      <c r="L112" s="78">
        <v>641.16</v>
      </c>
      <c r="M112" s="78"/>
      <c r="N112" s="78">
        <v>477</v>
      </c>
      <c r="O112" s="81"/>
      <c r="P112" s="136">
        <f>+P10/P111</f>
        <v>781.76746409598695</v>
      </c>
      <c r="Q112" s="136">
        <f t="shared" ref="Q112:R112" si="249">+Q10/Q111</f>
        <v>767.90110674600658</v>
      </c>
      <c r="R112" s="199">
        <f t="shared" si="249"/>
        <v>776.07592669568692</v>
      </c>
      <c r="S112" s="32"/>
      <c r="T112" s="76">
        <v>2080.8082936677606</v>
      </c>
      <c r="U112" s="77"/>
      <c r="V112" s="78">
        <v>1884.9795487738425</v>
      </c>
      <c r="W112" s="78"/>
      <c r="X112" s="78">
        <v>2042.6342785572856</v>
      </c>
      <c r="Y112" s="79"/>
      <c r="Z112" s="80">
        <v>231.55</v>
      </c>
      <c r="AA112" s="78"/>
      <c r="AB112" s="80">
        <v>489.5</v>
      </c>
      <c r="AC112" s="78"/>
      <c r="AD112" s="80">
        <v>302.63008504527545</v>
      </c>
      <c r="AE112" s="81"/>
      <c r="AF112" s="136">
        <f>+AF10/AF111</f>
        <v>539.73000301711158</v>
      </c>
      <c r="AG112" s="136">
        <f t="shared" ref="AG112:AH112" si="250">+AG10/AG111</f>
        <v>647.07868121075478</v>
      </c>
      <c r="AH112" s="199">
        <f t="shared" si="250"/>
        <v>567.99203435534025</v>
      </c>
      <c r="AI112" s="32"/>
      <c r="AJ112" s="76">
        <v>2049.6738896716242</v>
      </c>
      <c r="AK112" s="77"/>
      <c r="AL112" s="78">
        <v>2101.5978762273612</v>
      </c>
      <c r="AM112" s="78"/>
      <c r="AN112" s="78">
        <v>2060.8883755374422</v>
      </c>
      <c r="AO112" s="79"/>
      <c r="AP112" s="80">
        <v>305.62</v>
      </c>
      <c r="AQ112" s="78"/>
      <c r="AR112" s="78">
        <v>637.17999999999995</v>
      </c>
      <c r="AS112" s="78"/>
      <c r="AT112" s="78">
        <v>469.21454899779206</v>
      </c>
      <c r="AU112" s="81"/>
      <c r="AV112" s="136">
        <f>+AV10/AV111</f>
        <v>843.30773496068298</v>
      </c>
      <c r="AW112" s="137">
        <f t="shared" ref="AW112:AX112" si="251">+AW10/AW111</f>
        <v>801.11655845743485</v>
      </c>
      <c r="AX112" s="138">
        <f t="shared" si="251"/>
        <v>825.1073688484247</v>
      </c>
      <c r="AY112" s="32"/>
      <c r="AZ112" s="76">
        <v>2176.0594345241307</v>
      </c>
      <c r="BA112" s="77"/>
      <c r="BB112" s="78">
        <v>1820.8393884210452</v>
      </c>
      <c r="BC112" s="78"/>
      <c r="BD112" s="78">
        <v>2107.2727296842495</v>
      </c>
      <c r="BE112" s="79"/>
      <c r="BF112" s="80">
        <v>312.33</v>
      </c>
      <c r="BG112" s="78"/>
      <c r="BH112" s="78">
        <v>554.03</v>
      </c>
      <c r="BI112" s="78"/>
      <c r="BJ112" s="78">
        <v>388.43766493786597</v>
      </c>
      <c r="BK112" s="81"/>
      <c r="BL112" s="136">
        <f>+BL10/BL111</f>
        <v>605.19284556854029</v>
      </c>
      <c r="BM112" s="137">
        <f t="shared" ref="BM112:BN112" si="252">+BM10/BM111</f>
        <v>699.14820912419555</v>
      </c>
      <c r="BN112" s="138">
        <f t="shared" si="252"/>
        <v>633.20145375211382</v>
      </c>
      <c r="BO112" s="32"/>
      <c r="BP112" s="76">
        <v>1900.4018965318442</v>
      </c>
      <c r="BQ112" s="77"/>
      <c r="BR112" s="78">
        <v>1934.3511861675718</v>
      </c>
      <c r="BS112" s="78"/>
      <c r="BT112" s="78">
        <v>1905.7272235291816</v>
      </c>
      <c r="BU112" s="79"/>
      <c r="BV112" s="80">
        <v>234.28450641873664</v>
      </c>
      <c r="BW112" s="78"/>
      <c r="BX112" s="78">
        <v>508.38957916255401</v>
      </c>
      <c r="BY112" s="78"/>
      <c r="BZ112" s="78">
        <v>340.67492552218823</v>
      </c>
      <c r="CA112" s="81"/>
      <c r="CB112" s="136">
        <f>+CB10/CB111</f>
        <v>641.2430644039348</v>
      </c>
      <c r="CC112" s="137">
        <f t="shared" ref="CC112:CD112" si="253">+CC10/CC111</f>
        <v>631.85131342290435</v>
      </c>
      <c r="CD112" s="138">
        <f t="shared" si="253"/>
        <v>638.01043778337964</v>
      </c>
      <c r="CE112" s="32"/>
      <c r="CF112" s="76">
        <v>2034.1826619682604</v>
      </c>
      <c r="CG112" s="77"/>
      <c r="CH112" s="78">
        <v>1979.1227435747028</v>
      </c>
      <c r="CI112" s="78"/>
      <c r="CJ112" s="78">
        <v>2026.0810605740721</v>
      </c>
      <c r="CK112" s="79"/>
      <c r="CL112" s="80">
        <v>305.38106201342424</v>
      </c>
      <c r="CM112" s="78"/>
      <c r="CN112" s="78">
        <v>373.59691422842167</v>
      </c>
      <c r="CO112" s="78"/>
      <c r="CP112" s="78">
        <v>330.92365846635909</v>
      </c>
      <c r="CQ112" s="81"/>
      <c r="CR112" s="136">
        <f>+CR10/CR111</f>
        <v>632.49773254556646</v>
      </c>
      <c r="CS112" s="137">
        <f t="shared" ref="CS112:CT112" si="254">+CS10/CS111</f>
        <v>474.78878341541508</v>
      </c>
      <c r="CT112" s="138">
        <f t="shared" si="254"/>
        <v>578.68481749260184</v>
      </c>
      <c r="CU112" s="32"/>
      <c r="CV112" s="80">
        <f>+CV10/CV111</f>
        <v>2060.5402940163322</v>
      </c>
      <c r="CW112" s="78"/>
      <c r="CX112" s="78">
        <f>+CX10/CX111</f>
        <v>1967.8500103835058</v>
      </c>
      <c r="CY112" s="77"/>
      <c r="CZ112" s="78">
        <f>+CZ10/CZ111</f>
        <v>2043.7451538406895</v>
      </c>
      <c r="DA112" s="81"/>
      <c r="DB112" s="80">
        <f>+DB10/DB111</f>
        <v>277.23812833534726</v>
      </c>
      <c r="DC112" s="77"/>
      <c r="DD112" s="78">
        <f>+DD10/DD111</f>
        <v>524.11064727900941</v>
      </c>
      <c r="DE112" s="78"/>
      <c r="DF112" s="78">
        <f>+DF10/DF111</f>
        <v>364.49316779580693</v>
      </c>
      <c r="DG112" s="81"/>
      <c r="DH112" s="156"/>
      <c r="DI112" s="161" t="s">
        <v>12</v>
      </c>
      <c r="DJ112" s="80">
        <f>+DJ10/DJ111</f>
        <v>2043.7451538406895</v>
      </c>
      <c r="DK112" s="78">
        <f t="shared" ref="DK112:DL112" si="255">+DK10/DK111</f>
        <v>364.49316779580693</v>
      </c>
      <c r="DL112" s="79">
        <f t="shared" si="255"/>
        <v>636.30026638160916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>
        <f>+D102</f>
        <v>10168834.859999985</v>
      </c>
      <c r="E114" s="36"/>
      <c r="F114" s="72">
        <f>+F102</f>
        <v>3315173.3799999803</v>
      </c>
      <c r="G114" s="36"/>
      <c r="H114" s="72">
        <f>+H102</f>
        <v>13484008.23999998</v>
      </c>
      <c r="I114" s="37"/>
      <c r="J114" s="72">
        <f>+J102</f>
        <v>5653366.4199999869</v>
      </c>
      <c r="K114" s="36"/>
      <c r="L114" s="72">
        <f>+L102</f>
        <v>8035534.1699999571</v>
      </c>
      <c r="M114" s="36"/>
      <c r="N114" s="72">
        <f>+N102</f>
        <v>13688900.589999944</v>
      </c>
      <c r="O114" s="37"/>
      <c r="P114" s="116">
        <f>+P16-P101</f>
        <v>15822201.279999971</v>
      </c>
      <c r="Q114" s="140">
        <f>+Q16-Q101</f>
        <v>11350707.549999952</v>
      </c>
      <c r="R114" s="141">
        <f>+R16-R101</f>
        <v>27172908.829999924</v>
      </c>
      <c r="S114" s="32"/>
      <c r="T114" s="71">
        <f>+T102</f>
        <v>59430229.800880611</v>
      </c>
      <c r="U114" s="36"/>
      <c r="V114" s="72">
        <f>+V102</f>
        <v>3397766.2338893265</v>
      </c>
      <c r="W114" s="36"/>
      <c r="X114" s="72">
        <f>+X102</f>
        <v>62827996.034769937</v>
      </c>
      <c r="Y114" s="37"/>
      <c r="Z114" s="72">
        <f>+Z102</f>
        <v>30656837.326045446</v>
      </c>
      <c r="AA114" s="36"/>
      <c r="AB114" s="72">
        <f>+AB102</f>
        <v>3279000.6347441077</v>
      </c>
      <c r="AC114" s="36"/>
      <c r="AD114" s="72">
        <f>+AD102</f>
        <v>33935837.960789554</v>
      </c>
      <c r="AE114" s="37"/>
      <c r="AF114" s="116">
        <f>+AF16-AF101</f>
        <v>90087067.126926064</v>
      </c>
      <c r="AG114" s="140">
        <f>+AG16-AG101</f>
        <v>6676766.8686334491</v>
      </c>
      <c r="AH114" s="141">
        <f>+AH16-AH101</f>
        <v>96763833.995559573</v>
      </c>
      <c r="AI114" s="32"/>
      <c r="AJ114" s="71">
        <v>12014049.299662739</v>
      </c>
      <c r="AK114" s="36"/>
      <c r="AL114" s="72">
        <v>1759494.8853775263</v>
      </c>
      <c r="AM114" s="36"/>
      <c r="AN114" s="72">
        <v>13773544.185040265</v>
      </c>
      <c r="AO114" s="37"/>
      <c r="AP114" s="72">
        <f>+AP102</f>
        <v>6034006.6620669551</v>
      </c>
      <c r="AQ114" s="36"/>
      <c r="AR114" s="72">
        <f>+AR102</f>
        <v>2534886.4449760467</v>
      </c>
      <c r="AS114" s="36"/>
      <c r="AT114" s="72">
        <f>+AT102</f>
        <v>8568893.1070430018</v>
      </c>
      <c r="AU114" s="37"/>
      <c r="AV114" s="116">
        <f>+AV16-AV101</f>
        <v>18048055.961729705</v>
      </c>
      <c r="AW114" s="140">
        <f>+AW16-AW101</f>
        <v>4294381.330353573</v>
      </c>
      <c r="AX114" s="118">
        <f>+AX16-AX101</f>
        <v>22342437.292083263</v>
      </c>
      <c r="AY114" s="32"/>
      <c r="AZ114" s="71">
        <f>+AZ102</f>
        <v>17762066.639210731</v>
      </c>
      <c r="BA114" s="36"/>
      <c r="BB114" s="72">
        <f>+BB102</f>
        <v>340564.4995887503</v>
      </c>
      <c r="BC114" s="36"/>
      <c r="BD114" s="72">
        <f>+BD102</f>
        <v>18102630.564719468</v>
      </c>
      <c r="BE114" s="37"/>
      <c r="BF114" s="72">
        <f>+BF102</f>
        <v>14128213.857002407</v>
      </c>
      <c r="BG114" s="36"/>
      <c r="BH114" s="72">
        <f>+BH102</f>
        <v>-349654.54835373163</v>
      </c>
      <c r="BI114" s="36"/>
      <c r="BJ114" s="72">
        <f>+BJ102</f>
        <v>13778559.308648705</v>
      </c>
      <c r="BK114" s="37"/>
      <c r="BL114" s="116">
        <f>+BL16-BL101</f>
        <v>31890280.496213138</v>
      </c>
      <c r="BM114" s="140">
        <f>+BM16-BM101</f>
        <v>-9090.0487649738789</v>
      </c>
      <c r="BN114" s="141">
        <f>+BN16-BN101</f>
        <v>31881190.447448134</v>
      </c>
      <c r="BO114" s="32"/>
      <c r="BP114" s="35">
        <f>+BP102</f>
        <v>14986559.996046841</v>
      </c>
      <c r="BQ114" s="36"/>
      <c r="BR114" s="72">
        <f>+BR102</f>
        <v>-5638184.3826459162</v>
      </c>
      <c r="BS114" s="36"/>
      <c r="BT114" s="72">
        <f>+BT102</f>
        <v>9348375.6134009361</v>
      </c>
      <c r="BU114" s="37"/>
      <c r="BV114" s="72">
        <f>+BV102</f>
        <v>-1015415.3514846535</v>
      </c>
      <c r="BW114" s="36"/>
      <c r="BX114" s="72">
        <f>+BX102</f>
        <v>14030563.988083616</v>
      </c>
      <c r="BY114" s="36"/>
      <c r="BZ114" s="72">
        <f>+BZ102</f>
        <v>13015148.636598963</v>
      </c>
      <c r="CA114" s="37"/>
      <c r="CB114" s="116">
        <f>+CB16-CB101</f>
        <v>13971144.644562185</v>
      </c>
      <c r="CC114" s="140">
        <f>+CC16-CC101</f>
        <v>8392379.605437696</v>
      </c>
      <c r="CD114" s="141">
        <f>+CD16-CD101</f>
        <v>22363524.249999881</v>
      </c>
      <c r="CE114" s="32"/>
      <c r="CF114" s="35">
        <f>+CF102</f>
        <v>9666485.5406848788</v>
      </c>
      <c r="CG114" s="36"/>
      <c r="CH114" s="72">
        <f>+CH102</f>
        <v>1324745.8415146247</v>
      </c>
      <c r="CI114" s="36"/>
      <c r="CJ114" s="72">
        <f>+CJ102</f>
        <v>10991231.382199585</v>
      </c>
      <c r="CK114" s="37"/>
      <c r="CL114" s="72">
        <f>+CL102</f>
        <v>2807663.1947194487</v>
      </c>
      <c r="CM114" s="36"/>
      <c r="CN114" s="72">
        <f>+CN102</f>
        <v>333001.88681840897</v>
      </c>
      <c r="CO114" s="36"/>
      <c r="CP114" s="72">
        <f>+CP102</f>
        <v>3140665.0815378577</v>
      </c>
      <c r="CQ114" s="37"/>
      <c r="CR114" s="116">
        <f>+CR16-CR101</f>
        <v>12474148.735404313</v>
      </c>
      <c r="CS114" s="140">
        <f>+CS16-CS101</f>
        <v>1657747.7283330262</v>
      </c>
      <c r="CT114" s="141">
        <f>+CT16-CT101</f>
        <v>14131896.463737309</v>
      </c>
      <c r="CU114" s="32"/>
      <c r="CV114" s="73">
        <f>+CV102</f>
        <v>124028226.13648605</v>
      </c>
      <c r="CW114" s="72"/>
      <c r="CX114" s="72">
        <f>+CX102</f>
        <v>4499560.4577243924</v>
      </c>
      <c r="CY114" s="72"/>
      <c r="CZ114" s="72">
        <f>+CZ102</f>
        <v>128527786.59421039</v>
      </c>
      <c r="DA114" s="74"/>
      <c r="DB114" s="73">
        <f>+DB102</f>
        <v>58264672.108349442</v>
      </c>
      <c r="DC114" s="72"/>
      <c r="DD114" s="72">
        <f>+DD102</f>
        <v>27863332.576268911</v>
      </c>
      <c r="DE114" s="72"/>
      <c r="DF114" s="72">
        <f>+DF102</f>
        <v>86128004.684617758</v>
      </c>
      <c r="DG114" s="74"/>
      <c r="DH114" s="155"/>
      <c r="DI114" s="162" t="s">
        <v>95</v>
      </c>
      <c r="DJ114" s="73">
        <f>+DJ102</f>
        <v>128527786.59421039</v>
      </c>
      <c r="DK114" s="72">
        <f>+DK102</f>
        <v>86128004.684617758</v>
      </c>
      <c r="DL114" s="74">
        <f>+DL102</f>
        <v>214655791.27882814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>
        <f>+D114/D16</f>
        <v>4.920990454666916E-2</v>
      </c>
      <c r="E116" s="83"/>
      <c r="F116" s="84">
        <f>+F114/F16</f>
        <v>7.0426178959432817E-2</v>
      </c>
      <c r="G116" s="83"/>
      <c r="H116" s="84">
        <f>+H114/H16</f>
        <v>5.3146266212783524E-2</v>
      </c>
      <c r="I116" s="85"/>
      <c r="J116" s="84">
        <f>+J114/J16</f>
        <v>5.5918030494156598E-2</v>
      </c>
      <c r="K116" s="83"/>
      <c r="L116" s="84">
        <f>+L114/L16</f>
        <v>5.0849539086407596E-2</v>
      </c>
      <c r="M116" s="83"/>
      <c r="N116" s="84">
        <f>+N114/N16</f>
        <v>5.2827063640738393E-2</v>
      </c>
      <c r="O116" s="85"/>
      <c r="P116" s="142">
        <f>+P102/P16</f>
        <v>5.1413684878291094E-2</v>
      </c>
      <c r="Q116" s="143">
        <f>+Q102/Q16</f>
        <v>5.5342651682456216E-2</v>
      </c>
      <c r="R116" s="144">
        <f>+R102/R16</f>
        <v>5.2984980785206824E-2</v>
      </c>
      <c r="S116" s="32"/>
      <c r="T116" s="82">
        <f>+T114/T16</f>
        <v>0.15072499944792769</v>
      </c>
      <c r="U116" s="83"/>
      <c r="V116" s="84">
        <f>+V114/V16</f>
        <v>4.1092517899172183E-2</v>
      </c>
      <c r="W116" s="83"/>
      <c r="X116" s="84">
        <f>+X114/X16</f>
        <v>0.13171997549648118</v>
      </c>
      <c r="Y116" s="85"/>
      <c r="Z116" s="84">
        <f>+Z114/Z16</f>
        <v>0.11686714185033847</v>
      </c>
      <c r="AA116" s="83"/>
      <c r="AB116" s="84">
        <f>+AB114/AB16</f>
        <v>2.1562844519901741E-2</v>
      </c>
      <c r="AC116" s="83"/>
      <c r="AD116" s="84">
        <f>+AD114/AD16</f>
        <v>8.1893616821263004E-2</v>
      </c>
      <c r="AE116" s="85"/>
      <c r="AF116" s="142">
        <f>+AF102/AF16</f>
        <v>0.13719861634005323</v>
      </c>
      <c r="AG116" s="143">
        <f>+AG102/AG16</f>
        <v>2.844167653335556E-2</v>
      </c>
      <c r="AH116" s="144">
        <f>+AH102/AH16</f>
        <v>0.1085562047036423</v>
      </c>
      <c r="AI116" s="32"/>
      <c r="AJ116" s="82">
        <v>9.0018099064001544E-2</v>
      </c>
      <c r="AK116" s="83"/>
      <c r="AL116" s="84">
        <v>4.5527774278840999E-2</v>
      </c>
      <c r="AM116" s="83"/>
      <c r="AN116" s="84">
        <v>8.002792581505673E-2</v>
      </c>
      <c r="AO116" s="85"/>
      <c r="AP116" s="84">
        <f>+AP114/AP16</f>
        <v>0.13049854141162098</v>
      </c>
      <c r="AQ116" s="83"/>
      <c r="AR116" s="84">
        <f>+AR114/AR16</f>
        <v>3.3852897529269677E-2</v>
      </c>
      <c r="AS116" s="83"/>
      <c r="AT116" s="84">
        <f>+AT114/AT16</f>
        <v>7.0748556178487729E-2</v>
      </c>
      <c r="AU116" s="85"/>
      <c r="AV116" s="142">
        <f>+AV102/AV16</f>
        <v>0.10043396969426142</v>
      </c>
      <c r="AW116" s="143">
        <f>+AW102/AW16</f>
        <v>3.7827267147736258E-2</v>
      </c>
      <c r="AX116" s="144">
        <f>+AX102/AX16</f>
        <v>7.6195074526719864E-2</v>
      </c>
      <c r="AY116" s="32"/>
      <c r="AZ116" s="82">
        <f>+AZ114/AZ16</f>
        <v>7.9791946181373266E-2</v>
      </c>
      <c r="BA116" s="83"/>
      <c r="BB116" s="84">
        <f>+BB114/BB16</f>
        <v>7.8665362004772792E-3</v>
      </c>
      <c r="BC116" s="83"/>
      <c r="BD116" s="84">
        <f>+BD114/BD16</f>
        <v>6.8081218380438985E-2</v>
      </c>
      <c r="BE116" s="85"/>
      <c r="BF116" s="84">
        <f>+BF114/BF16</f>
        <v>8.4663683663044512E-2</v>
      </c>
      <c r="BG116" s="83"/>
      <c r="BH116" s="84">
        <f>+BH114/BH16</f>
        <v>-2.6788761310258006E-3</v>
      </c>
      <c r="BI116" s="83"/>
      <c r="BJ116" s="84">
        <f>+BJ114/BJ16</f>
        <v>4.6330463656881468E-2</v>
      </c>
      <c r="BK116" s="85"/>
      <c r="BL116" s="142">
        <f>+BL102/BL16</f>
        <v>8.1879268873248506E-2</v>
      </c>
      <c r="BM116" s="143">
        <f>+BM102/BM16</f>
        <v>-5.229706267064085E-5</v>
      </c>
      <c r="BN116" s="144">
        <f>+BN102/BN16</f>
        <v>5.6597683749420244E-2</v>
      </c>
      <c r="BO116" s="32"/>
      <c r="BP116" s="218">
        <f>+BP114/BP16</f>
        <v>9.5985491949874352E-2</v>
      </c>
      <c r="BQ116" s="83"/>
      <c r="BR116" s="84">
        <f>+BR114/BR16</f>
        <v>-0.27880555871949231</v>
      </c>
      <c r="BS116" s="83"/>
      <c r="BT116" s="84">
        <f>+BT114/BT16</f>
        <v>5.3008477904773935E-2</v>
      </c>
      <c r="BU116" s="85"/>
      <c r="BV116" s="84">
        <f>+BV114/BV16</f>
        <v>-1.8301423918176539E-2</v>
      </c>
      <c r="BW116" s="83"/>
      <c r="BX116" s="84">
        <f>+BX114/BX16</f>
        <v>0.16603355414113904</v>
      </c>
      <c r="BY116" s="83"/>
      <c r="BZ116" s="84">
        <f>+BZ114/BZ16</f>
        <v>9.2973815180443495E-2</v>
      </c>
      <c r="CA116" s="85"/>
      <c r="CB116" s="142">
        <f>+CB102/CB16</f>
        <v>6.6021068913260081E-2</v>
      </c>
      <c r="CC116" s="143">
        <f>+CC102/CC16</f>
        <v>8.0135756081795198E-2</v>
      </c>
      <c r="CD116" s="144">
        <f>+CD102/CD16</f>
        <v>7.069380382240914E-2</v>
      </c>
      <c r="CE116" s="32"/>
      <c r="CF116" s="35">
        <f>+CF114/CF16</f>
        <v>4.0577416479753506E-2</v>
      </c>
      <c r="CG116" s="83"/>
      <c r="CH116" s="84">
        <f>+CH114/CH16</f>
        <v>3.0531341453019008E-2</v>
      </c>
      <c r="CI116" s="83"/>
      <c r="CJ116" s="84">
        <f>+CJ114/CJ16</f>
        <v>3.9029560990526575E-2</v>
      </c>
      <c r="CK116" s="85"/>
      <c r="CL116" s="84">
        <f>+CL114/CL16</f>
        <v>2.1435193826508481E-2</v>
      </c>
      <c r="CM116" s="83"/>
      <c r="CN116" s="84">
        <f>+CN114/CN16</f>
        <v>2.7324861789411441E-3</v>
      </c>
      <c r="CO116" s="83"/>
      <c r="CP116" s="84">
        <f>+CP114/CP16</f>
        <v>1.2420984976162015E-2</v>
      </c>
      <c r="CQ116" s="85"/>
      <c r="CR116" s="142">
        <f>+CR102/CR16</f>
        <v>3.3786319609627427E-2</v>
      </c>
      <c r="CS116" s="143">
        <f>+CS102/CS16</f>
        <v>1.0031305103454834E-2</v>
      </c>
      <c r="CT116" s="144">
        <f>+CT102/CT16</f>
        <v>2.6441224571757117E-2</v>
      </c>
      <c r="CU116" s="32"/>
      <c r="CV116" s="86">
        <f>+CV114/CV16</f>
        <v>9.1780161279667011E-2</v>
      </c>
      <c r="CW116" s="84"/>
      <c r="CX116" s="84">
        <f>+CX114/CX16</f>
        <v>1.6343580180128263E-2</v>
      </c>
      <c r="CY116" s="84"/>
      <c r="CZ116" s="168">
        <f>+CZ114/CZ16</f>
        <v>7.901269454541561E-2</v>
      </c>
      <c r="DA116" s="85"/>
      <c r="DB116" s="87">
        <f>+DB114/DB16</f>
        <v>7.6362369585499634E-2</v>
      </c>
      <c r="DC116" s="83"/>
      <c r="DD116" s="83">
        <f>+DD114/DD16</f>
        <v>3.8598968227544321E-2</v>
      </c>
      <c r="DE116" s="83"/>
      <c r="DF116" s="172">
        <f>+DF114/DF16</f>
        <v>5.8003745813736546E-2</v>
      </c>
      <c r="DG116" s="85"/>
      <c r="DH116" s="157"/>
      <c r="DI116" s="162" t="s">
        <v>97</v>
      </c>
      <c r="DJ116" s="179">
        <f>+DJ102/DJ16</f>
        <v>7.901269454541561E-2</v>
      </c>
      <c r="DK116" s="172">
        <f>+DK102/DK16</f>
        <v>5.8003745813736546E-2</v>
      </c>
      <c r="DL116" s="180">
        <f>+DL102/DL16</f>
        <v>6.8986942608880192E-2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>
        <f>+D63/D16</f>
        <v>0.88195319621934742</v>
      </c>
      <c r="E118" s="83"/>
      <c r="F118" s="84">
        <f>+F63/F16</f>
        <v>0.85785168503967379</v>
      </c>
      <c r="G118" s="83"/>
      <c r="H118" s="84">
        <f>+H63/H16</f>
        <v>0.87748152212344599</v>
      </c>
      <c r="I118" s="85"/>
      <c r="J118" s="84">
        <f>+J63/J16</f>
        <v>0.87680280446546943</v>
      </c>
      <c r="K118" s="83"/>
      <c r="L118" s="84">
        <f>+L63/L16</f>
        <v>0.87836439399151478</v>
      </c>
      <c r="M118" s="83"/>
      <c r="N118" s="84">
        <f>+N63/N16</f>
        <v>0.8777551236222646</v>
      </c>
      <c r="O118" s="85"/>
      <c r="P118" s="142">
        <f>+P63/P16</f>
        <v>0.88026116894731998</v>
      </c>
      <c r="Q118" s="143">
        <f>+Q63/Q16</f>
        <v>0.87365644045258317</v>
      </c>
      <c r="R118" s="144">
        <f>+R63/R16</f>
        <v>0.87761976641903494</v>
      </c>
      <c r="S118" s="32"/>
      <c r="T118" s="82">
        <f>+T63/T16</f>
        <v>0.79583435886100795</v>
      </c>
      <c r="U118" s="83"/>
      <c r="V118" s="84">
        <f>+V63/V16</f>
        <v>0.89657746165018437</v>
      </c>
      <c r="W118" s="83"/>
      <c r="X118" s="84">
        <f>+X63/X16</f>
        <v>0.81329839008974447</v>
      </c>
      <c r="Y118" s="85"/>
      <c r="Z118" s="84">
        <f>+Z63/Z16</f>
        <v>0.79227019802937904</v>
      </c>
      <c r="AA118" s="83"/>
      <c r="AB118" s="84">
        <f>+AB63/AB16</f>
        <v>0.90674298275258358</v>
      </c>
      <c r="AC118" s="83"/>
      <c r="AD118" s="84">
        <f>+AD63/AD16</f>
        <v>0.83427792395367895</v>
      </c>
      <c r="AE118" s="85"/>
      <c r="AF118" s="142">
        <f>+AF63/AF16</f>
        <v>0.79441045881866956</v>
      </c>
      <c r="AG118" s="143">
        <f>+AG63/AG16</f>
        <v>0.90316243582613842</v>
      </c>
      <c r="AH118" s="144">
        <f>+AH63/AH16</f>
        <v>0.82305156344388064</v>
      </c>
      <c r="AI118" s="32"/>
      <c r="AJ118" s="82">
        <v>0.79749267298113835</v>
      </c>
      <c r="AK118" s="83"/>
      <c r="AL118" s="84">
        <v>0.85662482147410157</v>
      </c>
      <c r="AM118" s="83"/>
      <c r="AN118" s="84">
        <v>0.81077062522984999</v>
      </c>
      <c r="AO118" s="85"/>
      <c r="AP118" s="84">
        <f>+AP63/AP16</f>
        <v>0.77347080053186912</v>
      </c>
      <c r="AQ118" s="83"/>
      <c r="AR118" s="84">
        <f>+AR63/AR16</f>
        <v>0.87853150677600322</v>
      </c>
      <c r="AS118" s="83"/>
      <c r="AT118" s="84">
        <f>+AT63/AT16</f>
        <v>0.83842329496929191</v>
      </c>
      <c r="AU118" s="85"/>
      <c r="AV118" s="142">
        <f>+AV63/AV16</f>
        <v>0.79131169517512601</v>
      </c>
      <c r="AW118" s="143">
        <f>+AW63/AW16</f>
        <v>0.87107401781292848</v>
      </c>
      <c r="AX118" s="144">
        <f>+AX63/AX16</f>
        <v>0.82219258329250577</v>
      </c>
      <c r="AY118" s="32"/>
      <c r="AZ118" s="82">
        <f>+AZ63/AZ16</f>
        <v>0.83856864666241449</v>
      </c>
      <c r="BA118" s="83"/>
      <c r="BB118" s="84">
        <f>+BB63/BB16</f>
        <v>0.91110912556823698</v>
      </c>
      <c r="BC118" s="83"/>
      <c r="BD118" s="84">
        <f>+BD63/BD16</f>
        <v>0.8503795163762512</v>
      </c>
      <c r="BE118" s="85"/>
      <c r="BF118" s="84">
        <f>+BF63/BF16</f>
        <v>0.83980295163373631</v>
      </c>
      <c r="BG118" s="83"/>
      <c r="BH118" s="84">
        <f>+BH63/BH16</f>
        <v>0.9270277318082194</v>
      </c>
      <c r="BI118" s="83"/>
      <c r="BJ118" s="84">
        <f>+BJ63/BJ16</f>
        <v>0.87808448009249662</v>
      </c>
      <c r="BK118" s="85"/>
      <c r="BL118" s="142">
        <f>+BL63/BL16</f>
        <v>0.83909749140928924</v>
      </c>
      <c r="BM118" s="143">
        <f>+BM63/BM16</f>
        <v>0.9230628344070605</v>
      </c>
      <c r="BN118" s="144">
        <f>+BN63/BN16</f>
        <v>0.86500663817342982</v>
      </c>
      <c r="BO118" s="32"/>
      <c r="BP118" s="218">
        <f>+BP63/BP16</f>
        <v>0.82289991996458722</v>
      </c>
      <c r="BQ118" s="83"/>
      <c r="BR118" s="84">
        <f>+BR63/BR16</f>
        <v>1.2039630653995665</v>
      </c>
      <c r="BS118" s="83"/>
      <c r="BT118" s="84">
        <f>+BT63/BT16</f>
        <v>0.86659615050205718</v>
      </c>
      <c r="BU118" s="85"/>
      <c r="BV118" s="84">
        <f>+BV63/BV16</f>
        <v>0.9547241734800106</v>
      </c>
      <c r="BW118" s="83"/>
      <c r="BX118" s="84">
        <f>+BX63/BX16</f>
        <v>0.78221173711786784</v>
      </c>
      <c r="BY118" s="83"/>
      <c r="BZ118" s="84">
        <f>+BZ63/BZ16</f>
        <v>0.85058570336553307</v>
      </c>
      <c r="CA118" s="85"/>
      <c r="CB118" s="142">
        <f>+CB63/CB16</f>
        <v>0.85746238644484918</v>
      </c>
      <c r="CC118" s="143">
        <f>+CC63/CC16</f>
        <v>0.86365131691343222</v>
      </c>
      <c r="CD118" s="144">
        <f>+CD63/CD16</f>
        <v>0.85951126157084645</v>
      </c>
      <c r="CE118" s="32"/>
      <c r="CF118" s="35">
        <f>+CF63/CF16</f>
        <v>0.86925924291228396</v>
      </c>
      <c r="CG118" s="83"/>
      <c r="CH118" s="84">
        <f>+CH63/CH16</f>
        <v>0.8590382482230523</v>
      </c>
      <c r="CI118" s="83"/>
      <c r="CJ118" s="84">
        <f>+CJ63/CJ16</f>
        <v>0.86768437111795227</v>
      </c>
      <c r="CK118" s="85"/>
      <c r="CL118" s="84">
        <f>+CL63/CL16</f>
        <v>0.87576551643319356</v>
      </c>
      <c r="CM118" s="83"/>
      <c r="CN118" s="84">
        <f>+CN63/CN16</f>
        <v>0.86360528237957379</v>
      </c>
      <c r="CO118" s="83"/>
      <c r="CP118" s="84">
        <f>+CP63/CP16</f>
        <v>0.86990460626478361</v>
      </c>
      <c r="CQ118" s="85"/>
      <c r="CR118" s="142">
        <f>+CR63/CR16</f>
        <v>0.87156747715155836</v>
      </c>
      <c r="CS118" s="143">
        <f>+CS63/CS16</f>
        <v>0.8624061698621025</v>
      </c>
      <c r="CT118" s="144">
        <f>+CT63/CT16</f>
        <v>0.86873478375561441</v>
      </c>
      <c r="CU118" s="32"/>
      <c r="CV118" s="86">
        <f>+CV63/CV16</f>
        <v>0.83227708076330253</v>
      </c>
      <c r="CW118" s="84"/>
      <c r="CX118" s="84">
        <f>+CX63/CX16</f>
        <v>0.90329523989420313</v>
      </c>
      <c r="CY118" s="84"/>
      <c r="CZ118" s="84">
        <f>+CZ63/CZ16</f>
        <v>0.84429673980690534</v>
      </c>
      <c r="DA118" s="85"/>
      <c r="DB118" s="87">
        <f>+DB63/DB16</f>
        <v>0.83887428538189102</v>
      </c>
      <c r="DC118" s="83"/>
      <c r="DD118" s="83">
        <f>+DD63/DD16</f>
        <v>0.87941120898552239</v>
      </c>
      <c r="DE118" s="83"/>
      <c r="DF118" s="83">
        <f>+DF63/DF16</f>
        <v>0.8585812530421808</v>
      </c>
      <c r="DG118" s="85"/>
      <c r="DH118" s="157"/>
      <c r="DI118" s="162" t="s">
        <v>93</v>
      </c>
      <c r="DJ118" s="179">
        <f>+DJ63/DJ16</f>
        <v>0.84429673980690534</v>
      </c>
      <c r="DK118" s="172">
        <f>+DK63/DK16</f>
        <v>0.8585812530421808</v>
      </c>
      <c r="DL118" s="180">
        <f>+DL63/DL16</f>
        <v>0.85111350099091843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>
        <f>+D95/D16</f>
        <v>4.5241945001851608E-2</v>
      </c>
      <c r="E120" s="83"/>
      <c r="F120" s="84">
        <f>+F95/F16</f>
        <v>7.1722136000893374E-2</v>
      </c>
      <c r="G120" s="83"/>
      <c r="H120" s="84">
        <f>+H95/H16</f>
        <v>5.0154947479671426E-2</v>
      </c>
      <c r="I120" s="85"/>
      <c r="J120" s="84">
        <f>+J95/J16</f>
        <v>5.8882683042653337E-2</v>
      </c>
      <c r="K120" s="83"/>
      <c r="L120" s="84">
        <f>+L95/L16</f>
        <v>6.6160567277387311E-2</v>
      </c>
      <c r="M120" s="83"/>
      <c r="N120" s="84">
        <f>+N95/N16</f>
        <v>6.3321025169106371E-2</v>
      </c>
      <c r="O120" s="85"/>
      <c r="P120" s="142">
        <f>+P95/P16</f>
        <v>4.9723254750423863E-2</v>
      </c>
      <c r="Q120" s="143">
        <f>+Q95/Q16</f>
        <v>6.7437025068277534E-2</v>
      </c>
      <c r="R120" s="144">
        <f>+R95/R16</f>
        <v>5.6807451737525473E-2</v>
      </c>
      <c r="S120" s="32"/>
      <c r="T120" s="82">
        <f>+T95/T16</f>
        <v>2.7224377968395729E-2</v>
      </c>
      <c r="U120" s="83"/>
      <c r="V120" s="84">
        <f>+V95/V16</f>
        <v>2.9167517646505631E-2</v>
      </c>
      <c r="W120" s="83"/>
      <c r="X120" s="84">
        <f>+X95/X16</f>
        <v>2.7561225366190531E-2</v>
      </c>
      <c r="Y120" s="85"/>
      <c r="Z120" s="84">
        <f>+Z95/Z16</f>
        <v>6.5851624206603399E-2</v>
      </c>
      <c r="AA120" s="83"/>
      <c r="AB120" s="84">
        <f>+AB95/AB16</f>
        <v>5.2812278468079801E-2</v>
      </c>
      <c r="AC120" s="83"/>
      <c r="AD120" s="84">
        <f>+AD95/AD16</f>
        <v>6.1066615583457259E-2</v>
      </c>
      <c r="AE120" s="85"/>
      <c r="AF120" s="142">
        <f>+AF95/AF16</f>
        <v>4.2656155644057128E-2</v>
      </c>
      <c r="AG120" s="143">
        <f>+AG95/AG16</f>
        <v>4.4484011295801117E-2</v>
      </c>
      <c r="AH120" s="144">
        <f>+AH95/AH16</f>
        <v>4.3137542800428433E-2</v>
      </c>
      <c r="AI120" s="32"/>
      <c r="AJ120" s="82">
        <v>8.7192767941002142E-2</v>
      </c>
      <c r="AK120" s="83"/>
      <c r="AL120" s="84">
        <v>7.4467149194492543E-2</v>
      </c>
      <c r="AM120" s="83"/>
      <c r="AN120" s="84">
        <v>8.4335267201424383E-2</v>
      </c>
      <c r="AO120" s="85"/>
      <c r="AP120" s="84">
        <f>+AP95/AP16</f>
        <v>8.4924764787403031E-2</v>
      </c>
      <c r="AQ120" s="83"/>
      <c r="AR120" s="84">
        <f>+AR95/AR16</f>
        <v>7.6773755356184831E-2</v>
      </c>
      <c r="AS120" s="83"/>
      <c r="AT120" s="84">
        <f>+AT95/AT16</f>
        <v>7.9885503072273059E-2</v>
      </c>
      <c r="AU120" s="85"/>
      <c r="AV120" s="142">
        <f>+AV95/AV16</f>
        <v>8.6609196565125141E-2</v>
      </c>
      <c r="AW120" s="143">
        <f>+AW95/AW16</f>
        <v>7.5988538891168675E-2</v>
      </c>
      <c r="AX120" s="144">
        <f>+AX95/AX16</f>
        <v>8.2497288454678505E-2</v>
      </c>
      <c r="AY120" s="32"/>
      <c r="AZ120" s="82">
        <f>+AZ95/AZ16</f>
        <v>5.793522408447202E-2</v>
      </c>
      <c r="BA120" s="83"/>
      <c r="BB120" s="84">
        <f>+BB95/BB16</f>
        <v>5.7320155159545423E-2</v>
      </c>
      <c r="BC120" s="83"/>
      <c r="BD120" s="84">
        <f>+BD95/BD16</f>
        <v>5.7835080012542624E-2</v>
      </c>
      <c r="BE120" s="85"/>
      <c r="BF120" s="84">
        <f>+BF95/BF16</f>
        <v>5.9818334774043268E-2</v>
      </c>
      <c r="BG120" s="83"/>
      <c r="BH120" s="84">
        <f>+BH95/BH16</f>
        <v>5.9936114393630315E-2</v>
      </c>
      <c r="BI120" s="83"/>
      <c r="BJ120" s="84">
        <f>+BJ95/BJ16</f>
        <v>5.9870026321446002E-2</v>
      </c>
      <c r="BK120" s="85"/>
      <c r="BL120" s="142">
        <f>+BL95/BL16</f>
        <v>5.8742053206205916E-2</v>
      </c>
      <c r="BM120" s="143">
        <f>+BM95/BM16</f>
        <v>5.9284549186702222E-2</v>
      </c>
      <c r="BN120" s="144">
        <f>+BN95/BN16</f>
        <v>5.8909450938125003E-2</v>
      </c>
      <c r="BO120" s="32"/>
      <c r="BP120" s="218">
        <f>+BP95/BP16</f>
        <v>3.8539978957243315E-2</v>
      </c>
      <c r="BQ120" s="83"/>
      <c r="BR120" s="84">
        <f>+BR95/BR16</f>
        <v>3.4054001858204161E-2</v>
      </c>
      <c r="BS120" s="83"/>
      <c r="BT120" s="84">
        <f>+BT95/BT16</f>
        <v>3.8025575263646354E-2</v>
      </c>
      <c r="BU120" s="85"/>
      <c r="BV120" s="84">
        <f>+BV95/BV16</f>
        <v>4.8320408932454047E-2</v>
      </c>
      <c r="BW120" s="83"/>
      <c r="BX120" s="84">
        <f>+BX95/BX16</f>
        <v>3.9749202326386207E-2</v>
      </c>
      <c r="BY120" s="83"/>
      <c r="BZ120" s="84">
        <f>+BZ95/BZ16</f>
        <v>4.3146333591489908E-2</v>
      </c>
      <c r="CA120" s="85"/>
      <c r="CB120" s="142">
        <f>+CB95/CB16</f>
        <v>4.1104270232681643E-2</v>
      </c>
      <c r="CC120" s="143">
        <f>+CC95/CC16</f>
        <v>3.864946724109336E-2</v>
      </c>
      <c r="CD120" s="144">
        <f>+CD95/CD16</f>
        <v>4.0291595924217424E-2</v>
      </c>
      <c r="CE120" s="32"/>
      <c r="CF120" s="35">
        <f>+CF95/CF16</f>
        <v>6.9855921506864413E-2</v>
      </c>
      <c r="CG120" s="83"/>
      <c r="CH120" s="84">
        <f>+CH95/CH16</f>
        <v>8.5038736728465888E-2</v>
      </c>
      <c r="CI120" s="83"/>
      <c r="CJ120" s="84">
        <f>+CJ95/CJ16</f>
        <v>7.2195288999978818E-2</v>
      </c>
      <c r="CK120" s="85"/>
      <c r="CL120" s="84">
        <f>+CL95/CL16</f>
        <v>8.2099071526354817E-2</v>
      </c>
      <c r="CM120" s="83"/>
      <c r="CN120" s="84">
        <f>+CN95/CN16</f>
        <v>0.10360429952082963</v>
      </c>
      <c r="CO120" s="83"/>
      <c r="CP120" s="84">
        <f>+CP95/CP16</f>
        <v>9.2464020825111987E-2</v>
      </c>
      <c r="CQ120" s="85"/>
      <c r="CR120" s="142">
        <f>+CR95/CR16</f>
        <v>7.4199430580182524E-2</v>
      </c>
      <c r="CS120" s="143">
        <f>+CS95/CS16</f>
        <v>9.8729757755812775E-2</v>
      </c>
      <c r="CT120" s="144">
        <f>+CT95/CT16</f>
        <v>8.1784253749549105E-2</v>
      </c>
      <c r="CU120" s="32"/>
      <c r="CV120" s="86">
        <f>+CV95/CV16</f>
        <v>4.9783599820019078E-2</v>
      </c>
      <c r="CW120" s="84"/>
      <c r="CX120" s="84">
        <f>+CX95/CX16</f>
        <v>5.6393906489309698E-2</v>
      </c>
      <c r="CY120" s="84"/>
      <c r="CZ120" s="84">
        <f>+CZ95/CZ16</f>
        <v>5.0902378922587449E-2</v>
      </c>
      <c r="DA120" s="85"/>
      <c r="DB120" s="87">
        <f>+DB95/DB16</f>
        <v>6.6278893466131167E-2</v>
      </c>
      <c r="DC120" s="83"/>
      <c r="DD120" s="83">
        <f>+DD95/DD16</f>
        <v>6.6553639993124331E-2</v>
      </c>
      <c r="DE120" s="83"/>
      <c r="DF120" s="83">
        <f>+DF95/DF16</f>
        <v>6.6412461098820152E-2</v>
      </c>
      <c r="DG120" s="85"/>
      <c r="DH120" s="157"/>
      <c r="DI120" s="162" t="s">
        <v>94</v>
      </c>
      <c r="DJ120" s="179">
        <f>+DJ95/DJ16</f>
        <v>5.0902378922587435E-2</v>
      </c>
      <c r="DK120" s="172">
        <f>+DK95/DK16</f>
        <v>6.6412461098820152E-2</v>
      </c>
      <c r="DL120" s="180">
        <f>+DL95/DL16</f>
        <v>5.830399803262469E-2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>
        <f>+D73/D16</f>
        <v>2.359495423213178E-2</v>
      </c>
      <c r="E122" s="36"/>
      <c r="F122" s="84">
        <f>+F73/F16</f>
        <v>0</v>
      </c>
      <c r="G122" s="36"/>
      <c r="H122" s="84">
        <f>+H73/H16</f>
        <v>1.9217264184099133E-2</v>
      </c>
      <c r="I122" s="37"/>
      <c r="J122" s="84">
        <f>+J73/J16</f>
        <v>8.3964819977206343E-3</v>
      </c>
      <c r="K122" s="36"/>
      <c r="L122" s="84">
        <f>+L73/L16</f>
        <v>4.6254996446903592E-3</v>
      </c>
      <c r="M122" s="36"/>
      <c r="N122" s="84">
        <f>+N73/N16</f>
        <v>6.096787567890641E-3</v>
      </c>
      <c r="O122" s="37"/>
      <c r="P122" s="142">
        <f>+P73/P16</f>
        <v>1.8601891423965112E-2</v>
      </c>
      <c r="Q122" s="143">
        <f>+Q73/Q16</f>
        <v>3.5638827966829752E-3</v>
      </c>
      <c r="R122" s="144">
        <f>+R73/R16</f>
        <v>1.2587801058232718E-2</v>
      </c>
      <c r="S122" s="32"/>
      <c r="T122" s="82">
        <f>+T73/T16</f>
        <v>2.6216263722668675E-2</v>
      </c>
      <c r="U122" s="36"/>
      <c r="V122" s="84">
        <f>+V73/V16</f>
        <v>3.3162502804137767E-2</v>
      </c>
      <c r="W122" s="36"/>
      <c r="X122" s="84">
        <f>+X73/X16</f>
        <v>2.742040904758395E-2</v>
      </c>
      <c r="Y122" s="37"/>
      <c r="Z122" s="84">
        <f>+Z73/Z16</f>
        <v>2.5011035913679112E-2</v>
      </c>
      <c r="AA122" s="36"/>
      <c r="AB122" s="84">
        <f>+AB73/AB16</f>
        <v>1.888189425943497E-2</v>
      </c>
      <c r="AC122" s="36"/>
      <c r="AD122" s="84">
        <f>+AD73/AD16</f>
        <v>2.2761843641600964E-2</v>
      </c>
      <c r="AE122" s="37"/>
      <c r="AF122" s="142">
        <f>+AF73/AF16</f>
        <v>2.5734769197220085E-2</v>
      </c>
      <c r="AG122" s="143">
        <f>+AG73/AG16</f>
        <v>2.3911876344704919E-2</v>
      </c>
      <c r="AH122" s="144">
        <f>+AH73/AH16</f>
        <v>2.5254689052048557E-2</v>
      </c>
      <c r="AI122" s="32"/>
      <c r="AJ122" s="82">
        <v>2.5296460013857932E-2</v>
      </c>
      <c r="AK122" s="36"/>
      <c r="AL122" s="84">
        <v>2.3380255052564924E-2</v>
      </c>
      <c r="AM122" s="36"/>
      <c r="AN122" s="84">
        <v>2.4866181753668875E-2</v>
      </c>
      <c r="AO122" s="37"/>
      <c r="AP122" s="84">
        <f>+AP73/AP16</f>
        <v>1.1105893269106775E-2</v>
      </c>
      <c r="AQ122" s="36"/>
      <c r="AR122" s="84">
        <f>+AR73/AR16</f>
        <v>1.0841840338542198E-2</v>
      </c>
      <c r="AS122" s="36"/>
      <c r="AT122" s="84">
        <f>+AT73/AT16</f>
        <v>1.0942645779947255E-2</v>
      </c>
      <c r="AU122" s="37"/>
      <c r="AV122" s="142">
        <f>+AV73/AV16</f>
        <v>2.1645138565487238E-2</v>
      </c>
      <c r="AW122" s="143">
        <f>+AW73/AW16</f>
        <v>1.5110176148166574E-2</v>
      </c>
      <c r="AX122" s="144">
        <f>+AX73/AX16</f>
        <v>1.9115053726095687E-2</v>
      </c>
      <c r="AY122" s="32"/>
      <c r="AZ122" s="82">
        <f>+AZ73/AZ16</f>
        <v>2.3704183071740249E-2</v>
      </c>
      <c r="BA122" s="36"/>
      <c r="BB122" s="84">
        <f>+BB73/BB16</f>
        <v>2.3704183071740274E-2</v>
      </c>
      <c r="BC122" s="36"/>
      <c r="BD122" s="84">
        <f>+BD73/BD16</f>
        <v>2.3704183071740253E-2</v>
      </c>
      <c r="BE122" s="37"/>
      <c r="BF122" s="84">
        <f>+BF73/BF16</f>
        <v>1.5715029929175933E-2</v>
      </c>
      <c r="BG122" s="36"/>
      <c r="BH122" s="84">
        <f>+BH73/BH16</f>
        <v>1.5715029929176103E-2</v>
      </c>
      <c r="BI122" s="36"/>
      <c r="BJ122" s="84">
        <f>+BJ73/BJ16</f>
        <v>1.5715029929176002E-2</v>
      </c>
      <c r="BK122" s="37"/>
      <c r="BL122" s="142">
        <f>+BL73/BL16</f>
        <v>2.0281186511256401E-2</v>
      </c>
      <c r="BM122" s="143">
        <f>+BM73/BM16</f>
        <v>1.7704913468907919E-2</v>
      </c>
      <c r="BN122" s="144">
        <f>+BN73/BN16</f>
        <v>1.948622713902496E-2</v>
      </c>
      <c r="BO122" s="32"/>
      <c r="BP122" s="218">
        <f>+BP73/BP16</f>
        <v>4.2574609128295159E-2</v>
      </c>
      <c r="BQ122" s="36"/>
      <c r="BR122" s="84">
        <f>+BR73/BR16</f>
        <v>4.0788491461721643E-2</v>
      </c>
      <c r="BS122" s="36"/>
      <c r="BT122" s="84">
        <f>+BT73/BT16</f>
        <v>4.2369796329522515E-2</v>
      </c>
      <c r="BU122" s="37"/>
      <c r="BV122" s="84">
        <f>+BV73/BV16</f>
        <v>1.5256841505711846E-2</v>
      </c>
      <c r="BW122" s="36"/>
      <c r="BX122" s="84">
        <f>+BX73/BX16</f>
        <v>1.2005506414606796E-2</v>
      </c>
      <c r="BY122" s="36"/>
      <c r="BZ122" s="84">
        <f>+BZ73/BZ16</f>
        <v>1.3294147862533448E-2</v>
      </c>
      <c r="CA122" s="37"/>
      <c r="CB122" s="142">
        <f>+CB73/CB16</f>
        <v>3.541227440920907E-2</v>
      </c>
      <c r="CC122" s="143">
        <f>+CC73/CC16</f>
        <v>1.7563459763679293E-2</v>
      </c>
      <c r="CD122" s="144">
        <f>+CD73/CD16</f>
        <v>2.9503338682527018E-2</v>
      </c>
      <c r="CE122" s="32"/>
      <c r="CF122" s="35">
        <f>+CF73/CF16</f>
        <v>2.0307419101098106E-2</v>
      </c>
      <c r="CG122" s="36"/>
      <c r="CH122" s="84">
        <f>+CH73/CH16</f>
        <v>2.53916735954627E-2</v>
      </c>
      <c r="CI122" s="36"/>
      <c r="CJ122" s="84">
        <f>+CJ73/CJ16</f>
        <v>2.10907788915424E-2</v>
      </c>
      <c r="CK122" s="37"/>
      <c r="CL122" s="84">
        <f>+CL73/CL16</f>
        <v>2.0700218213943161E-2</v>
      </c>
      <c r="CM122" s="36"/>
      <c r="CN122" s="84">
        <f>+CN73/CN16</f>
        <v>3.0057931920655499E-2</v>
      </c>
      <c r="CO122" s="36"/>
      <c r="CP122" s="84">
        <f>+CP73/CP16</f>
        <v>2.5210387933942317E-2</v>
      </c>
      <c r="CQ122" s="37"/>
      <c r="CR122" s="142">
        <f>+CR73/CR16</f>
        <v>2.0446772658631727E-2</v>
      </c>
      <c r="CS122" s="143">
        <f>+CS73/CS16</f>
        <v>2.883276727862991E-2</v>
      </c>
      <c r="CT122" s="144">
        <f>+CT73/CT16</f>
        <v>2.3039737923079385E-2</v>
      </c>
      <c r="CU122" s="32"/>
      <c r="CV122" s="86">
        <f>+CV73/CV16</f>
        <v>2.6159158137011383E-2</v>
      </c>
      <c r="CW122" s="84"/>
      <c r="CX122" s="84">
        <f>+CX73/CX16</f>
        <v>2.3967273436358915E-2</v>
      </c>
      <c r="CY122" s="84"/>
      <c r="CZ122" s="84">
        <f>+CZ73/CZ16</f>
        <v>2.5788186725091627E-2</v>
      </c>
      <c r="DA122" s="74"/>
      <c r="DB122" s="87">
        <f>+DB73/DB16</f>
        <v>1.8484451566478193E-2</v>
      </c>
      <c r="DC122" s="83"/>
      <c r="DD122" s="83">
        <f>+DD73/DD16</f>
        <v>1.5436182793808973E-2</v>
      </c>
      <c r="DE122" s="83"/>
      <c r="DF122" s="83">
        <f>+DF73/DF16</f>
        <v>1.7002540045262485E-2</v>
      </c>
      <c r="DG122" s="74"/>
      <c r="DH122" s="155"/>
      <c r="DI122" s="162" t="s">
        <v>99</v>
      </c>
      <c r="DJ122" s="179">
        <f>+DJ73/DJ16</f>
        <v>2.5788186725091627E-2</v>
      </c>
      <c r="DK122" s="172">
        <f>+DK73/DK16</f>
        <v>1.7002540045262485E-2</v>
      </c>
      <c r="DL122" s="180">
        <f>+DL73/DL16</f>
        <v>2.1595558367576789E-2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172</v>
      </c>
      <c r="C124" s="214"/>
      <c r="D124" s="215">
        <f>+D120+D122</f>
        <v>6.8836899233983395E-2</v>
      </c>
      <c r="E124" s="215"/>
      <c r="F124" s="215">
        <f>+F120+F122</f>
        <v>7.1722136000893374E-2</v>
      </c>
      <c r="G124" s="215"/>
      <c r="H124" s="215">
        <f>+H120+H122</f>
        <v>6.9372211663770555E-2</v>
      </c>
      <c r="I124" s="215"/>
      <c r="J124" s="215">
        <f>+J120+J122</f>
        <v>6.727916504037397E-2</v>
      </c>
      <c r="K124" s="215"/>
      <c r="L124" s="215">
        <f>+L120+L122</f>
        <v>7.0786066922077673E-2</v>
      </c>
      <c r="M124" s="215"/>
      <c r="N124" s="215">
        <f>+N120+N122</f>
        <v>6.9417812736997014E-2</v>
      </c>
      <c r="O124" s="215"/>
      <c r="P124" s="215">
        <f>+P96/P16</f>
        <v>6.8325146174388965E-2</v>
      </c>
      <c r="Q124" s="215">
        <f>+Q96/Q16</f>
        <v>7.1000907864960494E-2</v>
      </c>
      <c r="R124" s="215">
        <f>+R96/R16</f>
        <v>6.9395252795758186E-2</v>
      </c>
      <c r="S124" s="215"/>
      <c r="T124" s="215">
        <f>+T120+T122</f>
        <v>5.3440641691064404E-2</v>
      </c>
      <c r="U124" s="215"/>
      <c r="V124" s="215">
        <f>+V120+V122</f>
        <v>6.2330020450643397E-2</v>
      </c>
      <c r="W124" s="215"/>
      <c r="X124" s="215">
        <f>+X120+X122</f>
        <v>5.4981634413774481E-2</v>
      </c>
      <c r="Y124" s="215"/>
      <c r="Z124" s="215">
        <f>+Z120+Z122</f>
        <v>9.0862660120282518E-2</v>
      </c>
      <c r="AA124" s="215"/>
      <c r="AB124" s="215">
        <f>+AB120+AB122</f>
        <v>7.1694172727514771E-2</v>
      </c>
      <c r="AC124" s="215"/>
      <c r="AD124" s="215">
        <f>+AD120+AD122</f>
        <v>8.3828459225058216E-2</v>
      </c>
      <c r="AE124" s="215"/>
      <c r="AF124" s="215">
        <f>+AF96/AF16</f>
        <v>6.839092484127722E-2</v>
      </c>
      <c r="AG124" s="215">
        <f>+AG96/AG16</f>
        <v>6.839588764050604E-2</v>
      </c>
      <c r="AH124" s="215">
        <f>+AH96/AH16</f>
        <v>6.839223185247699E-2</v>
      </c>
      <c r="AI124" s="216"/>
      <c r="AJ124" s="215">
        <v>0.11248922795486008</v>
      </c>
      <c r="AK124" s="215"/>
      <c r="AL124" s="215">
        <v>9.7847404247057471E-2</v>
      </c>
      <c r="AM124" s="215"/>
      <c r="AN124" s="215">
        <v>0.10920144895509327</v>
      </c>
      <c r="AO124" s="215"/>
      <c r="AP124" s="215">
        <f>+AP120+AP122</f>
        <v>9.6030658056509802E-2</v>
      </c>
      <c r="AQ124" s="215"/>
      <c r="AR124" s="215">
        <f>+AR120+AR122</f>
        <v>8.761559569472703E-2</v>
      </c>
      <c r="AS124" s="215"/>
      <c r="AT124" s="215">
        <f>+AT120+AT122</f>
        <v>9.082814885222032E-2</v>
      </c>
      <c r="AU124" s="215"/>
      <c r="AV124" s="215">
        <f>+AV96/AV16</f>
        <v>0.10825433513061238</v>
      </c>
      <c r="AW124" s="215">
        <f>+AW96/AW16</f>
        <v>9.1098715039335254E-2</v>
      </c>
      <c r="AX124" s="215">
        <f>+AX96/AX16</f>
        <v>0.1016123421807742</v>
      </c>
      <c r="AY124" s="215"/>
      <c r="AZ124" s="215">
        <f>+AZ120+AZ122</f>
        <v>8.1639407156212263E-2</v>
      </c>
      <c r="BA124" s="215"/>
      <c r="BB124" s="215">
        <f>+BB120+BB122</f>
        <v>8.10243382312857E-2</v>
      </c>
      <c r="BC124" s="215"/>
      <c r="BD124" s="215">
        <f>+BD120+BD122</f>
        <v>8.1539263084282873E-2</v>
      </c>
      <c r="BE124" s="215"/>
      <c r="BF124" s="215">
        <f>+BF120+BF122</f>
        <v>7.5533364703219197E-2</v>
      </c>
      <c r="BG124" s="215"/>
      <c r="BH124" s="215">
        <f>+BH120+BH122</f>
        <v>7.5651144322806424E-2</v>
      </c>
      <c r="BI124" s="215"/>
      <c r="BJ124" s="215">
        <f>+BJ120+BJ122</f>
        <v>7.5585056250622007E-2</v>
      </c>
      <c r="BK124" s="215"/>
      <c r="BL124" s="215">
        <f>+BL96/BL16</f>
        <v>7.9023239717462307E-2</v>
      </c>
      <c r="BM124" s="215">
        <f>+BM96/BM16</f>
        <v>7.6989462655610144E-2</v>
      </c>
      <c r="BN124" s="215">
        <f>+BN96/BN16</f>
        <v>7.8395678077149963E-2</v>
      </c>
      <c r="BO124" s="215"/>
      <c r="BP124" s="215">
        <f>+BP120+BP122</f>
        <v>8.111458808553848E-2</v>
      </c>
      <c r="BQ124" s="215"/>
      <c r="BR124" s="215">
        <f>+BR120+BR122</f>
        <v>7.4842493319925804E-2</v>
      </c>
      <c r="BS124" s="215"/>
      <c r="BT124" s="215">
        <f>+BT120+BT122</f>
        <v>8.0395371593168868E-2</v>
      </c>
      <c r="BU124" s="215"/>
      <c r="BV124" s="215">
        <f>+BV120+BV122</f>
        <v>6.3577250438165894E-2</v>
      </c>
      <c r="BW124" s="215"/>
      <c r="BX124" s="215">
        <f>+BX120+BX122</f>
        <v>5.1754708740993E-2</v>
      </c>
      <c r="BY124" s="215"/>
      <c r="BZ124" s="215">
        <f>+BZ120+BZ122</f>
        <v>5.6440481454023354E-2</v>
      </c>
      <c r="CA124" s="215"/>
      <c r="CB124" s="215">
        <f>+CB96/CB16</f>
        <v>7.6516544641890713E-2</v>
      </c>
      <c r="CC124" s="215">
        <f>+CC96/CC16</f>
        <v>5.6212927004772657E-2</v>
      </c>
      <c r="CD124" s="215">
        <f>+CD96/CD16</f>
        <v>6.9794934606744449E-2</v>
      </c>
      <c r="CE124" s="215"/>
      <c r="CF124" s="215">
        <f>+CF120+CF122</f>
        <v>9.0163340607962522E-2</v>
      </c>
      <c r="CG124" s="215"/>
      <c r="CH124" s="215">
        <f>+CH120+CH122</f>
        <v>0.11043041032392859</v>
      </c>
      <c r="CI124" s="215"/>
      <c r="CJ124" s="215">
        <f>+CJ120+CJ122</f>
        <v>9.3286067891521218E-2</v>
      </c>
      <c r="CK124" s="215"/>
      <c r="CL124" s="215">
        <f>+CL120+CL122</f>
        <v>0.10279928974029798</v>
      </c>
      <c r="CM124" s="215"/>
      <c r="CN124" s="215">
        <f>+CN120+CN122</f>
        <v>0.13366223144148512</v>
      </c>
      <c r="CO124" s="215"/>
      <c r="CP124" s="215">
        <f>+CP120+CP122</f>
        <v>0.1176744087590543</v>
      </c>
      <c r="CQ124" s="215"/>
      <c r="CR124" s="215">
        <f>+CR96/CR16</f>
        <v>9.4646203238814258E-2</v>
      </c>
      <c r="CS124" s="215">
        <f>+CS96/CS16</f>
        <v>0.12756252503444268</v>
      </c>
      <c r="CT124" s="215">
        <f>+CT96/CT16</f>
        <v>0.1048239916726285</v>
      </c>
      <c r="CU124" s="215"/>
      <c r="CV124" s="215">
        <f>+CV120+CV122</f>
        <v>7.5942757957030455E-2</v>
      </c>
      <c r="CW124" s="215"/>
      <c r="CX124" s="215">
        <f>+CX120+CX122</f>
        <v>8.0361179925668616E-2</v>
      </c>
      <c r="CY124" s="215"/>
      <c r="CZ124" s="215">
        <f>+CZ120+CZ122</f>
        <v>7.6690565647679079E-2</v>
      </c>
      <c r="DA124" s="215"/>
      <c r="DB124" s="215">
        <f>+DB120+DB122</f>
        <v>8.4763345032609363E-2</v>
      </c>
      <c r="DC124" s="215"/>
      <c r="DD124" s="215">
        <f>+DD120+DD122</f>
        <v>8.19898227869333E-2</v>
      </c>
      <c r="DE124" s="215"/>
      <c r="DF124" s="215">
        <f>+DF120+DF122</f>
        <v>8.3415001144082637E-2</v>
      </c>
      <c r="DG124" s="217"/>
      <c r="DI124" s="240"/>
      <c r="DJ124" s="222"/>
      <c r="DK124" s="222"/>
      <c r="DL124" s="241"/>
    </row>
    <row r="125" spans="1:117" ht="15.6" x14ac:dyDescent="0.3">
      <c r="B125" s="356"/>
      <c r="D125" s="357"/>
      <c r="E125" s="357"/>
      <c r="F125" s="357"/>
      <c r="G125" s="357"/>
      <c r="H125" s="357"/>
      <c r="I125" s="357"/>
      <c r="J125" s="357"/>
      <c r="K125" s="357"/>
      <c r="L125" s="357"/>
      <c r="M125" s="357"/>
      <c r="N125" s="357"/>
      <c r="O125" s="357"/>
      <c r="P125" s="357"/>
      <c r="Q125" s="357"/>
      <c r="R125" s="357"/>
      <c r="S125" s="357"/>
      <c r="T125" s="357"/>
      <c r="U125" s="357"/>
      <c r="V125" s="357"/>
      <c r="W125" s="357"/>
      <c r="X125" s="357"/>
      <c r="Y125" s="357"/>
      <c r="Z125" s="357"/>
      <c r="AA125" s="357"/>
      <c r="AB125" s="357"/>
      <c r="AC125" s="357"/>
      <c r="AD125" s="357"/>
      <c r="AE125" s="357"/>
      <c r="AF125" s="357"/>
      <c r="AG125" s="357"/>
      <c r="AH125" s="357"/>
      <c r="AI125" s="358"/>
      <c r="AJ125" s="357"/>
      <c r="AK125" s="357"/>
      <c r="AL125" s="357"/>
      <c r="AM125" s="357"/>
      <c r="AN125" s="357"/>
      <c r="AO125" s="357"/>
      <c r="AP125" s="357"/>
      <c r="AQ125" s="357"/>
      <c r="AR125" s="357"/>
      <c r="AS125" s="357"/>
      <c r="AT125" s="357"/>
      <c r="AU125" s="357"/>
      <c r="AV125" s="357"/>
      <c r="AW125" s="357"/>
      <c r="AX125" s="357"/>
      <c r="AY125" s="357"/>
      <c r="AZ125" s="357"/>
      <c r="BA125" s="357"/>
      <c r="BB125" s="357"/>
      <c r="BC125" s="357"/>
      <c r="BD125" s="357"/>
      <c r="BE125" s="357"/>
      <c r="BF125" s="357"/>
      <c r="BG125" s="357"/>
      <c r="BH125" s="357"/>
      <c r="BI125" s="357"/>
      <c r="BJ125" s="357"/>
      <c r="BK125" s="357"/>
      <c r="BL125" s="357"/>
      <c r="BM125" s="357"/>
      <c r="BN125" s="357"/>
      <c r="BO125" s="357"/>
      <c r="BP125" s="357"/>
      <c r="BQ125" s="357"/>
      <c r="BR125" s="357"/>
      <c r="BS125" s="357"/>
      <c r="BT125" s="357"/>
      <c r="BU125" s="357"/>
      <c r="BV125" s="357"/>
      <c r="BW125" s="357"/>
      <c r="BX125" s="357"/>
      <c r="BY125" s="357"/>
      <c r="BZ125" s="357"/>
      <c r="CA125" s="357"/>
      <c r="CB125" s="357"/>
      <c r="CC125" s="357"/>
      <c r="CD125" s="357"/>
      <c r="CE125" s="357"/>
      <c r="CF125" s="357"/>
      <c r="CG125" s="357"/>
      <c r="CH125" s="357"/>
      <c r="CI125" s="357"/>
      <c r="CJ125" s="357"/>
      <c r="CK125" s="357"/>
      <c r="CL125" s="357"/>
      <c r="CM125" s="357"/>
      <c r="CN125" s="357"/>
      <c r="CO125" s="357"/>
      <c r="CP125" s="357"/>
      <c r="CQ125" s="357"/>
      <c r="CR125" s="357"/>
      <c r="CS125" s="357"/>
      <c r="CT125" s="357"/>
      <c r="CU125" s="357"/>
      <c r="CV125" s="357"/>
      <c r="CW125" s="357"/>
      <c r="CX125" s="357"/>
      <c r="CY125" s="357"/>
      <c r="CZ125" s="357"/>
      <c r="DA125" s="357"/>
      <c r="DB125" s="357"/>
      <c r="DC125" s="357"/>
      <c r="DD125" s="357"/>
      <c r="DE125" s="357"/>
      <c r="DF125" s="357"/>
      <c r="DG125" s="357"/>
      <c r="DI125" s="359"/>
      <c r="DJ125" s="360"/>
      <c r="DK125" s="360"/>
      <c r="DL125" s="361"/>
    </row>
    <row r="126" spans="1:117" x14ac:dyDescent="0.25">
      <c r="A126" s="17" t="s">
        <v>219</v>
      </c>
      <c r="C126"/>
      <c r="AI126" s="15"/>
      <c r="DI126" s="166" t="s">
        <v>95</v>
      </c>
      <c r="DJ126" s="169">
        <f>+DJ102</f>
        <v>128527786.59421039</v>
      </c>
      <c r="DK126" s="169">
        <f>+DK102</f>
        <v>86128004.684617758</v>
      </c>
      <c r="DL126" s="170">
        <f>+DL102</f>
        <v>214655791.27882814</v>
      </c>
    </row>
    <row r="127" spans="1:117" ht="15.75" customHeight="1" x14ac:dyDescent="0.3">
      <c r="C127"/>
      <c r="DI127" s="161" t="s">
        <v>125</v>
      </c>
      <c r="DJ127" s="173">
        <f>+H114</f>
        <v>13484008.23999998</v>
      </c>
      <c r="DK127" s="173">
        <f>+N114</f>
        <v>13688900.589999944</v>
      </c>
      <c r="DL127" s="174">
        <f>+DJ127+DK127</f>
        <v>27172908.829999924</v>
      </c>
    </row>
    <row r="128" spans="1:117" ht="15.75" customHeight="1" x14ac:dyDescent="0.3">
      <c r="A128" s="261" t="s">
        <v>220</v>
      </c>
      <c r="B128" s="262"/>
      <c r="C128"/>
      <c r="D128" s="262"/>
      <c r="E128"/>
      <c r="F128"/>
      <c r="G128"/>
      <c r="H128" s="336"/>
      <c r="J128" s="262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  <c r="DF128" s="200"/>
      <c r="DI128" s="161" t="s">
        <v>131</v>
      </c>
      <c r="DJ128" s="173">
        <f>+X114</f>
        <v>62827996.034769937</v>
      </c>
      <c r="DK128" s="173">
        <f>+AD114</f>
        <v>33935837.960789554</v>
      </c>
      <c r="DL128" s="174">
        <f t="shared" ref="DL128:DL132" si="256">+DJ128+DK128</f>
        <v>96763833.995559484</v>
      </c>
    </row>
    <row r="129" spans="1:116" ht="15.75" customHeight="1" x14ac:dyDescent="0.3">
      <c r="A129" s="263">
        <v>1.1000000000000001</v>
      </c>
      <c r="B129" s="264" t="s">
        <v>221</v>
      </c>
      <c r="C129"/>
      <c r="D129" s="265">
        <f>+D63*4</f>
        <v>728994416</v>
      </c>
      <c r="E129" s="266"/>
      <c r="F129" s="266"/>
      <c r="G129" s="266"/>
      <c r="H129" s="266"/>
      <c r="J129" s="265">
        <f>+J63*4</f>
        <v>354582412</v>
      </c>
      <c r="T129" s="265">
        <f>+T63*4</f>
        <v>1255176487.0799994</v>
      </c>
      <c r="Z129" s="265">
        <f>+Z63*4</f>
        <v>831320016.71999955</v>
      </c>
      <c r="AJ129" s="265">
        <f>+AJ63*4</f>
        <v>425741773.66279095</v>
      </c>
      <c r="AP129" s="265">
        <f>+AP63*4</f>
        <v>143055329.59490836</v>
      </c>
      <c r="AZ129" s="265">
        <f>+AZ63*4</f>
        <v>746677472.92257953</v>
      </c>
      <c r="BF129" s="265">
        <f>+BF63*4</f>
        <v>560566948.42831564</v>
      </c>
      <c r="BP129" s="265">
        <f>+BP63*4</f>
        <v>513929293.72000051</v>
      </c>
      <c r="BV129" s="265">
        <f>+BV63*4</f>
        <v>211883312.79999998</v>
      </c>
      <c r="CF129" s="265">
        <f>+CF63*4</f>
        <v>828311177.17027426</v>
      </c>
      <c r="CL129" s="265">
        <f>+CL63*4</f>
        <v>458844389.76299453</v>
      </c>
      <c r="CN129" s="346"/>
      <c r="DI129" s="161" t="s">
        <v>212</v>
      </c>
      <c r="DJ129" s="173">
        <f>+AN114</f>
        <v>13773544.185040265</v>
      </c>
      <c r="DK129" s="173">
        <f>+AT114</f>
        <v>8568893.1070430018</v>
      </c>
      <c r="DL129" s="174">
        <f t="shared" si="256"/>
        <v>22342437.292083267</v>
      </c>
    </row>
    <row r="130" spans="1:116" ht="15" customHeight="1" x14ac:dyDescent="0.45">
      <c r="A130" s="263">
        <v>1.2</v>
      </c>
      <c r="B130" s="264" t="s">
        <v>222</v>
      </c>
      <c r="C130"/>
      <c r="D130" s="267">
        <f>+D73*4</f>
        <v>19502837.514204934</v>
      </c>
      <c r="E130" s="266"/>
      <c r="F130" s="268"/>
      <c r="G130" s="266"/>
      <c r="H130" s="268"/>
      <c r="J130" s="267">
        <f>+J73*4</f>
        <v>3395569.4757174011</v>
      </c>
      <c r="T130" s="267">
        <f>+T73*4</f>
        <v>41347847.623564489</v>
      </c>
      <c r="U130"/>
      <c r="V130"/>
      <c r="W130"/>
      <c r="X130"/>
      <c r="Y130"/>
      <c r="Z130" s="267">
        <f>+Z73*4</f>
        <v>26243792.642536342</v>
      </c>
      <c r="AA130"/>
      <c r="AB130"/>
      <c r="AC130"/>
      <c r="AD130"/>
      <c r="AE130"/>
      <c r="AF130"/>
      <c r="AG130"/>
      <c r="AH130"/>
      <c r="AI130"/>
      <c r="AJ130" s="267">
        <f>+AJ73*4</f>
        <v>13504525.017679334</v>
      </c>
      <c r="AK130"/>
      <c r="AL130"/>
      <c r="AM130"/>
      <c r="AN130"/>
      <c r="AO130"/>
      <c r="AP130" s="267">
        <f>+AP73*4</f>
        <v>2054062.3136199214</v>
      </c>
      <c r="AQ130"/>
      <c r="AR130"/>
      <c r="AS130"/>
      <c r="AT130"/>
      <c r="AU130"/>
      <c r="AV130"/>
      <c r="AW130"/>
      <c r="AX130"/>
      <c r="AY130"/>
      <c r="AZ130" s="267">
        <f>+AZ73*4</f>
        <v>21106655.470779244</v>
      </c>
      <c r="BA130"/>
      <c r="BB130"/>
      <c r="BC130"/>
      <c r="BD130"/>
      <c r="BE130"/>
      <c r="BF130" s="267">
        <f>+BF73*4</f>
        <v>10489754.000888314</v>
      </c>
      <c r="BG130"/>
      <c r="BH130"/>
      <c r="BI130"/>
      <c r="BJ130"/>
      <c r="BK130"/>
      <c r="BL130"/>
      <c r="BM130"/>
      <c r="BN130"/>
      <c r="BO130"/>
      <c r="BP130" s="267">
        <f>+BP73*4</f>
        <v>26589307.239999998</v>
      </c>
      <c r="BQ130"/>
      <c r="BR130"/>
      <c r="BS130"/>
      <c r="BT130"/>
      <c r="BU130"/>
      <c r="BV130" s="267">
        <f>+BV73*4</f>
        <v>3385972.8400000017</v>
      </c>
      <c r="BW130"/>
      <c r="BX130"/>
      <c r="BY130"/>
      <c r="BZ130"/>
      <c r="CA130"/>
      <c r="CB130"/>
      <c r="CC130"/>
      <c r="CD130"/>
      <c r="CE130"/>
      <c r="CF130" s="267">
        <f>+CF73*4</f>
        <v>19350800.532837197</v>
      </c>
      <c r="CL130" s="267">
        <f>+CL73*4</f>
        <v>10845573.176963665</v>
      </c>
      <c r="DI130" s="161" t="s">
        <v>165</v>
      </c>
      <c r="DJ130" s="173">
        <f>+BD114</f>
        <v>18102630.564719468</v>
      </c>
      <c r="DK130" s="173">
        <f>+BJ114</f>
        <v>13778559.308648705</v>
      </c>
      <c r="DL130" s="174">
        <f t="shared" si="256"/>
        <v>31881189.873368174</v>
      </c>
    </row>
    <row r="131" spans="1:116" ht="15" customHeight="1" x14ac:dyDescent="0.3">
      <c r="A131" s="263">
        <v>1.3</v>
      </c>
      <c r="B131" s="264" t="s">
        <v>223</v>
      </c>
      <c r="C131"/>
      <c r="D131" s="265">
        <f>+D129+D130</f>
        <v>748497253.51420498</v>
      </c>
      <c r="E131" s="266"/>
      <c r="F131" s="269"/>
      <c r="G131" s="269"/>
      <c r="H131" s="266"/>
      <c r="J131" s="265">
        <f>+J129+J130</f>
        <v>357977981.47571743</v>
      </c>
      <c r="T131" s="265">
        <f>+T129+T130</f>
        <v>1296524334.7035639</v>
      </c>
      <c r="U131"/>
      <c r="V131"/>
      <c r="W131"/>
      <c r="X131"/>
      <c r="Y131"/>
      <c r="Z131" s="265">
        <f>+Z129+Z130</f>
        <v>857563809.36253595</v>
      </c>
      <c r="AA131"/>
      <c r="AB131"/>
      <c r="AC131"/>
      <c r="AD131"/>
      <c r="AE131"/>
      <c r="AF131"/>
      <c r="AG131"/>
      <c r="AH131"/>
      <c r="AI131"/>
      <c r="AJ131" s="265">
        <f>+AJ129+AJ130</f>
        <v>439246298.68047029</v>
      </c>
      <c r="AK131"/>
      <c r="AL131"/>
      <c r="AM131"/>
      <c r="AN131"/>
      <c r="AO131"/>
      <c r="AP131" s="265">
        <f>+AP129+AP130</f>
        <v>145109391.90852827</v>
      </c>
      <c r="AQ131"/>
      <c r="AR131"/>
      <c r="AS131"/>
      <c r="AT131"/>
      <c r="AU131"/>
      <c r="AV131"/>
      <c r="AW131"/>
      <c r="AX131"/>
      <c r="AY131"/>
      <c r="AZ131" s="265">
        <f>+AZ129+AZ130</f>
        <v>767784128.39335883</v>
      </c>
      <c r="BA131"/>
      <c r="BB131"/>
      <c r="BC131"/>
      <c r="BD131"/>
      <c r="BE131"/>
      <c r="BF131" s="265">
        <f>+BF129+BF130</f>
        <v>571056702.42920399</v>
      </c>
      <c r="BG131"/>
      <c r="BH131"/>
      <c r="BI131"/>
      <c r="BJ131"/>
      <c r="BK131"/>
      <c r="BL131"/>
      <c r="BM131"/>
      <c r="BN131"/>
      <c r="BO131"/>
      <c r="BP131" s="265">
        <f>+BP129+BP130</f>
        <v>540518600.96000051</v>
      </c>
      <c r="BQ131"/>
      <c r="BR131"/>
      <c r="BS131"/>
      <c r="BT131"/>
      <c r="BU131"/>
      <c r="BV131" s="265">
        <f>+BV129+BV130</f>
        <v>215269285.63999999</v>
      </c>
      <c r="BW131"/>
      <c r="BX131"/>
      <c r="BY131"/>
      <c r="BZ131"/>
      <c r="CA131"/>
      <c r="CB131"/>
      <c r="CC131"/>
      <c r="CD131"/>
      <c r="CE131"/>
      <c r="CF131" s="265">
        <f>+CF129+CF130</f>
        <v>847661977.70311141</v>
      </c>
      <c r="CL131" s="265">
        <f>+CL129+CL130</f>
        <v>469689962.93995821</v>
      </c>
      <c r="DI131" s="161" t="s">
        <v>167</v>
      </c>
      <c r="DJ131" s="173">
        <f>+BT114</f>
        <v>9348375.6134009361</v>
      </c>
      <c r="DK131" s="173">
        <f>+BZ114</f>
        <v>13015148.636598963</v>
      </c>
      <c r="DL131" s="174">
        <f t="shared" si="256"/>
        <v>22363524.249999899</v>
      </c>
    </row>
    <row r="132" spans="1:116" ht="15" customHeight="1" x14ac:dyDescent="0.3">
      <c r="A132" s="263"/>
      <c r="B132" s="264" t="s">
        <v>224</v>
      </c>
      <c r="C132"/>
      <c r="D132" s="265"/>
      <c r="E132" s="266"/>
      <c r="F132"/>
      <c r="G132"/>
      <c r="H132" s="266"/>
      <c r="J132" s="265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  <c r="DI132" s="161" t="s">
        <v>166</v>
      </c>
      <c r="DJ132" s="173">
        <f>+CJ114</f>
        <v>10991231.382199585</v>
      </c>
      <c r="DK132" s="173">
        <f>+CP114</f>
        <v>3140665.0815378577</v>
      </c>
      <c r="DL132" s="174">
        <f t="shared" si="256"/>
        <v>14131896.463737443</v>
      </c>
    </row>
    <row r="133" spans="1:116" ht="4.95" customHeight="1" x14ac:dyDescent="0.3">
      <c r="A133" s="270" t="s">
        <v>225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  <c r="DI133" s="148"/>
      <c r="DJ133" s="219"/>
      <c r="DK133" s="219"/>
      <c r="DL133" s="220"/>
    </row>
    <row r="134" spans="1:116" ht="14.4" x14ac:dyDescent="0.25">
      <c r="A134" s="263">
        <v>2.1</v>
      </c>
      <c r="B134" s="264" t="s">
        <v>51</v>
      </c>
      <c r="C134"/>
      <c r="D134" s="265">
        <f>4*(+D10+D14+D15)</f>
        <v>875740504.4799999</v>
      </c>
      <c r="E134" s="266"/>
      <c r="F134" s="266"/>
      <c r="G134" s="266"/>
      <c r="H134" s="266"/>
      <c r="J134" s="265">
        <f>4*(+J10+J14+J15)</f>
        <v>410438962.79999995</v>
      </c>
      <c r="T134" s="265">
        <f>4*(+T10+T14+T15)</f>
        <v>1576911434.0400009</v>
      </c>
      <c r="U134"/>
      <c r="V134"/>
      <c r="W134"/>
      <c r="X134"/>
      <c r="Y134"/>
      <c r="Z134" s="265">
        <f>4*(+Z10+Z14+Z15)</f>
        <v>877454622.76000023</v>
      </c>
      <c r="AA134"/>
      <c r="AB134"/>
      <c r="AC134"/>
      <c r="AD134"/>
      <c r="AE134"/>
      <c r="AF134"/>
      <c r="AG134"/>
      <c r="AH134"/>
      <c r="AI134"/>
      <c r="AJ134" s="265">
        <f>4*(+AJ10+AJ14+AJ15)</f>
        <v>540638348.89959681</v>
      </c>
      <c r="AK134"/>
      <c r="AL134"/>
      <c r="AM134"/>
      <c r="AN134"/>
      <c r="AO134"/>
      <c r="AP134" s="265">
        <f>4*(+AP10+AP14+AP15)</f>
        <v>197664477.6175653</v>
      </c>
      <c r="AQ134"/>
      <c r="AR134"/>
      <c r="AS134"/>
      <c r="AT134"/>
      <c r="AU134"/>
      <c r="AV134"/>
      <c r="AW134"/>
      <c r="AX134"/>
      <c r="AY134"/>
      <c r="AZ134" s="265">
        <f>4*(+AZ10+AZ14+AZ15)</f>
        <v>955168232.42776</v>
      </c>
      <c r="BA134"/>
      <c r="BB134"/>
      <c r="BC134"/>
      <c r="BD134"/>
      <c r="BE134"/>
      <c r="BF134" s="265">
        <f>4*(+BF10+BF14+BF15)</f>
        <v>714607243.92348802</v>
      </c>
      <c r="BG134"/>
      <c r="BH134"/>
      <c r="BI134"/>
      <c r="BJ134"/>
      <c r="BK134"/>
      <c r="BL134"/>
      <c r="BM134"/>
      <c r="BN134"/>
      <c r="BO134"/>
      <c r="BP134" s="265">
        <f>4*(+BP10+BP14+BP15)</f>
        <v>659300799.39999962</v>
      </c>
      <c r="BQ134"/>
      <c r="BR134"/>
      <c r="BS134"/>
      <c r="BT134"/>
      <c r="BU134"/>
      <c r="BV134" s="265">
        <f>4*(+BV10+BV14+BV15)</f>
        <v>251485674.88000029</v>
      </c>
      <c r="BW134"/>
      <c r="BX134"/>
      <c r="BY134"/>
      <c r="BZ134"/>
      <c r="CA134"/>
      <c r="CB134"/>
      <c r="CC134"/>
      <c r="CD134"/>
      <c r="CE134"/>
      <c r="CF134" s="265">
        <f>4*(+CF10+CF14+CF15)</f>
        <v>1019027872.878324</v>
      </c>
      <c r="CL134" s="265">
        <f>4*(+CL10+CL14+CL15)</f>
        <v>655519993.99978399</v>
      </c>
      <c r="DI134" s="167" t="s">
        <v>97</v>
      </c>
      <c r="DJ134" s="171">
        <f>+DJ126/DJ16</f>
        <v>7.901269454541561E-2</v>
      </c>
      <c r="DK134" s="171">
        <f>+DK126/DK16</f>
        <v>5.8003745813736546E-2</v>
      </c>
      <c r="DL134" s="181">
        <f>+DL126/DL16</f>
        <v>6.8986942608880192E-2</v>
      </c>
    </row>
    <row r="135" spans="1:116" ht="16.5" customHeight="1" x14ac:dyDescent="0.45">
      <c r="A135" s="263">
        <v>2.2000000000000002</v>
      </c>
      <c r="B135" s="264" t="s">
        <v>226</v>
      </c>
      <c r="C135"/>
      <c r="D135" s="267">
        <f>(0.27*MAX((D102),0))*4</f>
        <v>10982341.648799984</v>
      </c>
      <c r="E135" s="266"/>
      <c r="F135" s="271"/>
      <c r="G135" s="269"/>
      <c r="H135" s="268"/>
      <c r="J135" s="267">
        <f>(0.27*MAX((J102),0))*4</f>
        <v>6105635.7335999859</v>
      </c>
      <c r="T135" s="267">
        <f>(0.27*MAX((T102),0))*4</f>
        <v>64184648.184951067</v>
      </c>
      <c r="Z135" s="267">
        <f>(0.27*MAX((Z102),0))*4</f>
        <v>33109384.312129084</v>
      </c>
      <c r="AJ135" s="267">
        <f>(0.27*MAX((AJ102),0))*4</f>
        <v>12975173.243635759</v>
      </c>
      <c r="AP135" s="267">
        <f>(0.27*MAX((AP102),0))*4</f>
        <v>6516727.1950323116</v>
      </c>
      <c r="AZ135" s="267"/>
      <c r="BF135" s="267"/>
      <c r="BP135" s="267">
        <f>(0.27*MAX((BP102),0))*4</f>
        <v>16185484.795730589</v>
      </c>
      <c r="BV135" s="267">
        <f>(0.27*MAX((BV102),0))*4</f>
        <v>0</v>
      </c>
      <c r="CF135" s="267">
        <v>0</v>
      </c>
      <c r="CL135" s="267">
        <v>0</v>
      </c>
      <c r="DI135" s="161" t="s">
        <v>125</v>
      </c>
      <c r="DJ135" s="189">
        <f>+H116</f>
        <v>5.3146266212783524E-2</v>
      </c>
      <c r="DK135" s="189">
        <f>+N116</f>
        <v>5.2827063640738393E-2</v>
      </c>
      <c r="DL135" s="190">
        <f>+R116</f>
        <v>5.2984980785206824E-2</v>
      </c>
    </row>
    <row r="136" spans="1:116" ht="16.5" customHeight="1" x14ac:dyDescent="0.3">
      <c r="A136" s="263">
        <v>2.2999999999999998</v>
      </c>
      <c r="B136" s="264" t="s">
        <v>227</v>
      </c>
      <c r="C136"/>
      <c r="D136" s="265">
        <f>+D134-D135</f>
        <v>864758162.83119988</v>
      </c>
      <c r="E136" s="266"/>
      <c r="F136" s="266"/>
      <c r="G136" s="269"/>
      <c r="H136" s="266"/>
      <c r="J136" s="265">
        <f>+J134-J135</f>
        <v>404333327.06639999</v>
      </c>
      <c r="T136" s="265">
        <f>+T134-T135</f>
        <v>1512726785.8550498</v>
      </c>
      <c r="Z136" s="265">
        <f>+Z134-Z135</f>
        <v>844345238.44787109</v>
      </c>
      <c r="AJ136" s="265">
        <f>+AJ134-AJ135</f>
        <v>527663175.65596104</v>
      </c>
      <c r="AP136" s="265">
        <f>+AP134-AP135</f>
        <v>191147750.42253301</v>
      </c>
      <c r="AZ136" s="265">
        <f>+AZ134-AZ135</f>
        <v>955168232.42776</v>
      </c>
      <c r="BF136" s="265">
        <f>+BF134-BF135</f>
        <v>714607243.92348802</v>
      </c>
      <c r="BP136" s="265">
        <f>+BP134-BP135</f>
        <v>643115314.60426903</v>
      </c>
      <c r="BV136" s="265">
        <f>+BV134-BV135</f>
        <v>251485674.88000029</v>
      </c>
      <c r="CF136" s="265">
        <f>+CF134-CF135</f>
        <v>1019027872.878324</v>
      </c>
      <c r="CL136" s="265">
        <f>+CL134-CL135</f>
        <v>655519993.99978399</v>
      </c>
      <c r="DI136" s="161" t="s">
        <v>131</v>
      </c>
      <c r="DJ136" s="189">
        <f>+X116</f>
        <v>0.13171997549648118</v>
      </c>
      <c r="DK136" s="189">
        <f>+AD116</f>
        <v>8.1893616821263004E-2</v>
      </c>
      <c r="DL136" s="190">
        <f>+AH116</f>
        <v>0.1085562047036423</v>
      </c>
    </row>
    <row r="137" spans="1:116" ht="16.5" customHeight="1" x14ac:dyDescent="0.3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L137" s="272"/>
      <c r="DI137" s="161" t="s">
        <v>212</v>
      </c>
      <c r="DJ137" s="189">
        <f>+AN116</f>
        <v>8.002792581505673E-2</v>
      </c>
      <c r="DK137" s="189">
        <f>+AT116</f>
        <v>7.0748556178487729E-2</v>
      </c>
      <c r="DL137" s="190">
        <f>+AX116</f>
        <v>7.6195074526719864E-2</v>
      </c>
    </row>
    <row r="138" spans="1:116" ht="16.5" customHeight="1" x14ac:dyDescent="0.3">
      <c r="A138" s="264" t="s">
        <v>228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L138" s="272"/>
      <c r="DI138" s="161" t="s">
        <v>165</v>
      </c>
      <c r="DJ138" s="189">
        <f>+BD116</f>
        <v>6.8081218380438985E-2</v>
      </c>
      <c r="DK138" s="189">
        <f>+BJ116</f>
        <v>4.6330463656881468E-2</v>
      </c>
      <c r="DL138" s="190">
        <f>+BN116</f>
        <v>5.6597683749420244E-2</v>
      </c>
    </row>
    <row r="139" spans="1:116" ht="16.5" customHeight="1" x14ac:dyDescent="0.3">
      <c r="A139" s="263">
        <v>3.1</v>
      </c>
      <c r="B139" s="264" t="s">
        <v>229</v>
      </c>
      <c r="C139"/>
      <c r="D139" s="273">
        <f>+D111*4</f>
        <v>422368</v>
      </c>
      <c r="E139" s="266"/>
      <c r="F139" s="274"/>
      <c r="G139" s="275"/>
      <c r="H139" s="274"/>
      <c r="J139" s="273">
        <f>+J111*4</f>
        <v>1222852</v>
      </c>
      <c r="T139" s="273">
        <f>+T111*4</f>
        <v>757836</v>
      </c>
      <c r="Z139" s="273">
        <f>+Z111*4</f>
        <v>3789560</v>
      </c>
      <c r="AJ139" s="273">
        <f>+AJ111*4</f>
        <v>252160</v>
      </c>
      <c r="AP139" s="273">
        <f>+AP111*4</f>
        <v>565752</v>
      </c>
      <c r="AZ139" s="273">
        <f>+AZ111*4</f>
        <v>438944</v>
      </c>
      <c r="BF139" s="273">
        <f>+BF111*4</f>
        <v>2320136</v>
      </c>
      <c r="BP139" s="273">
        <f>+BP111*4</f>
        <v>346928</v>
      </c>
      <c r="BV139" s="273">
        <f>+BV111*4</f>
        <v>1073420</v>
      </c>
      <c r="CF139" s="273">
        <f>+CF111*4</f>
        <v>500952</v>
      </c>
      <c r="CL139" s="273">
        <f>+CL111*4</f>
        <v>2146564</v>
      </c>
      <c r="DI139" s="161" t="s">
        <v>167</v>
      </c>
      <c r="DJ139" s="189">
        <f>+BT116</f>
        <v>5.3008477904773935E-2</v>
      </c>
      <c r="DK139" s="189">
        <f>+BZ116</f>
        <v>9.2973815180443495E-2</v>
      </c>
      <c r="DL139" s="190">
        <f>+CD116</f>
        <v>7.069380382240914E-2</v>
      </c>
    </row>
    <row r="140" spans="1:116" ht="16.5" customHeight="1" x14ac:dyDescent="0.3">
      <c r="A140" s="263">
        <v>3.2</v>
      </c>
      <c r="B140" s="264" t="s">
        <v>230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1.2999999999999999E-2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1.0999999999999999E-2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61" t="s">
        <v>166</v>
      </c>
      <c r="DJ140" s="189">
        <f>+CJ116</f>
        <v>3.9029560990526575E-2</v>
      </c>
      <c r="DK140" s="189">
        <f>+CP116</f>
        <v>1.2420984976162015E-2</v>
      </c>
      <c r="DL140" s="190">
        <f>+CT116</f>
        <v>2.6441224571757117E-2</v>
      </c>
    </row>
    <row r="141" spans="1:116" ht="4.95" customHeight="1" x14ac:dyDescent="0.3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  <c r="DI141" s="148"/>
      <c r="DJ141" s="219"/>
      <c r="DK141" s="219"/>
      <c r="DL141" s="220"/>
    </row>
    <row r="142" spans="1:116" ht="14.4" x14ac:dyDescent="0.25">
      <c r="A142" s="264" t="s">
        <v>231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  <c r="DI142" s="167" t="s">
        <v>168</v>
      </c>
      <c r="DJ142" s="191">
        <f>+DJ63/DJ16</f>
        <v>0.84429673980690534</v>
      </c>
      <c r="DK142" s="191">
        <f t="shared" ref="DK142:DL142" si="257">+DK63/DK16</f>
        <v>0.8585812530421808</v>
      </c>
      <c r="DL142" s="192">
        <f t="shared" si="257"/>
        <v>0.85111350099091843</v>
      </c>
    </row>
    <row r="143" spans="1:116" ht="15" customHeight="1" x14ac:dyDescent="0.3">
      <c r="A143" s="282">
        <v>4.0999999999999996</v>
      </c>
      <c r="B143" s="264" t="s">
        <v>232</v>
      </c>
      <c r="C143"/>
      <c r="D143" s="283">
        <f>IFERROR(D131/D136,"")</f>
        <v>0.86555673676862543</v>
      </c>
      <c r="E143" s="284"/>
      <c r="F143" s="284"/>
      <c r="G143" s="278"/>
      <c r="H143" s="284"/>
      <c r="J143" s="283">
        <f>IFERROR(J131/J136,"")</f>
        <v>0.88535363649835852</v>
      </c>
      <c r="T143" s="283">
        <f>IFERROR(T131/T136,"")</f>
        <v>0.85707766057088741</v>
      </c>
      <c r="Z143" s="283">
        <f>IFERROR(Z131/Z136,"")</f>
        <v>1.0156554100298643</v>
      </c>
      <c r="AJ143" s="283">
        <f>IFERROR(AJ131/AJ136,"")</f>
        <v>0.83243690093481337</v>
      </c>
      <c r="AP143" s="283">
        <f>IFERROR(AP131/AP136,"")</f>
        <v>0.75914778796906202</v>
      </c>
      <c r="AZ143" s="283">
        <f>IFERROR(AZ131/AZ136,"")</f>
        <v>0.80382083734283616</v>
      </c>
      <c r="BF143" s="283">
        <f>IFERROR(BF131/BF136,"")</f>
        <v>0.79911966648122335</v>
      </c>
      <c r="BP143" s="283">
        <f>IFERROR(BP131/BP136,"")</f>
        <v>0.84046917976537416</v>
      </c>
      <c r="BV143" s="283">
        <f>IFERROR(BV131/BV136,"")</f>
        <v>0.85599024971389948</v>
      </c>
      <c r="CF143" s="283">
        <f>IFERROR(CF131/CF136,"")</f>
        <v>0.83183394710178415</v>
      </c>
      <c r="CL143" s="283">
        <f>IFERROR(CL131/CL136,"")</f>
        <v>0.716515083047357</v>
      </c>
      <c r="DI143" s="161" t="s">
        <v>125</v>
      </c>
      <c r="DJ143" s="189">
        <f>+H118</f>
        <v>0.87748152212344599</v>
      </c>
      <c r="DK143" s="189">
        <f>+N118</f>
        <v>0.8777551236222646</v>
      </c>
      <c r="DL143" s="190">
        <f>+R118</f>
        <v>0.87761976641903494</v>
      </c>
    </row>
    <row r="144" spans="1:116" ht="15" customHeight="1" x14ac:dyDescent="0.3">
      <c r="A144" s="282">
        <v>4.2</v>
      </c>
      <c r="B144" s="264" t="s">
        <v>230</v>
      </c>
      <c r="C144"/>
      <c r="D144" s="285">
        <f>+D140</f>
        <v>0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1.2999999999999999E-2</v>
      </c>
      <c r="AP144" s="285">
        <f>+AP140</f>
        <v>0</v>
      </c>
      <c r="AZ144" s="285">
        <f>+AZ140</f>
        <v>0</v>
      </c>
      <c r="BF144" s="285">
        <f>+BF140</f>
        <v>0</v>
      </c>
      <c r="BP144" s="285">
        <f>+BP140</f>
        <v>1.0999999999999999E-2</v>
      </c>
      <c r="BV144" s="285">
        <f>+BV140</f>
        <v>0</v>
      </c>
      <c r="CF144" s="285">
        <f>+CF140</f>
        <v>0</v>
      </c>
      <c r="CL144" s="285">
        <f>+CL140</f>
        <v>0</v>
      </c>
      <c r="DI144" s="161" t="s">
        <v>131</v>
      </c>
      <c r="DJ144" s="189">
        <f>+X118</f>
        <v>0.81329839008974447</v>
      </c>
      <c r="DK144" s="189">
        <f>+AD118</f>
        <v>0.83427792395367895</v>
      </c>
      <c r="DL144" s="190">
        <f>+AH118</f>
        <v>0.82305156344388064</v>
      </c>
    </row>
    <row r="145" spans="1:116" ht="15" customHeight="1" x14ac:dyDescent="0.3">
      <c r="A145" s="282">
        <v>4.3</v>
      </c>
      <c r="B145" s="264" t="s">
        <v>281</v>
      </c>
      <c r="C145"/>
      <c r="D145" s="287">
        <f>IFERROR(D143+D144,"")</f>
        <v>0.86555673676862543</v>
      </c>
      <c r="E145" s="278"/>
      <c r="F145" s="278"/>
      <c r="G145" s="278"/>
      <c r="H145" s="278"/>
      <c r="I145" s="288"/>
      <c r="J145" s="287">
        <f>IFERROR(J143+J144,"")</f>
        <v>0.88535363649835852</v>
      </c>
      <c r="T145" s="287">
        <f>IFERROR(T143+T144,"")</f>
        <v>0.85707766057088741</v>
      </c>
      <c r="Z145" s="287">
        <f>IFERROR(Z143+Z144,"")</f>
        <v>1.0156554100298643</v>
      </c>
      <c r="AJ145" s="287">
        <f>IFERROR(AJ143+AJ144,"")</f>
        <v>0.84543690093481338</v>
      </c>
      <c r="AP145" s="287">
        <f>IFERROR(AP143+AP144,"")</f>
        <v>0.75914778796906202</v>
      </c>
      <c r="AZ145" s="287">
        <f>IFERROR(AZ143+AZ144,"")</f>
        <v>0.80382083734283616</v>
      </c>
      <c r="BF145" s="287">
        <f>IFERROR(BF143+BF144,"")</f>
        <v>0.79911966648122335</v>
      </c>
      <c r="BP145" s="287">
        <f>IFERROR(BP143+BP144,"")</f>
        <v>0.85146917976537417</v>
      </c>
      <c r="BV145" s="287">
        <f>IFERROR(BV143+BV144,"")</f>
        <v>0.85599024971389948</v>
      </c>
      <c r="CF145" s="287">
        <f>IFERROR(CF143+CF144,"")</f>
        <v>0.83183394710178415</v>
      </c>
      <c r="CL145" s="287">
        <f>IFERROR(CL143+CL144,"")</f>
        <v>0.716515083047357</v>
      </c>
      <c r="DI145" s="161" t="s">
        <v>212</v>
      </c>
      <c r="DJ145" s="189">
        <f>+AN118</f>
        <v>0.81077062522984999</v>
      </c>
      <c r="DK145" s="189">
        <f>+AT118</f>
        <v>0.83842329496929191</v>
      </c>
      <c r="DL145" s="190">
        <f>+AX118</f>
        <v>0.82219258329250577</v>
      </c>
    </row>
    <row r="146" spans="1:116" ht="15" customHeight="1" x14ac:dyDescent="0.3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  <c r="DI146" s="161" t="s">
        <v>165</v>
      </c>
      <c r="DJ146" s="189">
        <f>+BD118</f>
        <v>0.8503795163762512</v>
      </c>
      <c r="DK146" s="189">
        <f>+BJ118</f>
        <v>0.87808448009249662</v>
      </c>
      <c r="DL146" s="190">
        <f>+BN118</f>
        <v>0.86500663817342982</v>
      </c>
    </row>
    <row r="147" spans="1:116" ht="15" customHeight="1" x14ac:dyDescent="0.3">
      <c r="A147" s="270" t="s">
        <v>234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  <c r="DI147" s="161" t="s">
        <v>167</v>
      </c>
      <c r="DJ147" s="189">
        <f>+BT118</f>
        <v>0.86659615050205718</v>
      </c>
      <c r="DK147" s="189">
        <f>+BZ118</f>
        <v>0.85058570336553307</v>
      </c>
      <c r="DL147" s="190">
        <f>+CD118</f>
        <v>0.85951126157084645</v>
      </c>
    </row>
    <row r="148" spans="1:116" ht="15" customHeight="1" x14ac:dyDescent="0.3">
      <c r="A148" s="263">
        <v>5.0999999999999996</v>
      </c>
      <c r="B148" s="289" t="s">
        <v>235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  <c r="DI148" s="161" t="s">
        <v>166</v>
      </c>
      <c r="DJ148" s="189">
        <f>+CJ118</f>
        <v>0.86768437111795227</v>
      </c>
      <c r="DK148" s="189">
        <f>+CP118</f>
        <v>0.86990460626478361</v>
      </c>
      <c r="DL148" s="190">
        <f>+CT118</f>
        <v>0.86873478375561441</v>
      </c>
    </row>
    <row r="149" spans="1:116" ht="18" customHeight="1" x14ac:dyDescent="0.3">
      <c r="A149" s="263">
        <v>5.2</v>
      </c>
      <c r="B149" s="264" t="s">
        <v>236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  <c r="DI149" s="148"/>
      <c r="DJ149" s="219"/>
      <c r="DK149" s="219"/>
      <c r="DL149" s="220"/>
    </row>
    <row r="150" spans="1:116" ht="14.4" x14ac:dyDescent="0.25">
      <c r="A150" s="263">
        <v>5.3</v>
      </c>
      <c r="B150" s="264" t="s">
        <v>233</v>
      </c>
      <c r="C150"/>
      <c r="D150" s="283">
        <f>IF(D148="No","",ROUND(D145,3))</f>
        <v>0.86599999999999999</v>
      </c>
      <c r="E150" s="284"/>
      <c r="F150" s="284"/>
      <c r="G150" s="278"/>
      <c r="H150" s="284"/>
      <c r="J150" s="283">
        <f>IF(J148="No","",ROUND(J145,3))</f>
        <v>0.88500000000000001</v>
      </c>
      <c r="T150" s="283">
        <f>IF(T148="No","",ROUND(T145,3))</f>
        <v>0.85699999999999998</v>
      </c>
      <c r="Z150" s="283">
        <f>IF(Z148="No","",ROUND(Z145,3))</f>
        <v>1.016</v>
      </c>
      <c r="AJ150" s="283">
        <f>IF(AJ148="No","",ROUND(AJ145,3))</f>
        <v>0.84499999999999997</v>
      </c>
      <c r="AP150" s="283">
        <f>IF(AP148="No","",ROUND(AP145,3))</f>
        <v>0.75900000000000001</v>
      </c>
      <c r="AZ150" s="283">
        <f>IF(AZ148="No","",ROUND(AZ145,3))</f>
        <v>0.80400000000000005</v>
      </c>
      <c r="BF150" s="283">
        <f>IF(BF148="No","",ROUND(BF145,3))</f>
        <v>0.79900000000000004</v>
      </c>
      <c r="BP150" s="283">
        <f>IF(BP148="No","",ROUND(BP145,3))</f>
        <v>0.85099999999999998</v>
      </c>
      <c r="BV150" s="283">
        <f>IF(BV148="No","",ROUND(BV145,3))</f>
        <v>0.85599999999999998</v>
      </c>
      <c r="CF150" s="283">
        <f>IF(CF148="No","",ROUND(CF145,3))</f>
        <v>0.83199999999999996</v>
      </c>
      <c r="CL150" s="283">
        <f>IF(CL148="No","",ROUND(CL145,3))</f>
        <v>0.71699999999999997</v>
      </c>
      <c r="DI150" s="167" t="s">
        <v>94</v>
      </c>
      <c r="DJ150" s="191">
        <f>+DJ95/DJ16</f>
        <v>5.0902378922587435E-2</v>
      </c>
      <c r="DK150" s="191">
        <f t="shared" ref="DK150:DL150" si="258">+DK95/DK16</f>
        <v>6.6412461098820152E-2</v>
      </c>
      <c r="DL150" s="192">
        <f t="shared" si="258"/>
        <v>5.830399803262469E-2</v>
      </c>
    </row>
    <row r="151" spans="1:116" ht="15.75" customHeight="1" x14ac:dyDescent="0.3">
      <c r="A151" s="263">
        <v>5.4</v>
      </c>
      <c r="B151" s="264" t="s">
        <v>227</v>
      </c>
      <c r="C151"/>
      <c r="D151" s="292">
        <f>+D136</f>
        <v>864758162.83119988</v>
      </c>
      <c r="E151" s="293"/>
      <c r="F151" s="293"/>
      <c r="G151" s="266"/>
      <c r="H151" s="293"/>
      <c r="J151" s="292">
        <f>+J136</f>
        <v>404333327.06639999</v>
      </c>
      <c r="T151" s="292">
        <f>+T136</f>
        <v>1512726785.8550498</v>
      </c>
      <c r="Z151" s="292">
        <f>+Z136</f>
        <v>844345238.44787109</v>
      </c>
      <c r="AJ151" s="292">
        <f>+AJ136</f>
        <v>527663175.65596104</v>
      </c>
      <c r="AP151" s="292">
        <f>+AP136</f>
        <v>191147750.42253301</v>
      </c>
      <c r="AZ151" s="292">
        <f>+AZ136</f>
        <v>955168232.42776</v>
      </c>
      <c r="BF151" s="292">
        <f>+BF136</f>
        <v>714607243.92348802</v>
      </c>
      <c r="BP151" s="292">
        <f>+BP136</f>
        <v>643115314.60426903</v>
      </c>
      <c r="BV151" s="292">
        <f>+BV136</f>
        <v>251485674.88000029</v>
      </c>
      <c r="CF151" s="292">
        <f>+CF136</f>
        <v>1019027872.878324</v>
      </c>
      <c r="CL151" s="292">
        <f>+CL136</f>
        <v>655519993.99978399</v>
      </c>
      <c r="DI151" s="161" t="s">
        <v>125</v>
      </c>
      <c r="DJ151" s="189">
        <f>+H120</f>
        <v>5.0154947479671426E-2</v>
      </c>
      <c r="DK151" s="189">
        <f>+N120</f>
        <v>6.3321025169106371E-2</v>
      </c>
      <c r="DL151" s="190">
        <f>+R120</f>
        <v>5.6807451737525473E-2</v>
      </c>
    </row>
    <row r="152" spans="1:116" ht="15.75" customHeight="1" thickBot="1" x14ac:dyDescent="0.35">
      <c r="A152" s="294">
        <v>5.5</v>
      </c>
      <c r="B152" s="295" t="s">
        <v>237</v>
      </c>
      <c r="C152"/>
      <c r="D152" s="362">
        <f>IF(OR(D150&gt;=D149,D148="No"),0,(D149-D150)*D151)</f>
        <v>0</v>
      </c>
      <c r="E152" s="293"/>
      <c r="F152" s="293"/>
      <c r="G152" s="266"/>
      <c r="H152" s="293"/>
      <c r="J152" s="362">
        <f>IF(OR(J150&gt;=J149,J148="No"),0,(J149-J150)*J151)</f>
        <v>0</v>
      </c>
      <c r="T152" s="362">
        <f>IF(OR(T150&gt;=T149,T148="No"),0,(T149-T150)*T151)</f>
        <v>0</v>
      </c>
      <c r="Z152" s="362">
        <f>IF(OR(Z150&gt;=Z149,Z148="No"),0,(Z149-Z150)*Z151)</f>
        <v>0</v>
      </c>
      <c r="AJ152" s="362">
        <f>IF(OR(AJ150&gt;=AJ149,AJ148="No"),0,(AJ149-AJ150)*AJ151)</f>
        <v>2638315.8782798075</v>
      </c>
      <c r="AP152" s="362">
        <f>IF(OR(AP150&gt;=AP149,AP148="No"),0,(AP149-AP150)*AP151)</f>
        <v>17394445.288450498</v>
      </c>
      <c r="AZ152" s="362">
        <f>IF(OR(AZ150&gt;=AZ149,AZ148="No"),0,(AZ149-AZ150)*AZ151)</f>
        <v>43937738.691676892</v>
      </c>
      <c r="BF152" s="362">
        <f>IF(OR(BF150&gt;=BF149,BF148="No"),0,(BF149-BF150)*BF151)</f>
        <v>36444969.440097839</v>
      </c>
      <c r="BP152" s="362">
        <f>IF(OR(BP150&gt;=BP149,BP148="No"),0,(BP149-BP150)*BP151)</f>
        <v>0</v>
      </c>
      <c r="BV152" s="362">
        <f>IF(OR(BV150&gt;=BV149,BV148="No"),0,(BV149-BV150)*BV151)</f>
        <v>0</v>
      </c>
      <c r="CF152" s="362">
        <f>IF(OR(CF150&gt;=CF149,CF148="No"),0,(CF149-CF150)*CF151)</f>
        <v>18342501.711809848</v>
      </c>
      <c r="CL152" s="362">
        <f>IF(OR(CL150&gt;=CL149,CL148="No"),0,(CL149-CL150)*CL151)</f>
        <v>87184159.201971278</v>
      </c>
      <c r="DI152" s="161" t="s">
        <v>131</v>
      </c>
      <c r="DJ152" s="189">
        <f>+X120</f>
        <v>2.7561225366190531E-2</v>
      </c>
      <c r="DK152" s="189">
        <f>+AD120</f>
        <v>6.1066615583457259E-2</v>
      </c>
      <c r="DL152" s="190">
        <f>+AH120</f>
        <v>4.3137542800428433E-2</v>
      </c>
    </row>
    <row r="153" spans="1:116" ht="15.75" customHeight="1" x14ac:dyDescent="0.3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  <c r="DI153" s="161" t="s">
        <v>212</v>
      </c>
      <c r="DJ153" s="189">
        <f>+AN120</f>
        <v>8.4335267201424383E-2</v>
      </c>
      <c r="DK153" s="189">
        <f>+AT120</f>
        <v>7.9885503072273059E-2</v>
      </c>
      <c r="DL153" s="190">
        <f>+AX120</f>
        <v>8.2497288454678505E-2</v>
      </c>
    </row>
    <row r="154" spans="1:116" ht="15.75" customHeight="1" x14ac:dyDescent="0.3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  <c r="DI154" s="161" t="s">
        <v>165</v>
      </c>
      <c r="DJ154" s="189">
        <f>+BD120</f>
        <v>5.7835080012542624E-2</v>
      </c>
      <c r="DK154" s="189">
        <f>+BJ120</f>
        <v>5.9870026321446002E-2</v>
      </c>
      <c r="DL154" s="190">
        <f>+BN120</f>
        <v>5.8909450938125003E-2</v>
      </c>
    </row>
    <row r="155" spans="1:116" ht="15.75" customHeight="1" thickBot="1" x14ac:dyDescent="0.35">
      <c r="A155" s="297" t="s">
        <v>225</v>
      </c>
      <c r="B155" s="298"/>
      <c r="C155"/>
      <c r="DI155" s="161" t="s">
        <v>167</v>
      </c>
      <c r="DJ155" s="189">
        <f>+BT120</f>
        <v>3.8025575263646354E-2</v>
      </c>
      <c r="DK155" s="189">
        <f>+BZ120</f>
        <v>4.3146333591489908E-2</v>
      </c>
      <c r="DL155" s="190">
        <f>+CD120</f>
        <v>4.0291595924217424E-2</v>
      </c>
    </row>
    <row r="156" spans="1:116" ht="15.75" customHeight="1" thickTop="1" x14ac:dyDescent="0.3">
      <c r="A156" s="299">
        <v>1.1000000000000001</v>
      </c>
      <c r="B156" s="298" t="s">
        <v>51</v>
      </c>
      <c r="C156"/>
      <c r="D156" s="300">
        <f>+D134</f>
        <v>875740504.4799999</v>
      </c>
      <c r="H156" s="337"/>
      <c r="J156" s="300">
        <f>+J134</f>
        <v>410438962.79999995</v>
      </c>
      <c r="T156" s="300">
        <f>+T134</f>
        <v>1576911434.0400009</v>
      </c>
      <c r="Z156" s="300">
        <f>+Z134</f>
        <v>877454622.76000023</v>
      </c>
      <c r="AJ156" s="300">
        <f>+AJ134</f>
        <v>540638348.89959681</v>
      </c>
      <c r="AP156" s="300">
        <f>+AP134</f>
        <v>197664477.6175653</v>
      </c>
      <c r="AZ156" s="300">
        <f>+AZ134</f>
        <v>955168232.42776</v>
      </c>
      <c r="BF156" s="300">
        <f>+BF134</f>
        <v>714607243.92348802</v>
      </c>
      <c r="BP156" s="300">
        <f>+BP134</f>
        <v>659300799.39999962</v>
      </c>
      <c r="BV156" s="300">
        <f>+BV134</f>
        <v>251485674.88000029</v>
      </c>
      <c r="CF156" s="300">
        <f>+CF134</f>
        <v>1019027872.878324</v>
      </c>
      <c r="CL156" s="300">
        <f>+CL134</f>
        <v>655519993.99978399</v>
      </c>
      <c r="DI156" s="161" t="s">
        <v>166</v>
      </c>
      <c r="DJ156" s="189">
        <f>+CJ120</f>
        <v>7.2195288999978818E-2</v>
      </c>
      <c r="DK156" s="189">
        <f>+CP120</f>
        <v>9.2464020825111987E-2</v>
      </c>
      <c r="DL156" s="190">
        <f>+CT120</f>
        <v>8.1784253749549105E-2</v>
      </c>
    </row>
    <row r="157" spans="1:116" ht="15" customHeight="1" x14ac:dyDescent="0.4">
      <c r="A157" s="299">
        <v>1.3</v>
      </c>
      <c r="B157" s="298" t="s">
        <v>226</v>
      </c>
      <c r="C157"/>
      <c r="D157" s="301">
        <f>+D135</f>
        <v>10982341.648799984</v>
      </c>
      <c r="H157" s="338"/>
      <c r="J157" s="301">
        <f>+J135</f>
        <v>6105635.7335999859</v>
      </c>
      <c r="T157" s="301">
        <f>+T135</f>
        <v>64184648.184951067</v>
      </c>
      <c r="Z157" s="301">
        <f>+Z135</f>
        <v>33109384.312129084</v>
      </c>
      <c r="AJ157" s="301">
        <f>+AJ135</f>
        <v>12975173.243635759</v>
      </c>
      <c r="AP157" s="301">
        <f>+AP135</f>
        <v>6516727.1950323116</v>
      </c>
      <c r="AZ157" s="301">
        <f>+AZ135</f>
        <v>0</v>
      </c>
      <c r="BF157" s="301">
        <f>+BF135</f>
        <v>0</v>
      </c>
      <c r="BP157" s="301">
        <f>+BP135</f>
        <v>16185484.795730589</v>
      </c>
      <c r="BV157" s="301">
        <f>+BV135</f>
        <v>0</v>
      </c>
      <c r="CF157" s="301">
        <f>+CF135</f>
        <v>0</v>
      </c>
      <c r="CL157" s="301">
        <f>+CL135</f>
        <v>0</v>
      </c>
      <c r="DI157" s="148"/>
      <c r="DJ157" s="219"/>
      <c r="DK157" s="219"/>
      <c r="DL157" s="220"/>
    </row>
    <row r="158" spans="1:116" x14ac:dyDescent="0.25">
      <c r="A158" s="299">
        <v>1.4</v>
      </c>
      <c r="B158" s="298" t="s">
        <v>238</v>
      </c>
      <c r="C158"/>
      <c r="D158" s="302">
        <f>D156-D157</f>
        <v>864758162.83119988</v>
      </c>
      <c r="H158" s="337"/>
      <c r="J158" s="302">
        <f>J156-J157</f>
        <v>404333327.06639999</v>
      </c>
      <c r="T158" s="302">
        <f>T156-T157</f>
        <v>1512726785.8550498</v>
      </c>
      <c r="Z158" s="302">
        <f>Z156-Z157</f>
        <v>844345238.44787109</v>
      </c>
      <c r="AJ158" s="302">
        <f>AJ156-AJ157</f>
        <v>527663175.65596104</v>
      </c>
      <c r="AP158" s="302">
        <f>AP156-AP157</f>
        <v>191147750.42253301</v>
      </c>
      <c r="AZ158" s="302">
        <f>AZ156-AZ157</f>
        <v>955168232.42776</v>
      </c>
      <c r="BF158" s="302">
        <f>BF156-BF157</f>
        <v>714607243.92348802</v>
      </c>
      <c r="BP158" s="302">
        <f>BP156-BP157</f>
        <v>643115314.60426903</v>
      </c>
      <c r="BV158" s="302">
        <f>BV156-BV157</f>
        <v>251485674.88000029</v>
      </c>
      <c r="CF158" s="302">
        <f>CF156-CF157</f>
        <v>1019027872.878324</v>
      </c>
      <c r="CL158" s="302">
        <f>CL156-CL157</f>
        <v>655519993.99978399</v>
      </c>
      <c r="DI158" s="167" t="s">
        <v>169</v>
      </c>
      <c r="DJ158" s="191">
        <f>+DJ73/DJ16</f>
        <v>2.5788186725091627E-2</v>
      </c>
      <c r="DK158" s="191">
        <f>+DK73/DK16</f>
        <v>1.7002540045262485E-2</v>
      </c>
      <c r="DL158" s="192">
        <f>+DL73/DL16</f>
        <v>2.1595558367576789E-2</v>
      </c>
    </row>
    <row r="159" spans="1:116" ht="15.75" customHeight="1" x14ac:dyDescent="0.3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  <c r="DI159" s="161" t="s">
        <v>125</v>
      </c>
      <c r="DJ159" s="189">
        <f>+H122</f>
        <v>1.9217264184099133E-2</v>
      </c>
      <c r="DK159" s="189">
        <f>+N122</f>
        <v>6.096787567890641E-3</v>
      </c>
      <c r="DL159" s="190">
        <f>+R122</f>
        <v>1.2587801058232718E-2</v>
      </c>
    </row>
    <row r="160" spans="1:116" ht="15.75" customHeight="1" x14ac:dyDescent="0.3">
      <c r="A160" s="303" t="s">
        <v>239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  <c r="DI160" s="161" t="s">
        <v>131</v>
      </c>
      <c r="DJ160" s="189">
        <f>+X122</f>
        <v>2.742040904758395E-2</v>
      </c>
      <c r="DK160" s="189">
        <f>+AD122</f>
        <v>2.2761843641600964E-2</v>
      </c>
      <c r="DL160" s="190">
        <f>+AH122</f>
        <v>2.5254689052048557E-2</v>
      </c>
    </row>
    <row r="161" spans="1:116" ht="15.75" customHeight="1" x14ac:dyDescent="0.3">
      <c r="A161" s="299">
        <v>2.1</v>
      </c>
      <c r="B161" s="298" t="s">
        <v>221</v>
      </c>
      <c r="C161"/>
      <c r="D161" s="302">
        <f>+D129</f>
        <v>728994416</v>
      </c>
      <c r="H161" s="337"/>
      <c r="J161" s="302">
        <f>+J129</f>
        <v>354582412</v>
      </c>
      <c r="T161" s="302">
        <f>+T129</f>
        <v>1255176487.0799994</v>
      </c>
      <c r="Z161" s="302">
        <f>+Z129</f>
        <v>831320016.71999955</v>
      </c>
      <c r="AJ161" s="302">
        <f>+AJ129</f>
        <v>425741773.66279095</v>
      </c>
      <c r="AP161" s="302">
        <f>+AP129</f>
        <v>143055329.59490836</v>
      </c>
      <c r="AZ161" s="302">
        <f>+AZ129</f>
        <v>746677472.92257953</v>
      </c>
      <c r="BF161" s="302">
        <f>+BF129</f>
        <v>560566948.42831564</v>
      </c>
      <c r="BP161" s="302">
        <f>+BP129</f>
        <v>513929293.72000051</v>
      </c>
      <c r="BV161" s="302">
        <f>+BV129</f>
        <v>211883312.79999998</v>
      </c>
      <c r="CF161" s="302">
        <f>+CF129</f>
        <v>828311177.17027426</v>
      </c>
      <c r="CL161" s="302">
        <f>+CL129</f>
        <v>458844389.76299453</v>
      </c>
      <c r="DI161" s="161" t="s">
        <v>212</v>
      </c>
      <c r="DJ161" s="189">
        <f>+AN122</f>
        <v>2.4866181753668875E-2</v>
      </c>
      <c r="DK161" s="189">
        <f>+AT122</f>
        <v>1.0942645779947255E-2</v>
      </c>
      <c r="DL161" s="190">
        <f>+AX122</f>
        <v>1.9115053726095687E-2</v>
      </c>
    </row>
    <row r="162" spans="1:116" ht="15.75" customHeight="1" x14ac:dyDescent="0.4">
      <c r="A162" s="299">
        <f>+A161+0.1</f>
        <v>2.2000000000000002</v>
      </c>
      <c r="B162" s="298" t="s">
        <v>222</v>
      </c>
      <c r="C162"/>
      <c r="D162" s="301">
        <f>+D130</f>
        <v>19502837.514204934</v>
      </c>
      <c r="H162" s="338"/>
      <c r="J162" s="301">
        <f>+J130</f>
        <v>3395569.4757174011</v>
      </c>
      <c r="T162" s="301">
        <f>+T130</f>
        <v>41347847.623564489</v>
      </c>
      <c r="Z162" s="301">
        <f>+Z130</f>
        <v>26243792.642536342</v>
      </c>
      <c r="AJ162" s="301">
        <f>+AJ130</f>
        <v>13504525.017679334</v>
      </c>
      <c r="AP162" s="301">
        <f>+AP130</f>
        <v>2054062.3136199214</v>
      </c>
      <c r="AZ162" s="301">
        <f>+AZ130</f>
        <v>21106655.470779244</v>
      </c>
      <c r="BF162" s="301">
        <f>+BF130</f>
        <v>10489754.000888314</v>
      </c>
      <c r="BP162" s="301">
        <f>+BP130</f>
        <v>26589307.239999998</v>
      </c>
      <c r="BV162" s="301">
        <f>+BV130</f>
        <v>3385972.8400000017</v>
      </c>
      <c r="CF162" s="301">
        <f>+CF130</f>
        <v>19350800.532837197</v>
      </c>
      <c r="CL162" s="301">
        <f>+CL130</f>
        <v>10845573.176963665</v>
      </c>
      <c r="DI162" s="161" t="s">
        <v>165</v>
      </c>
      <c r="DJ162" s="189">
        <f>+BD122</f>
        <v>2.3704183071740253E-2</v>
      </c>
      <c r="DK162" s="189">
        <f>+BJ122</f>
        <v>1.5715029929176002E-2</v>
      </c>
      <c r="DL162" s="190">
        <f>+BN122</f>
        <v>1.948622713902496E-2</v>
      </c>
    </row>
    <row r="163" spans="1:116" ht="15.75" customHeight="1" x14ac:dyDescent="0.3">
      <c r="A163" s="299">
        <f>+A162+0.1</f>
        <v>2.3000000000000003</v>
      </c>
      <c r="B163" s="298" t="s">
        <v>240</v>
      </c>
      <c r="C163"/>
      <c r="D163" s="302">
        <f>+D161+D162</f>
        <v>748497253.51420498</v>
      </c>
      <c r="H163" s="337"/>
      <c r="J163" s="302">
        <f>+J161+J162</f>
        <v>357977981.47571743</v>
      </c>
      <c r="T163" s="302">
        <f>+T161+T162</f>
        <v>1296524334.7035639</v>
      </c>
      <c r="Z163" s="302">
        <f>+Z161+Z162</f>
        <v>857563809.36253595</v>
      </c>
      <c r="AJ163" s="302">
        <f>+AJ161+AJ162</f>
        <v>439246298.68047029</v>
      </c>
      <c r="AP163" s="302">
        <f>+AP161+AP162</f>
        <v>145109391.90852827</v>
      </c>
      <c r="AZ163" s="302">
        <f>+AZ161+AZ162</f>
        <v>767784128.39335883</v>
      </c>
      <c r="BF163" s="302">
        <f>+BF161+BF162</f>
        <v>571056702.42920399</v>
      </c>
      <c r="BP163" s="302">
        <f>+BP161+BP162</f>
        <v>540518600.96000051</v>
      </c>
      <c r="BV163" s="302">
        <f>+BV161+BV162</f>
        <v>215269285.63999999</v>
      </c>
      <c r="CF163" s="302">
        <f>+CF161+CF162</f>
        <v>847661977.70311141</v>
      </c>
      <c r="CL163" s="302">
        <f>+CL161+CL162</f>
        <v>469689962.93995821</v>
      </c>
      <c r="DI163" s="161" t="s">
        <v>167</v>
      </c>
      <c r="DJ163" s="189">
        <f>+BT122</f>
        <v>4.2369796329522515E-2</v>
      </c>
      <c r="DK163" s="189">
        <f>+BZ122</f>
        <v>1.3294147862533448E-2</v>
      </c>
      <c r="DL163" s="190">
        <f>+CD122</f>
        <v>2.9503338682527018E-2</v>
      </c>
    </row>
    <row r="164" spans="1:116" ht="15.75" customHeight="1" thickBot="1" x14ac:dyDescent="0.3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  <c r="DI164" s="165" t="s">
        <v>166</v>
      </c>
      <c r="DJ164" s="196">
        <f>+CJ122</f>
        <v>2.10907788915424E-2</v>
      </c>
      <c r="DK164" s="196">
        <f>+CP122</f>
        <v>2.5210387933942317E-2</v>
      </c>
      <c r="DL164" s="197">
        <f>+CT122</f>
        <v>2.3039737923079385E-2</v>
      </c>
    </row>
    <row r="165" spans="1:116" x14ac:dyDescent="0.25">
      <c r="A165" s="299" t="s">
        <v>241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</row>
    <row r="166" spans="1:116" x14ac:dyDescent="0.25">
      <c r="A166" s="299">
        <v>3.1</v>
      </c>
      <c r="B166" s="298" t="s">
        <v>242</v>
      </c>
      <c r="C166"/>
      <c r="D166" s="302">
        <f>+D95*4</f>
        <v>37395550.485795066</v>
      </c>
      <c r="H166" s="337"/>
      <c r="J166" s="302">
        <f>+J95*4</f>
        <v>23812382.524282601</v>
      </c>
      <c r="T166" s="302">
        <f>+T95*4</f>
        <v>42937828.356914535</v>
      </c>
      <c r="Z166" s="302">
        <f>+Z95*4</f>
        <v>69097352.7372825</v>
      </c>
      <c r="AJ166" s="302">
        <f>+AJ95*4</f>
        <v>46547893.079700261</v>
      </c>
      <c r="AP166" s="302">
        <f>+AP95*4</f>
        <v>15707044.414705656</v>
      </c>
      <c r="AZ166" s="302">
        <f>+AZ95*4</f>
        <v>51586625.477558345</v>
      </c>
      <c r="BF166" s="302">
        <f>+BF95*4</f>
        <v>39928630.066274449</v>
      </c>
      <c r="BP166" s="302">
        <f>+BP95*4</f>
        <v>24069541.975811724</v>
      </c>
      <c r="BV166" s="302">
        <f>+BV95*4</f>
        <v>10723818.045938937</v>
      </c>
      <c r="CF166" s="302">
        <f>+CF95*4</f>
        <v>66565229.012473069</v>
      </c>
      <c r="CL166" s="302">
        <f>+CL95*4</f>
        <v>43014594.280947998</v>
      </c>
    </row>
    <row r="167" spans="1:116" ht="15" x14ac:dyDescent="0.4">
      <c r="A167" s="299">
        <f>+A166+0.1</f>
        <v>3.2</v>
      </c>
      <c r="B167" s="298" t="s">
        <v>243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</row>
    <row r="168" spans="1:116" x14ac:dyDescent="0.25">
      <c r="A168" s="299">
        <f>+A167+0.1</f>
        <v>3.3000000000000003</v>
      </c>
      <c r="B168" s="298" t="s">
        <v>244</v>
      </c>
      <c r="C168"/>
      <c r="D168" s="302">
        <f>+D166+D167</f>
        <v>37395550.485795066</v>
      </c>
      <c r="H168" s="337"/>
      <c r="J168" s="302">
        <f>+J166+J167</f>
        <v>23812382.524282601</v>
      </c>
      <c r="T168" s="302">
        <f>+T166+T167</f>
        <v>42937828.356914535</v>
      </c>
      <c r="Z168" s="302">
        <f>+Z166+Z167</f>
        <v>69097352.7372825</v>
      </c>
      <c r="AJ168" s="302">
        <f>+AJ166+AJ167</f>
        <v>46547893.079700261</v>
      </c>
      <c r="AP168" s="302">
        <f>+AP166+AP167</f>
        <v>15707044.414705656</v>
      </c>
      <c r="AZ168" s="302">
        <f>+AZ166+AZ167</f>
        <v>51586625.477558345</v>
      </c>
      <c r="BF168" s="302">
        <f>+BF166+BF167</f>
        <v>39928630.066274449</v>
      </c>
      <c r="BP168" s="302">
        <f>+BP166+BP167</f>
        <v>24069541.975811724</v>
      </c>
      <c r="BV168" s="302">
        <f>+BV166+BV167</f>
        <v>10723818.045938937</v>
      </c>
      <c r="CF168" s="302">
        <f>+CF166+CF167</f>
        <v>66565229.012473069</v>
      </c>
      <c r="CL168" s="302">
        <f>+CL166+CL167</f>
        <v>43014594.280947998</v>
      </c>
    </row>
    <row r="169" spans="1:116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</row>
    <row r="170" spans="1:116" x14ac:dyDescent="0.25">
      <c r="A170" s="299" t="s">
        <v>245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</row>
    <row r="171" spans="1:116" x14ac:dyDescent="0.25">
      <c r="A171" s="299">
        <v>4.0999999999999996</v>
      </c>
      <c r="B171" s="298" t="s">
        <v>246</v>
      </c>
      <c r="C171"/>
      <c r="D171" s="305">
        <f>+D158-D163-D168</f>
        <v>78865358.83119984</v>
      </c>
      <c r="H171" s="339"/>
      <c r="J171" s="305">
        <f>+J158-J163-J168</f>
        <v>22542963.066399965</v>
      </c>
      <c r="T171" s="305">
        <f>+T158-T163-T168</f>
        <v>173264622.7945714</v>
      </c>
      <c r="Z171" s="305">
        <f>+Z158-Z163-Z168</f>
        <v>-82315923.651947364</v>
      </c>
      <c r="AJ171" s="305">
        <f>+AJ158-AJ163-AJ168</f>
        <v>41868983.895790488</v>
      </c>
      <c r="AP171" s="305">
        <f>+AP158-AP163-AP168</f>
        <v>30331314.099299081</v>
      </c>
      <c r="AZ171" s="305">
        <f>+AZ158-AZ163-AZ168</f>
        <v>135797478.55684283</v>
      </c>
      <c r="BF171" s="305">
        <f>+BF158-BF163-BF168</f>
        <v>103621911.42800958</v>
      </c>
      <c r="BP171" s="305">
        <f>+BP158-BP163-BP168</f>
        <v>78527171.668456793</v>
      </c>
      <c r="BV171" s="305">
        <f>+BV158-BV163-BV168</f>
        <v>25492571.194061369</v>
      </c>
      <c r="CF171" s="305">
        <f>+CF158-CF163-CF168</f>
        <v>104800666.16273955</v>
      </c>
      <c r="CL171" s="305">
        <f>+CL158-CL163-CL168</f>
        <v>142815436.77887779</v>
      </c>
    </row>
    <row r="172" spans="1:116" x14ac:dyDescent="0.25">
      <c r="A172" s="299">
        <f>+A171+0.1</f>
        <v>4.1999999999999993</v>
      </c>
      <c r="B172" s="298" t="s">
        <v>247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0</v>
      </c>
      <c r="AJ172" s="302">
        <f>-AJ152</f>
        <v>-2638315.8782798075</v>
      </c>
      <c r="AP172" s="302">
        <f>-AP152</f>
        <v>-17394445.288450498</v>
      </c>
      <c r="AZ172" s="302">
        <f>-AZ152</f>
        <v>-43937738.691676892</v>
      </c>
      <c r="BF172" s="302">
        <f>-BF152</f>
        <v>-36444969.440097839</v>
      </c>
      <c r="BP172" s="302">
        <f>-BP152</f>
        <v>0</v>
      </c>
      <c r="BV172" s="302">
        <f>-BV152</f>
        <v>0</v>
      </c>
      <c r="CF172" s="302">
        <f>-CF152</f>
        <v>-18342501.711809848</v>
      </c>
      <c r="CL172" s="302">
        <f>-CL152</f>
        <v>-87184159.201971278</v>
      </c>
    </row>
    <row r="173" spans="1:116" ht="13.8" thickBot="1" x14ac:dyDescent="0.3">
      <c r="A173" s="299">
        <f>+A172+0.1</f>
        <v>4.2999999999999989</v>
      </c>
      <c r="B173" s="298" t="s">
        <v>248</v>
      </c>
      <c r="C173"/>
      <c r="D173" s="302">
        <f>SUM(D171+D172)</f>
        <v>78865358.83119984</v>
      </c>
      <c r="H173" s="337"/>
      <c r="J173" s="302">
        <f>SUM(J171+J172)</f>
        <v>22542963.066399965</v>
      </c>
      <c r="T173" s="302">
        <f>SUM(T171+T172)</f>
        <v>173264622.7945714</v>
      </c>
      <c r="Z173" s="302">
        <f>SUM(Z171+Z172)</f>
        <v>-82315923.651947364</v>
      </c>
      <c r="AJ173" s="302">
        <f>SUM(AJ171+AJ172)</f>
        <v>39230668.017510682</v>
      </c>
      <c r="AP173" s="302">
        <f>SUM(AP171+AP172)</f>
        <v>12936868.810848583</v>
      </c>
      <c r="AZ173" s="302">
        <f>SUM(AZ171+AZ172)</f>
        <v>91859739.865165949</v>
      </c>
      <c r="BF173" s="302">
        <f>SUM(BF171+BF172)</f>
        <v>67176941.987911746</v>
      </c>
      <c r="BP173" s="302">
        <f>SUM(BP171+BP172)</f>
        <v>78527171.668456793</v>
      </c>
      <c r="BV173" s="302">
        <f>SUM(BV171+BV172)</f>
        <v>25492571.194061369</v>
      </c>
      <c r="CF173" s="302">
        <f>SUM(CF171+CF172)</f>
        <v>86458164.450929701</v>
      </c>
      <c r="CL173" s="302">
        <f>SUM(CL171+CL172)</f>
        <v>55631277.576906517</v>
      </c>
    </row>
    <row r="174" spans="1:116" ht="14.4" thickTop="1" thickBot="1" x14ac:dyDescent="0.3">
      <c r="A174" s="299">
        <f>+A173+0.1</f>
        <v>4.3999999999999986</v>
      </c>
      <c r="B174" s="298" t="s">
        <v>249</v>
      </c>
      <c r="C174"/>
      <c r="D174" s="306">
        <f>+D173/MAX(D158,1)</f>
        <v>9.1199322794475082E-2</v>
      </c>
      <c r="E174" s="307"/>
      <c r="H174" s="340"/>
      <c r="J174" s="306">
        <f>+J173/MAX(J158,1)</f>
        <v>5.5753413229520751E-2</v>
      </c>
      <c r="T174" s="306">
        <f>+T173/MAX(T158,1)</f>
        <v>0.11453794856725284</v>
      </c>
      <c r="Z174" s="306">
        <f>+Z173/MAX(Z158,1)</f>
        <v>-9.7490836572094272E-2</v>
      </c>
      <c r="AJ174" s="306">
        <f>+AJ173/MAX(AJ158,1)</f>
        <v>7.4347936008119828E-2</v>
      </c>
      <c r="AP174" s="306">
        <f>+AP173/MAX(AP158,1)</f>
        <v>6.7679942778565649E-2</v>
      </c>
      <c r="AZ174" s="306">
        <f>+AZ173/MAX(AZ158,1)</f>
        <v>9.6171267789848067E-2</v>
      </c>
      <c r="BF174" s="306">
        <f>+BF173/MAX(BF158,1)</f>
        <v>9.4005403050608158E-2</v>
      </c>
      <c r="BP174" s="306">
        <f>+BP173/MAX(BP158,1)</f>
        <v>0.12210434098708606</v>
      </c>
      <c r="BV174" s="306">
        <f>+BV173/MAX(BV158,1)</f>
        <v>0.10136788588942684</v>
      </c>
      <c r="CF174" s="306">
        <f>+CF173/MAX(CF158,1)</f>
        <v>8.484376801855463E-2</v>
      </c>
      <c r="CL174" s="306">
        <f>+CL173/MAX(CL158,1)</f>
        <v>8.4865874551684303E-2</v>
      </c>
    </row>
    <row r="175" spans="1:116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</row>
    <row r="176" spans="1:116" x14ac:dyDescent="0.25">
      <c r="A176" s="299" t="s">
        <v>250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</row>
    <row r="177" spans="1:90" x14ac:dyDescent="0.25">
      <c r="A177" s="299">
        <v>4.0999999999999996</v>
      </c>
      <c r="B177" s="298" t="s">
        <v>251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</row>
    <row r="178" spans="1:90" x14ac:dyDescent="0.25">
      <c r="A178" s="299">
        <f>+A177+0.1</f>
        <v>4.1999999999999993</v>
      </c>
      <c r="B178" s="298" t="s">
        <v>252</v>
      </c>
      <c r="C178"/>
      <c r="D178" s="311" t="s">
        <v>253</v>
      </c>
      <c r="H178" s="343"/>
      <c r="J178" s="311" t="s">
        <v>253</v>
      </c>
      <c r="T178" s="311" t="s">
        <v>253</v>
      </c>
      <c r="Z178" s="311" t="s">
        <v>253</v>
      </c>
      <c r="AJ178" s="311" t="s">
        <v>253</v>
      </c>
      <c r="AP178" s="311" t="s">
        <v>253</v>
      </c>
      <c r="AZ178" s="311" t="s">
        <v>253</v>
      </c>
      <c r="BF178" s="311" t="s">
        <v>253</v>
      </c>
      <c r="BP178" s="311" t="s">
        <v>253</v>
      </c>
      <c r="BV178" s="311" t="s">
        <v>253</v>
      </c>
      <c r="CF178" s="311" t="s">
        <v>253</v>
      </c>
      <c r="CL178" s="311" t="s">
        <v>253</v>
      </c>
    </row>
    <row r="179" spans="1:90" x14ac:dyDescent="0.25">
      <c r="A179" s="299">
        <f>+A178+0.1</f>
        <v>4.2999999999999989</v>
      </c>
      <c r="B179" s="298" t="s">
        <v>254</v>
      </c>
      <c r="C179"/>
      <c r="D179" s="312">
        <f>IF(AND(D177="Y",D178="Y"), IF(AND(D174&gt;0.03, D174&lt;=0.1),((D174-0.03)*0.5), IF(D174&gt;0.1,((D174-0.03)*0.5)+((D174-0.1)*0.5))), "N/A")</f>
        <v>3.0599661397237542E-2</v>
      </c>
      <c r="H179" s="344"/>
      <c r="J179" s="312">
        <f>IF(AND(J177="Y",J178="Y"), IF(AND(J174&gt;0.03, J174&lt;=0.1),((J174-0.03)*0.5), IF(J174&gt;0.1,((J174-0.03)*0.5)+((J174-0.1)*0.5))), "N/A")</f>
        <v>1.2876706614760376E-2</v>
      </c>
      <c r="T179" s="312">
        <f>IF(AND(T177="Y",T178="Y"), IF(AND(T174&gt;0.03, T174&lt;=0.1),((T174-0.03)*0.5), IF(T174&gt;0.1,((T174-0.03)*0.5)+((T174-0.1)*0.5))), "N/A")</f>
        <v>4.953794856725284E-2</v>
      </c>
      <c r="Z179" s="312" t="b">
        <f>IF(AND(Z177="Y",Z178="Y"), IF(AND(Z174&gt;0.03, Z174&lt;=0.1),((Z174-0.03)*0.5), IF(Z174&gt;0.1,((Z174-0.03)*0.5)+((Z174-0.1)*0.5))), "N/A")</f>
        <v>0</v>
      </c>
      <c r="AJ179" s="312">
        <f>IF(AND(AJ177="Y",AJ178="Y"), IF(AND(AJ174&gt;0.03, AJ174&lt;=0.1),((AJ174-0.03)*0.5), IF(AJ174&gt;0.1,((AJ174-0.03)*0.5)+((AJ174-0.1)*0.5))), "N/A")</f>
        <v>2.2173968004059914E-2</v>
      </c>
      <c r="AP179" s="312">
        <f>IF(AND(AP177="Y",AP178="Y"), IF(AND(AP174&gt;0.03, AP174&lt;=0.1),((AP174-0.03)*0.5), IF(AP174&gt;0.1,((AP174-0.03)*0.5)+((AP174-0.1)*0.5))), "N/A")</f>
        <v>1.8839971389282825E-2</v>
      </c>
      <c r="AZ179" s="312">
        <f>IF(AND(AZ177="Y",AZ178="Y"), IF(AND(AZ174&gt;0.03, AZ174&lt;=0.1),((AZ174-0.03)*0.5), IF(AZ174&gt;0.1,((AZ174-0.03)*0.5)+((AZ174-0.1)*0.5))), "N/A")</f>
        <v>3.3085633894924034E-2</v>
      </c>
      <c r="BF179" s="312">
        <f>IF(AND(BF177="Y",BF178="Y"), IF(AND(BF174&gt;0.03, BF174&lt;=0.1),((BF174-0.03)*0.5), IF(BF174&gt;0.1,((BF174-0.03)*0.5)+((BF174-0.1)*0.5))), "N/A")</f>
        <v>3.2002701525304079E-2</v>
      </c>
      <c r="BP179" s="312">
        <f>IF(AND(BP177="Y",BP178="Y"), IF(AND(BP174&gt;0.03, BP174&lt;=0.1),((BP174-0.03)*0.5), IF(BP174&gt;0.1,((BP174-0.03)*0.5)+((BP174-0.1)*0.5))), "N/A")</f>
        <v>5.7104340987086055E-2</v>
      </c>
      <c r="BV179" s="312">
        <f>IF(AND(BV177="Y",BV178="Y"), IF(AND(BV174&gt;0.03, BV174&lt;=0.1),((BV174-0.03)*0.5), IF(BV174&gt;0.1,((BV174-0.03)*0.5)+((BV174-0.1)*0.5))), "N/A")</f>
        <v>3.636788588942684E-2</v>
      </c>
      <c r="CF179" s="312">
        <f>IF(AND(CF177="Y",CF178="Y"), IF(AND(CF174&gt;0.03, CF174&lt;=0.1),((CF174-0.03)*0.5), IF(CF174&gt;0.1,((CF174-0.03)*0.5)+((CF174-0.1)*0.5))), "N/A")</f>
        <v>2.7421884009277316E-2</v>
      </c>
      <c r="CL179" s="312">
        <f>IF(AND(CL177="Y",CL178="Y"), IF(AND(CL174&gt;0.03, CL174&lt;=0.1),((CL174-0.03)*0.5), IF(CL174&gt;0.1,((CL174-0.03)*0.5)+((CL174-0.1)*0.5))), "N/A")</f>
        <v>2.7432937275842152E-2</v>
      </c>
    </row>
    <row r="180" spans="1:90" ht="13.8" thickBot="1" x14ac:dyDescent="0.3">
      <c r="A180" s="299">
        <f>+A179+0.1</f>
        <v>4.3999999999999986</v>
      </c>
      <c r="B180" s="298" t="s">
        <v>255</v>
      </c>
      <c r="C180"/>
      <c r="D180" s="313">
        <f>IFERROR(D179*D158, "N/A")</f>
        <v>26461306.973131925</v>
      </c>
      <c r="H180" s="345"/>
      <c r="J180" s="313">
        <f>IFERROR(J179*J158, "N/A")</f>
        <v>5206481.6272039833</v>
      </c>
      <c r="T180" s="313">
        <f>IFERROR(T179*T158, "N/A")</f>
        <v>74937381.713993162</v>
      </c>
      <c r="Z180" s="313">
        <f>IFERROR(Z179*Z158, "N/A")</f>
        <v>0</v>
      </c>
      <c r="AJ180" s="313">
        <f>IFERROR(AJ179*AJ158, "N/A")</f>
        <v>11700386.373915926</v>
      </c>
      <c r="AP180" s="313">
        <f>IFERROR(AP179*AP158, "N/A")</f>
        <v>3601218.1490862961</v>
      </c>
      <c r="AZ180" s="313">
        <f>IFERROR(AZ179*AZ158, "N/A")</f>
        <v>31602346.446166575</v>
      </c>
      <c r="BF180" s="313">
        <f>IFERROR(BF179*BF158, "N/A")</f>
        <v>22869362.335103553</v>
      </c>
      <c r="BP180" s="313">
        <f>IFERROR(BP179*BP158, "N/A")</f>
        <v>36724676.219179302</v>
      </c>
      <c r="BV180" s="313">
        <f>IFERROR(BV179*BV158, "N/A")</f>
        <v>9146002.326861348</v>
      </c>
      <c r="CF180" s="313">
        <f>IFERROR(CF179*CF158, "N/A")</f>
        <v>27943664.132289991</v>
      </c>
      <c r="CL180" s="313">
        <f>IFERROR(CL179*CL158, "N/A")</f>
        <v>17982838.878456499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14" t="s">
        <v>256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90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90" ht="13.8" x14ac:dyDescent="0.25">
      <c r="A186" s="316"/>
      <c r="B186"/>
      <c r="C186"/>
      <c r="D186" s="318" t="s">
        <v>257</v>
      </c>
      <c r="E186" s="319"/>
      <c r="F186" s="316"/>
      <c r="G186" s="316"/>
      <c r="H186" s="316"/>
      <c r="I186" s="316"/>
      <c r="J186"/>
    </row>
    <row r="187" spans="1:90" ht="26.4" x14ac:dyDescent="0.25">
      <c r="A187" s="316"/>
      <c r="B187"/>
      <c r="C187"/>
      <c r="D187" s="320" t="s">
        <v>258</v>
      </c>
      <c r="E187" s="321" t="s">
        <v>228</v>
      </c>
      <c r="F187"/>
      <c r="G187" s="322" t="s">
        <v>259</v>
      </c>
      <c r="H187" s="322"/>
      <c r="I187" s="322"/>
      <c r="J187" s="322"/>
    </row>
    <row r="188" spans="1:90" ht="13.8" x14ac:dyDescent="0.25">
      <c r="A188" s="316"/>
      <c r="B188"/>
      <c r="C188"/>
      <c r="D188" s="323" t="s">
        <v>260</v>
      </c>
      <c r="E188" s="324" t="s">
        <v>261</v>
      </c>
      <c r="F188"/>
      <c r="G188" s="322">
        <v>0</v>
      </c>
      <c r="H188" s="325" t="s">
        <v>262</v>
      </c>
      <c r="I188" s="322"/>
      <c r="J188" s="322"/>
    </row>
    <row r="189" spans="1:90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259">D189</f>
        <v>5400</v>
      </c>
      <c r="H189" s="325">
        <f t="shared" si="259"/>
        <v>8.4000000000000005E-2</v>
      </c>
      <c r="I189" s="329">
        <v>5.7000000000000002E-2</v>
      </c>
      <c r="J189" s="328">
        <v>12000</v>
      </c>
    </row>
    <row r="190" spans="1:90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259"/>
        <v>12000</v>
      </c>
      <c r="H190" s="325">
        <f t="shared" si="259"/>
        <v>5.7000000000000002E-2</v>
      </c>
      <c r="I190" s="329">
        <v>0.04</v>
      </c>
      <c r="J190" s="328">
        <v>24000</v>
      </c>
    </row>
    <row r="191" spans="1:90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259"/>
        <v>24000</v>
      </c>
      <c r="H191" s="325">
        <f t="shared" si="259"/>
        <v>0.04</v>
      </c>
      <c r="I191" s="329">
        <v>2.9000000000000001E-2</v>
      </c>
      <c r="J191" s="328">
        <v>48000</v>
      </c>
    </row>
    <row r="192" spans="1:90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259"/>
        <v>48000</v>
      </c>
      <c r="H192" s="325">
        <f t="shared" si="259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259"/>
        <v>96000</v>
      </c>
      <c r="H193" s="325">
        <f t="shared" si="259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259"/>
        <v>192000</v>
      </c>
      <c r="H194" s="325">
        <f t="shared" si="259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263</v>
      </c>
      <c r="E196" s="334" t="s">
        <v>264</v>
      </c>
      <c r="F196" s="335"/>
      <c r="G196" s="331"/>
      <c r="H196" s="316"/>
      <c r="I196" s="316"/>
      <c r="J196"/>
    </row>
    <row r="197" spans="1:10" x14ac:dyDescent="0.25">
      <c r="C197"/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33203125" style="1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1" bestFit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213</v>
      </c>
      <c r="B1" s="22"/>
      <c r="C1" s="365" t="s">
        <v>171</v>
      </c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7"/>
    </row>
    <row r="2" spans="1:119" s="20" customFormat="1" ht="21.6" thickBot="1" x14ac:dyDescent="0.45">
      <c r="A2" s="23" t="s">
        <v>14</v>
      </c>
      <c r="B2" s="22"/>
      <c r="D2" s="368" t="s">
        <v>151</v>
      </c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70"/>
      <c r="S2" s="185"/>
      <c r="T2" s="371" t="s">
        <v>152</v>
      </c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70"/>
      <c r="AI2" s="186"/>
      <c r="AJ2" s="371" t="s">
        <v>153</v>
      </c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70"/>
      <c r="AY2" s="186"/>
      <c r="AZ2" s="371" t="s">
        <v>156</v>
      </c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70"/>
      <c r="BO2" s="186"/>
      <c r="BP2" s="371" t="s">
        <v>157</v>
      </c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70"/>
      <c r="CE2" s="186"/>
      <c r="CF2" s="371" t="s">
        <v>158</v>
      </c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72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76" t="s">
        <v>130</v>
      </c>
      <c r="E3" s="377"/>
      <c r="F3" s="377"/>
      <c r="G3" s="377"/>
      <c r="H3" s="377"/>
      <c r="I3" s="378"/>
      <c r="J3" s="379" t="s">
        <v>129</v>
      </c>
      <c r="K3" s="377"/>
      <c r="L3" s="377"/>
      <c r="M3" s="377"/>
      <c r="N3" s="377"/>
      <c r="O3" s="378"/>
      <c r="P3" s="373" t="s">
        <v>193</v>
      </c>
      <c r="Q3" s="374"/>
      <c r="R3" s="375"/>
      <c r="S3" s="187"/>
      <c r="T3" s="379" t="s">
        <v>128</v>
      </c>
      <c r="U3" s="377"/>
      <c r="V3" s="377"/>
      <c r="W3" s="377"/>
      <c r="X3" s="377"/>
      <c r="Y3" s="378"/>
      <c r="Z3" s="379" t="s">
        <v>127</v>
      </c>
      <c r="AA3" s="377"/>
      <c r="AB3" s="377"/>
      <c r="AC3" s="377"/>
      <c r="AD3" s="377"/>
      <c r="AE3" s="378"/>
      <c r="AF3" s="373" t="s">
        <v>194</v>
      </c>
      <c r="AG3" s="374"/>
      <c r="AH3" s="375"/>
      <c r="AI3" s="188"/>
      <c r="AJ3" s="379" t="s">
        <v>133</v>
      </c>
      <c r="AK3" s="377"/>
      <c r="AL3" s="377"/>
      <c r="AM3" s="377"/>
      <c r="AN3" s="377"/>
      <c r="AO3" s="378"/>
      <c r="AP3" s="379" t="s">
        <v>134</v>
      </c>
      <c r="AQ3" s="377"/>
      <c r="AR3" s="377"/>
      <c r="AS3" s="377"/>
      <c r="AT3" s="377"/>
      <c r="AU3" s="378"/>
      <c r="AV3" s="373" t="s">
        <v>195</v>
      </c>
      <c r="AW3" s="374"/>
      <c r="AX3" s="375"/>
      <c r="AY3" s="188"/>
      <c r="AZ3" s="379" t="s">
        <v>137</v>
      </c>
      <c r="BA3" s="377"/>
      <c r="BB3" s="377"/>
      <c r="BC3" s="377"/>
      <c r="BD3" s="377"/>
      <c r="BE3" s="378"/>
      <c r="BF3" s="379" t="s">
        <v>138</v>
      </c>
      <c r="BG3" s="377"/>
      <c r="BH3" s="377"/>
      <c r="BI3" s="377"/>
      <c r="BJ3" s="377"/>
      <c r="BK3" s="378"/>
      <c r="BL3" s="373" t="s">
        <v>196</v>
      </c>
      <c r="BM3" s="374"/>
      <c r="BN3" s="375"/>
      <c r="BO3" s="188"/>
      <c r="BP3" s="379" t="s">
        <v>135</v>
      </c>
      <c r="BQ3" s="377"/>
      <c r="BR3" s="377"/>
      <c r="BS3" s="377"/>
      <c r="BT3" s="377"/>
      <c r="BU3" s="378"/>
      <c r="BV3" s="379" t="s">
        <v>136</v>
      </c>
      <c r="BW3" s="377"/>
      <c r="BX3" s="377"/>
      <c r="BY3" s="377"/>
      <c r="BZ3" s="377"/>
      <c r="CA3" s="378"/>
      <c r="CB3" s="373" t="s">
        <v>197</v>
      </c>
      <c r="CC3" s="374"/>
      <c r="CD3" s="375"/>
      <c r="CE3" s="188"/>
      <c r="CF3" s="379" t="s">
        <v>139</v>
      </c>
      <c r="CG3" s="377"/>
      <c r="CH3" s="377"/>
      <c r="CI3" s="377"/>
      <c r="CJ3" s="377"/>
      <c r="CK3" s="378"/>
      <c r="CL3" s="379" t="s">
        <v>140</v>
      </c>
      <c r="CM3" s="377"/>
      <c r="CN3" s="377"/>
      <c r="CO3" s="377"/>
      <c r="CP3" s="377"/>
      <c r="CQ3" s="378"/>
      <c r="CR3" s="373" t="s">
        <v>198</v>
      </c>
      <c r="CS3" s="374"/>
      <c r="CT3" s="390"/>
      <c r="CV3" s="380" t="s">
        <v>141</v>
      </c>
      <c r="CW3" s="381"/>
      <c r="CX3" s="381"/>
      <c r="CY3" s="381"/>
      <c r="CZ3" s="381"/>
      <c r="DA3" s="382"/>
      <c r="DB3" s="383" t="s">
        <v>142</v>
      </c>
      <c r="DC3" s="381"/>
      <c r="DD3" s="381"/>
      <c r="DE3" s="381"/>
      <c r="DF3" s="381"/>
      <c r="DG3" s="382"/>
      <c r="DH3" s="158"/>
      <c r="DI3" s="384" t="s">
        <v>143</v>
      </c>
      <c r="DJ3" s="385"/>
      <c r="DK3" s="385"/>
      <c r="DL3" s="386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7"/>
      <c r="DJ4" s="388"/>
      <c r="DK4" s="388"/>
      <c r="DL4" s="389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154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154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154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154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154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154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154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154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154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154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154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154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155</v>
      </c>
      <c r="DB5" s="106" t="s">
        <v>159</v>
      </c>
      <c r="DC5" s="107" t="s">
        <v>98</v>
      </c>
      <c r="DD5" s="107" t="s">
        <v>160</v>
      </c>
      <c r="DE5" s="107" t="s">
        <v>98</v>
      </c>
      <c r="DF5" s="107" t="s">
        <v>161</v>
      </c>
      <c r="DG5" s="108" t="s">
        <v>162</v>
      </c>
      <c r="DH5" s="159"/>
      <c r="DI5" s="175"/>
      <c r="DJ5" s="176" t="s">
        <v>96</v>
      </c>
      <c r="DK5" s="177" t="s">
        <v>161</v>
      </c>
      <c r="DL5" s="178" t="s">
        <v>163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"/>
      <c r="U8" s="3"/>
      <c r="V8" s="3"/>
      <c r="W8" s="3"/>
      <c r="X8" s="3"/>
      <c r="Y8" s="3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5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"/>
      <c r="U9" s="3"/>
      <c r="V9" s="3"/>
      <c r="W9" s="3"/>
      <c r="X9" s="3"/>
      <c r="Y9" s="3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193"/>
      <c r="U10" s="193"/>
      <c r="V10" s="193"/>
      <c r="W10" s="193"/>
      <c r="X10" s="193"/>
      <c r="Y10" s="193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2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"/>
      <c r="U11" s="3"/>
      <c r="V11" s="3"/>
      <c r="W11" s="3"/>
      <c r="X11" s="3"/>
      <c r="Y11" s="3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5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"/>
      <c r="U12" s="3"/>
      <c r="V12" s="3"/>
      <c r="W12" s="3"/>
      <c r="X12" s="3"/>
      <c r="Y12" s="3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"/>
      <c r="U13" s="3"/>
      <c r="V13" s="3"/>
      <c r="W13" s="3"/>
      <c r="X13" s="3"/>
      <c r="Y13" s="3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"/>
      <c r="U14" s="3"/>
      <c r="V14" s="3"/>
      <c r="W14" s="3"/>
      <c r="X14" s="3"/>
      <c r="Y14" s="3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5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"/>
      <c r="U15" s="3"/>
      <c r="V15" s="3"/>
      <c r="W15" s="3"/>
      <c r="X15" s="3"/>
      <c r="Y15" s="3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193"/>
      <c r="U16" s="194"/>
      <c r="V16" s="193"/>
      <c r="W16" s="194"/>
      <c r="X16" s="193"/>
      <c r="Y16" s="194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2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2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"/>
      <c r="U17" s="3"/>
      <c r="V17" s="3"/>
      <c r="W17" s="3"/>
      <c r="X17" s="3"/>
      <c r="Y17" s="3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"/>
      <c r="U18" s="3"/>
      <c r="V18" s="3"/>
      <c r="W18" s="3"/>
      <c r="X18" s="3"/>
      <c r="Y18" s="3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"/>
      <c r="U19" s="3"/>
      <c r="V19" s="3"/>
      <c r="W19" s="3"/>
      <c r="X19" s="3"/>
      <c r="Y19" s="3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38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"/>
      <c r="U20" s="5"/>
      <c r="V20" s="3"/>
      <c r="W20" s="5"/>
      <c r="X20" s="3"/>
      <c r="Y20" s="5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3" si="31">+V20+AB20</f>
        <v>0</v>
      </c>
      <c r="AH20" s="118">
        <f t="shared" ref="AH20:AH63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5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5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"/>
      <c r="U21" s="5"/>
      <c r="V21" s="3"/>
      <c r="W21" s="5"/>
      <c r="X21" s="3"/>
      <c r="Y21" s="5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5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"/>
      <c r="U22" s="5"/>
      <c r="V22" s="3"/>
      <c r="W22" s="5"/>
      <c r="X22" s="3"/>
      <c r="Y22" s="5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5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"/>
      <c r="U23" s="5"/>
      <c r="V23" s="3"/>
      <c r="W23" s="5"/>
      <c r="X23" s="3"/>
      <c r="Y23" s="5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5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"/>
      <c r="U24" s="5"/>
      <c r="V24" s="3"/>
      <c r="W24" s="5"/>
      <c r="X24" s="3"/>
      <c r="Y24" s="5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5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"/>
      <c r="U25" s="5"/>
      <c r="V25" s="3"/>
      <c r="W25" s="5"/>
      <c r="X25" s="3"/>
      <c r="Y25" s="5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5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"/>
      <c r="U26" s="5"/>
      <c r="V26" s="3"/>
      <c r="W26" s="5"/>
      <c r="X26" s="3"/>
      <c r="Y26" s="5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5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"/>
      <c r="U27" s="5"/>
      <c r="V27" s="3"/>
      <c r="W27" s="5"/>
      <c r="X27" s="3"/>
      <c r="Y27" s="5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5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"/>
      <c r="U28" s="5"/>
      <c r="V28" s="3"/>
      <c r="W28" s="5"/>
      <c r="X28" s="3"/>
      <c r="Y28" s="5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5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"/>
      <c r="U29" s="5"/>
      <c r="V29" s="3"/>
      <c r="W29" s="5"/>
      <c r="X29" s="3"/>
      <c r="Y29" s="5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5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"/>
      <c r="U30" s="5"/>
      <c r="V30" s="3"/>
      <c r="W30" s="5"/>
      <c r="X30" s="3"/>
      <c r="Y30" s="5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5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"/>
      <c r="U31" s="5"/>
      <c r="V31" s="3"/>
      <c r="W31" s="5"/>
      <c r="X31" s="3"/>
      <c r="Y31" s="5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5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"/>
      <c r="U32" s="5"/>
      <c r="V32" s="3"/>
      <c r="W32" s="5"/>
      <c r="X32" s="3"/>
      <c r="Y32" s="5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5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"/>
      <c r="U33" s="5"/>
      <c r="V33" s="3"/>
      <c r="W33" s="5"/>
      <c r="X33" s="3"/>
      <c r="Y33" s="5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5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"/>
      <c r="U34" s="5"/>
      <c r="V34" s="3"/>
      <c r="W34" s="5"/>
      <c r="X34" s="3"/>
      <c r="Y34" s="5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5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"/>
      <c r="U35" s="5"/>
      <c r="V35" s="3"/>
      <c r="W35" s="5"/>
      <c r="X35" s="3"/>
      <c r="Y35" s="5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5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"/>
      <c r="U36" s="5"/>
      <c r="V36" s="3"/>
      <c r="W36" s="5"/>
      <c r="X36" s="3"/>
      <c r="Y36" s="5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5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"/>
      <c r="U37" s="5"/>
      <c r="V37" s="3"/>
      <c r="W37" s="5"/>
      <c r="X37" s="3"/>
      <c r="Y37" s="5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5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"/>
      <c r="U38" s="5"/>
      <c r="V38" s="3"/>
      <c r="W38" s="5"/>
      <c r="X38" s="3"/>
      <c r="Y38" s="5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5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"/>
      <c r="U39" s="5"/>
      <c r="V39" s="3"/>
      <c r="W39" s="5"/>
      <c r="X39" s="3"/>
      <c r="Y39" s="5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5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"/>
      <c r="U40" s="5"/>
      <c r="V40" s="3"/>
      <c r="W40" s="5"/>
      <c r="X40" s="3"/>
      <c r="Y40" s="5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5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"/>
      <c r="U41" s="5"/>
      <c r="V41" s="3"/>
      <c r="W41" s="5"/>
      <c r="X41" s="3"/>
      <c r="Y41" s="5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5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"/>
      <c r="U42" s="5"/>
      <c r="V42" s="3"/>
      <c r="W42" s="5"/>
      <c r="X42" s="3"/>
      <c r="Y42" s="5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5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"/>
      <c r="U43" s="5"/>
      <c r="V43" s="3"/>
      <c r="W43" s="5"/>
      <c r="X43" s="3"/>
      <c r="Y43" s="5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5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"/>
      <c r="U44" s="5"/>
      <c r="V44" s="3"/>
      <c r="W44" s="5"/>
      <c r="X44" s="3"/>
      <c r="Y44" s="5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5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"/>
      <c r="U45" s="5"/>
      <c r="V45" s="3"/>
      <c r="W45" s="5"/>
      <c r="X45" s="3"/>
      <c r="Y45" s="5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5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"/>
      <c r="U46" s="5"/>
      <c r="V46" s="3"/>
      <c r="W46" s="5"/>
      <c r="X46" s="3"/>
      <c r="Y46" s="5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5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"/>
      <c r="U47" s="5"/>
      <c r="V47" s="3"/>
      <c r="W47" s="5"/>
      <c r="X47" s="3"/>
      <c r="Y47" s="5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5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"/>
      <c r="U48" s="5"/>
      <c r="V48" s="3"/>
      <c r="W48" s="5"/>
      <c r="X48" s="3"/>
      <c r="Y48" s="5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5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"/>
      <c r="U49" s="5"/>
      <c r="V49" s="3"/>
      <c r="W49" s="5"/>
      <c r="X49" s="3"/>
      <c r="Y49" s="5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5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"/>
      <c r="U50" s="5"/>
      <c r="V50" s="3"/>
      <c r="W50" s="5"/>
      <c r="X50" s="3"/>
      <c r="Y50" s="5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5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"/>
      <c r="U51" s="5"/>
      <c r="V51" s="3"/>
      <c r="W51" s="5"/>
      <c r="X51" s="3"/>
      <c r="Y51" s="5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5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"/>
      <c r="U52" s="5"/>
      <c r="V52" s="3"/>
      <c r="W52" s="5"/>
      <c r="X52" s="3"/>
      <c r="Y52" s="5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5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"/>
      <c r="U53" s="5"/>
      <c r="V53" s="3"/>
      <c r="W53" s="5"/>
      <c r="X53" s="3"/>
      <c r="Y53" s="5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5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"/>
      <c r="U54" s="5"/>
      <c r="V54" s="3"/>
      <c r="W54" s="5"/>
      <c r="X54" s="3"/>
      <c r="Y54" s="5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5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6" x14ac:dyDescent="0.3">
      <c r="A55" s="26">
        <v>43</v>
      </c>
      <c r="B55" s="26" t="s">
        <v>180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"/>
      <c r="U55" s="5"/>
      <c r="V55" s="3"/>
      <c r="W55" s="5"/>
      <c r="X55" s="3"/>
      <c r="Y55" s="5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5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180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"/>
      <c r="U56" s="5"/>
      <c r="V56" s="3"/>
      <c r="W56" s="5"/>
      <c r="X56" s="3"/>
      <c r="Y56" s="5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5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"/>
      <c r="U57" s="5"/>
      <c r="V57" s="3"/>
      <c r="W57" s="5"/>
      <c r="X57" s="3"/>
      <c r="Y57" s="5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5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"/>
      <c r="U58" s="5"/>
      <c r="V58" s="3"/>
      <c r="W58" s="5"/>
      <c r="X58" s="3"/>
      <c r="Y58" s="5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5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"/>
      <c r="U59" s="5"/>
      <c r="V59" s="3"/>
      <c r="W59" s="5"/>
      <c r="X59" s="3"/>
      <c r="Y59" s="5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"/>
      <c r="U60" s="5"/>
      <c r="V60" s="3"/>
      <c r="W60" s="5"/>
      <c r="X60" s="3"/>
      <c r="Y60" s="5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5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6" x14ac:dyDescent="0.3">
      <c r="A61" s="26">
        <v>49</v>
      </c>
      <c r="B61" s="26" t="s">
        <v>173</v>
      </c>
      <c r="C61" s="41"/>
      <c r="D61" s="42"/>
      <c r="E61" s="46"/>
      <c r="F61" s="43"/>
      <c r="G61" s="46"/>
      <c r="H61" s="43"/>
      <c r="I61" s="47"/>
      <c r="J61" s="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193"/>
      <c r="U61" s="194"/>
      <c r="V61" s="193"/>
      <c r="W61" s="194"/>
      <c r="X61" s="193"/>
      <c r="Y61" s="194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2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2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173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38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"/>
      <c r="U62" s="5"/>
      <c r="V62" s="3"/>
      <c r="W62" s="5"/>
      <c r="X62" s="3"/>
      <c r="Y62" s="5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 t="shared" si="31"/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6" x14ac:dyDescent="0.3">
      <c r="A63" s="26">
        <v>51</v>
      </c>
      <c r="B63" s="26" t="s">
        <v>174</v>
      </c>
      <c r="C63" s="41"/>
      <c r="D63" s="42"/>
      <c r="E63" s="46"/>
      <c r="F63" s="43"/>
      <c r="G63" s="46"/>
      <c r="H63" s="43"/>
      <c r="I63" s="47"/>
      <c r="J63" s="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193"/>
      <c r="U63" s="194"/>
      <c r="V63" s="193"/>
      <c r="W63" s="194"/>
      <c r="X63" s="193"/>
      <c r="Y63" s="194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 t="shared" si="31"/>
        <v>0</v>
      </c>
      <c r="AH63" s="124">
        <f t="shared" si="32"/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2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2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174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"/>
      <c r="U64" s="5"/>
      <c r="V64" s="3"/>
      <c r="W64" s="5"/>
      <c r="X64" s="5"/>
      <c r="Y64" s="5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"/>
      <c r="U65" s="5"/>
      <c r="V65" s="3"/>
      <c r="W65" s="5"/>
      <c r="X65" s="5"/>
      <c r="Y65" s="5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38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"/>
      <c r="U66" s="5"/>
      <c r="V66" s="3"/>
      <c r="W66" s="5"/>
      <c r="X66" s="3"/>
      <c r="Y66" s="5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5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5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"/>
      <c r="U67" s="5"/>
      <c r="V67" s="3"/>
      <c r="W67" s="5"/>
      <c r="X67" s="3"/>
      <c r="Y67" s="5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5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"/>
      <c r="U68" s="5"/>
      <c r="V68" s="3"/>
      <c r="W68" s="5"/>
      <c r="X68" s="3"/>
      <c r="Y68" s="5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5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"/>
      <c r="U69" s="5"/>
      <c r="V69" s="3"/>
      <c r="W69" s="5"/>
      <c r="X69" s="3"/>
      <c r="Y69" s="5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5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"/>
      <c r="U70" s="5"/>
      <c r="V70" s="3"/>
      <c r="W70" s="5"/>
      <c r="X70" s="3"/>
      <c r="Y70" s="5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5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"/>
      <c r="U71" s="5"/>
      <c r="V71" s="3"/>
      <c r="W71" s="5"/>
      <c r="X71" s="3"/>
      <c r="Y71" s="5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"/>
      <c r="U72" s="5"/>
      <c r="V72" s="3"/>
      <c r="W72" s="5"/>
      <c r="X72" s="3"/>
      <c r="Y72" s="5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6" x14ac:dyDescent="0.3">
      <c r="A73" s="26">
        <v>59</v>
      </c>
      <c r="B73" s="26" t="s">
        <v>175</v>
      </c>
      <c r="C73" s="41"/>
      <c r="D73" s="42"/>
      <c r="E73" s="46"/>
      <c r="F73" s="43"/>
      <c r="G73" s="46"/>
      <c r="H73" s="43"/>
      <c r="I73" s="47"/>
      <c r="J73" s="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193"/>
      <c r="U73" s="194"/>
      <c r="V73" s="193"/>
      <c r="W73" s="194"/>
      <c r="X73" s="193"/>
      <c r="Y73" s="194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36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36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2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2"/>
      <c r="CG73" s="46"/>
      <c r="CH73" s="43"/>
      <c r="CI73" s="46"/>
      <c r="CJ73" s="36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175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"/>
      <c r="U74" s="5"/>
      <c r="V74" s="3"/>
      <c r="W74" s="5"/>
      <c r="X74" s="5"/>
      <c r="Y74" s="5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38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"/>
      <c r="U75" s="5"/>
      <c r="V75" s="3"/>
      <c r="W75" s="5"/>
      <c r="X75" s="3"/>
      <c r="Y75" s="5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5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"/>
      <c r="U76" s="5"/>
      <c r="V76" s="3"/>
      <c r="W76" s="5"/>
      <c r="X76" s="3"/>
      <c r="Y76" s="5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"/>
      <c r="U77" s="5"/>
      <c r="V77" s="3"/>
      <c r="W77" s="5"/>
      <c r="X77" s="3"/>
      <c r="Y77" s="5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5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"/>
      <c r="U78" s="5"/>
      <c r="V78" s="3"/>
      <c r="W78" s="5"/>
      <c r="X78" s="3"/>
      <c r="Y78" s="5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5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"/>
      <c r="U79" s="5"/>
      <c r="V79" s="3"/>
      <c r="W79" s="5"/>
      <c r="X79" s="3"/>
      <c r="Y79" s="5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5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"/>
      <c r="U80" s="5"/>
      <c r="V80" s="3"/>
      <c r="W80" s="5"/>
      <c r="X80" s="3"/>
      <c r="Y80" s="5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"/>
      <c r="U81" s="5"/>
      <c r="V81" s="3"/>
      <c r="W81" s="5"/>
      <c r="X81" s="3"/>
      <c r="Y81" s="5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5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"/>
      <c r="U82" s="5"/>
      <c r="V82" s="3"/>
      <c r="W82" s="5"/>
      <c r="X82" s="3"/>
      <c r="Y82" s="5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"/>
      <c r="U83" s="5"/>
      <c r="V83" s="3"/>
      <c r="W83" s="5"/>
      <c r="X83" s="3"/>
      <c r="Y83" s="5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5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"/>
      <c r="U84" s="5"/>
      <c r="V84" s="3"/>
      <c r="W84" s="5"/>
      <c r="X84" s="3"/>
      <c r="Y84" s="5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5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"/>
      <c r="U85" s="5"/>
      <c r="V85" s="3"/>
      <c r="W85" s="5"/>
      <c r="X85" s="3"/>
      <c r="Y85" s="5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5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"/>
      <c r="U86" s="5"/>
      <c r="V86" s="3"/>
      <c r="W86" s="5"/>
      <c r="X86" s="3"/>
      <c r="Y86" s="5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"/>
      <c r="U87" s="5"/>
      <c r="V87" s="3"/>
      <c r="W87" s="5"/>
      <c r="X87" s="3"/>
      <c r="Y87" s="5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"/>
      <c r="U88" s="5"/>
      <c r="V88" s="3"/>
      <c r="W88" s="5"/>
      <c r="X88" s="3"/>
      <c r="Y88" s="5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"/>
      <c r="U89" s="5"/>
      <c r="V89" s="3"/>
      <c r="W89" s="5"/>
      <c r="X89" s="3"/>
      <c r="Y89" s="5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5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"/>
      <c r="U90" s="5"/>
      <c r="V90" s="3"/>
      <c r="W90" s="5"/>
      <c r="X90" s="3"/>
      <c r="Y90" s="5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"/>
      <c r="U91" s="5"/>
      <c r="V91" s="3"/>
      <c r="W91" s="5"/>
      <c r="X91" s="3"/>
      <c r="Y91" s="5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5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38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"/>
      <c r="U92" s="5"/>
      <c r="V92" s="3"/>
      <c r="W92" s="5"/>
      <c r="X92" s="3"/>
      <c r="Y92" s="5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"/>
      <c r="U93" s="5"/>
      <c r="V93" s="3"/>
      <c r="W93" s="5"/>
      <c r="X93" s="3"/>
      <c r="Y93" s="5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5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"/>
      <c r="U94" s="5"/>
      <c r="V94" s="3"/>
      <c r="W94" s="5"/>
      <c r="X94" s="3"/>
      <c r="Y94" s="5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5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6" x14ac:dyDescent="0.3">
      <c r="A95" s="26">
        <v>80</v>
      </c>
      <c r="B95" s="26" t="s">
        <v>176</v>
      </c>
      <c r="C95" s="41"/>
      <c r="D95" s="42"/>
      <c r="E95" s="46"/>
      <c r="F95" s="43"/>
      <c r="G95" s="46"/>
      <c r="H95" s="43"/>
      <c r="I95" s="47"/>
      <c r="J95" s="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7"/>
      <c r="U95" s="8"/>
      <c r="V95" s="7"/>
      <c r="W95" s="8"/>
      <c r="X95" s="7"/>
      <c r="Y95" s="8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2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2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176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6" x14ac:dyDescent="0.3">
      <c r="A96" s="26">
        <v>81</v>
      </c>
      <c r="B96" s="25" t="s">
        <v>177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7"/>
      <c r="U96" s="8"/>
      <c r="V96" s="7"/>
      <c r="W96" s="8"/>
      <c r="X96" s="7"/>
      <c r="Y96" s="8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2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177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"/>
      <c r="U97" s="5"/>
      <c r="V97" s="3"/>
      <c r="W97" s="5"/>
      <c r="X97" s="5"/>
      <c r="Y97" s="5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38"/>
      <c r="K98" s="39"/>
      <c r="L98" s="36"/>
      <c r="M98" s="39"/>
      <c r="N98" s="36"/>
      <c r="O98" s="40"/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"/>
      <c r="U98" s="5"/>
      <c r="V98" s="3"/>
      <c r="W98" s="5"/>
      <c r="X98" s="3"/>
      <c r="Y98" s="5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5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5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202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"/>
      <c r="U99" s="5"/>
      <c r="V99" s="3"/>
      <c r="W99" s="5"/>
      <c r="X99" s="3"/>
      <c r="Y99" s="5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5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202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"/>
      <c r="U100" s="5"/>
      <c r="V100" s="3"/>
      <c r="W100" s="5"/>
      <c r="X100" s="3"/>
      <c r="Y100" s="5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5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202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170</v>
      </c>
    </row>
    <row r="101" spans="1:119" s="19" customFormat="1" ht="16.2" thickBot="1" x14ac:dyDescent="0.35">
      <c r="A101" s="26">
        <v>85</v>
      </c>
      <c r="B101" s="26" t="s">
        <v>178</v>
      </c>
      <c r="C101" s="41"/>
      <c r="D101" s="42"/>
      <c r="E101" s="46"/>
      <c r="F101" s="43"/>
      <c r="G101" s="46"/>
      <c r="H101" s="36"/>
      <c r="I101" s="47"/>
      <c r="J101" s="45"/>
      <c r="K101" s="46"/>
      <c r="L101" s="45"/>
      <c r="M101" s="46"/>
      <c r="N101" s="45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7"/>
      <c r="U101" s="8"/>
      <c r="V101" s="7"/>
      <c r="W101" s="8"/>
      <c r="X101" s="3"/>
      <c r="Y101" s="8"/>
      <c r="Z101" s="45"/>
      <c r="AA101" s="46"/>
      <c r="AB101" s="45"/>
      <c r="AC101" s="46"/>
      <c r="AD101" s="45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2"/>
      <c r="BQ101" s="46"/>
      <c r="BR101" s="43"/>
      <c r="BS101" s="46"/>
      <c r="BT101" s="43"/>
      <c r="BU101" s="47"/>
      <c r="BV101" s="45"/>
      <c r="BW101" s="46"/>
      <c r="BX101" s="45"/>
      <c r="BY101" s="46"/>
      <c r="BZ101" s="45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2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201" t="e">
        <f t="shared" si="154"/>
        <v>#DIV/0!</v>
      </c>
      <c r="DF101" s="56">
        <f>+DF63+DF96+DF98+DF99+DF100</f>
        <v>0</v>
      </c>
      <c r="DG101" s="47" t="e">
        <f t="shared" si="156"/>
        <v>#DIV/0!</v>
      </c>
      <c r="DH101" s="153"/>
      <c r="DI101" s="161" t="s">
        <v>178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>
        <f>+R102+AH102+AX102+BN102+CD102+CT102</f>
        <v>0</v>
      </c>
      <c r="DO101" s="48"/>
    </row>
    <row r="102" spans="1:119" s="19" customFormat="1" ht="16.2" thickBot="1" x14ac:dyDescent="0.35">
      <c r="A102" s="26">
        <v>86</v>
      </c>
      <c r="B102" s="26" t="s">
        <v>179</v>
      </c>
      <c r="C102" s="34"/>
      <c r="D102" s="57"/>
      <c r="E102" s="58"/>
      <c r="F102" s="59"/>
      <c r="G102" s="58"/>
      <c r="H102" s="59"/>
      <c r="I102" s="60"/>
      <c r="J102" s="59"/>
      <c r="K102" s="58"/>
      <c r="L102" s="59"/>
      <c r="M102" s="58"/>
      <c r="N102" s="59"/>
      <c r="O102" s="60"/>
      <c r="P102" s="96">
        <f t="shared" si="131"/>
        <v>0</v>
      </c>
      <c r="Q102" s="97">
        <f t="shared" si="132"/>
        <v>0</v>
      </c>
      <c r="R102" s="98">
        <f t="shared" si="133"/>
        <v>0</v>
      </c>
      <c r="S102" s="32"/>
      <c r="T102" s="10"/>
      <c r="U102" s="9"/>
      <c r="V102" s="10"/>
      <c r="W102" s="9"/>
      <c r="X102" s="10"/>
      <c r="Y102" s="9"/>
      <c r="Z102" s="59"/>
      <c r="AA102" s="58"/>
      <c r="AB102" s="59"/>
      <c r="AC102" s="58"/>
      <c r="AD102" s="59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7"/>
      <c r="BQ102" s="58"/>
      <c r="BR102" s="61"/>
      <c r="BS102" s="58"/>
      <c r="BT102" s="61"/>
      <c r="BU102" s="60"/>
      <c r="BV102" s="59"/>
      <c r="BW102" s="58"/>
      <c r="BX102" s="59"/>
      <c r="BY102" s="58"/>
      <c r="BZ102" s="59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7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4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179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>
        <f>+D102+F102+J102+L102+T102+V102+Z102+AB102++AJ102+AL102+AP102+AR102+AZ102+BB102+BF102+BH102+BP102+BR102+BV102+BX102+CF102+CH102+CL102+CN102</f>
        <v>0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"/>
      <c r="U103" s="3"/>
      <c r="V103" s="3"/>
      <c r="W103" s="3"/>
      <c r="X103" s="3"/>
      <c r="Y103" s="3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"/>
      <c r="U104" s="2"/>
      <c r="V104" s="2"/>
      <c r="W104" s="2"/>
      <c r="X104" s="2"/>
      <c r="Y104" s="2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"/>
      <c r="U105" s="3"/>
      <c r="V105" s="3"/>
      <c r="W105" s="3"/>
      <c r="X105" s="3"/>
      <c r="Y105" s="3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5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"/>
      <c r="U106" s="3"/>
      <c r="V106" s="3"/>
      <c r="W106" s="3"/>
      <c r="X106" s="3"/>
      <c r="Y106" s="3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5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"/>
      <c r="U107" s="3"/>
      <c r="V107" s="3"/>
      <c r="W107" s="3"/>
      <c r="X107" s="3"/>
      <c r="Y107" s="3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5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"/>
      <c r="U108" s="2"/>
      <c r="V108" s="2"/>
      <c r="W108" s="2"/>
      <c r="X108" s="2"/>
      <c r="Y108" s="2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"/>
      <c r="U109" s="2"/>
      <c r="V109" s="2"/>
      <c r="W109" s="2"/>
      <c r="X109" s="2"/>
      <c r="Y109" s="2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 t="shared" ref="P110:P111" si="187">+D110+J110</f>
        <v>0</v>
      </c>
      <c r="Q110" s="134">
        <f t="shared" ref="Q110:Q111" si="188">+F110+L110</f>
        <v>0</v>
      </c>
      <c r="R110" s="135">
        <f t="shared" ref="R110:R111" si="189">+P110+Q110</f>
        <v>0</v>
      </c>
      <c r="S110" s="32"/>
      <c r="T110" s="11"/>
      <c r="U110" s="3"/>
      <c r="V110" s="11"/>
      <c r="W110" s="3"/>
      <c r="X110" s="4"/>
      <c r="Y110" s="3"/>
      <c r="Z110" s="72"/>
      <c r="AA110" s="72"/>
      <c r="AB110" s="72"/>
      <c r="AC110" s="72"/>
      <c r="AD110" s="72"/>
      <c r="AE110" s="37"/>
      <c r="AF110" s="133">
        <f t="shared" ref="AF110:AF111" si="190">+T110+Z110</f>
        <v>0</v>
      </c>
      <c r="AG110" s="134">
        <f t="shared" ref="AG110:AG111" si="191">+V110+AB110</f>
        <v>0</v>
      </c>
      <c r="AH110" s="135">
        <f t="shared" ref="AH110:AH111" si="192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3">+AJ110+AP110</f>
        <v>0</v>
      </c>
      <c r="AW110" s="134">
        <f t="shared" ref="AW110:AW111" si="194">+AL110+AR110</f>
        <v>0</v>
      </c>
      <c r="AX110" s="135">
        <f t="shared" ref="AX110:AX111" si="195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6">+AZ110+BF110</f>
        <v>0</v>
      </c>
      <c r="BM110" s="134">
        <f t="shared" ref="BM110:BM111" si="197">+BB110+BH110</f>
        <v>0</v>
      </c>
      <c r="BN110" s="135">
        <f t="shared" ref="BN110:BN111" si="198">+BL110+BM110</f>
        <v>0</v>
      </c>
      <c r="BO110" s="32"/>
      <c r="BP110" s="71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9">+BP110+BV110</f>
        <v>0</v>
      </c>
      <c r="CC110" s="134">
        <f t="shared" ref="CC110:CC111" si="200">+BR110+BX110</f>
        <v>0</v>
      </c>
      <c r="CD110" s="135">
        <f t="shared" ref="CD110:CD111" si="201">+CB110+CC110</f>
        <v>0</v>
      </c>
      <c r="CE110" s="32"/>
      <c r="CF110" s="71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202">+CF110+CL110</f>
        <v>0</v>
      </c>
      <c r="CS110" s="134">
        <f t="shared" ref="CS110:CS111" si="203">+CH110+CN110</f>
        <v>0</v>
      </c>
      <c r="CT110" s="135">
        <f t="shared" ref="CT110:CT111" si="204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5">+CV110+CX110</f>
        <v>0</v>
      </c>
      <c r="DA110" s="74"/>
      <c r="DB110" s="73">
        <f t="shared" ref="DB110:DB111" si="206">+J110+Z110+AP110+BF110+BV110+CL110</f>
        <v>0</v>
      </c>
      <c r="DC110" s="72"/>
      <c r="DD110" s="72">
        <f t="shared" ref="DD110:DD111" si="207">+L110+AB110+AR110+BH110+BX110+CN110</f>
        <v>0</v>
      </c>
      <c r="DE110" s="72"/>
      <c r="DF110" s="72">
        <f t="shared" ref="DF110:DF111" si="208">+DB110+DD110</f>
        <v>0</v>
      </c>
      <c r="DG110" s="74"/>
      <c r="DH110" s="155"/>
      <c r="DI110" s="161" t="s">
        <v>10</v>
      </c>
      <c r="DJ110" s="73">
        <f t="shared" ref="DJ110:DJ111" si="209">+CZ110</f>
        <v>0</v>
      </c>
      <c r="DK110" s="72">
        <f t="shared" ref="DK110:DK111" si="210">+DF110</f>
        <v>0</v>
      </c>
      <c r="DL110" s="75">
        <f t="shared" ref="DL110:DL111" si="211">+DJ110+DK110</f>
        <v>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 t="shared" si="187"/>
        <v>0</v>
      </c>
      <c r="Q111" s="134">
        <f t="shared" si="188"/>
        <v>0</v>
      </c>
      <c r="R111" s="135">
        <f t="shared" si="189"/>
        <v>0</v>
      </c>
      <c r="S111" s="32"/>
      <c r="T111" s="11"/>
      <c r="U111" s="3"/>
      <c r="V111" s="11"/>
      <c r="W111" s="3"/>
      <c r="X111" s="4"/>
      <c r="Y111" s="3"/>
      <c r="Z111" s="72"/>
      <c r="AA111" s="72"/>
      <c r="AB111" s="72"/>
      <c r="AC111" s="72"/>
      <c r="AD111" s="72"/>
      <c r="AE111" s="37"/>
      <c r="AF111" s="133">
        <f t="shared" si="190"/>
        <v>0</v>
      </c>
      <c r="AG111" s="134">
        <f t="shared" si="191"/>
        <v>0</v>
      </c>
      <c r="AH111" s="135">
        <f t="shared" si="192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3"/>
        <v>0</v>
      </c>
      <c r="AW111" s="134">
        <f t="shared" si="194"/>
        <v>0</v>
      </c>
      <c r="AX111" s="135">
        <f t="shared" si="195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6"/>
        <v>0</v>
      </c>
      <c r="BM111" s="134">
        <f t="shared" si="197"/>
        <v>0</v>
      </c>
      <c r="BN111" s="135">
        <f t="shared" si="198"/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9"/>
        <v>0</v>
      </c>
      <c r="CC111" s="134">
        <f t="shared" si="200"/>
        <v>0</v>
      </c>
      <c r="CD111" s="135">
        <f t="shared" si="201"/>
        <v>0</v>
      </c>
      <c r="CE111" s="32"/>
      <c r="CF111" s="71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202"/>
        <v>0</v>
      </c>
      <c r="CS111" s="134">
        <f t="shared" si="203"/>
        <v>0</v>
      </c>
      <c r="CT111" s="135">
        <f t="shared" si="204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5"/>
        <v>0</v>
      </c>
      <c r="DA111" s="74"/>
      <c r="DB111" s="73">
        <f t="shared" si="206"/>
        <v>0</v>
      </c>
      <c r="DC111" s="72"/>
      <c r="DD111" s="72">
        <f t="shared" si="207"/>
        <v>0</v>
      </c>
      <c r="DE111" s="72"/>
      <c r="DF111" s="72">
        <f t="shared" si="208"/>
        <v>0</v>
      </c>
      <c r="DG111" s="74"/>
      <c r="DH111" s="155"/>
      <c r="DI111" s="161" t="s">
        <v>11</v>
      </c>
      <c r="DJ111" s="73">
        <f t="shared" si="209"/>
        <v>0</v>
      </c>
      <c r="DK111" s="72">
        <f t="shared" si="210"/>
        <v>0</v>
      </c>
      <c r="DL111" s="75">
        <f t="shared" si="211"/>
        <v>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80"/>
      <c r="K112" s="78"/>
      <c r="L112" s="78"/>
      <c r="M112" s="78"/>
      <c r="N112" s="78"/>
      <c r="O112" s="81"/>
      <c r="P112" s="136" t="e">
        <f>+P10/P111</f>
        <v>#DIV/0!</v>
      </c>
      <c r="Q112" s="136" t="e">
        <f t="shared" ref="Q112:R112" si="212">+Q10/Q111</f>
        <v>#DIV/0!</v>
      </c>
      <c r="R112" s="199" t="e">
        <f t="shared" si="212"/>
        <v>#DIV/0!</v>
      </c>
      <c r="S112" s="32"/>
      <c r="T112" s="5"/>
      <c r="U112" s="3"/>
      <c r="V112" s="5"/>
      <c r="W112" s="3"/>
      <c r="X112" s="5"/>
      <c r="Y112" s="3"/>
      <c r="Z112" s="80"/>
      <c r="AA112" s="78"/>
      <c r="AB112" s="80"/>
      <c r="AC112" s="78"/>
      <c r="AD112" s="80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76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76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/>
      <c r="E114" s="36"/>
      <c r="F114" s="72"/>
      <c r="G114" s="36"/>
      <c r="H114" s="72"/>
      <c r="I114" s="37"/>
      <c r="J114" s="72"/>
      <c r="K114" s="36"/>
      <c r="L114" s="72"/>
      <c r="M114" s="36"/>
      <c r="N114" s="72"/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/>
      <c r="U114" s="36"/>
      <c r="V114" s="72"/>
      <c r="W114" s="36"/>
      <c r="X114" s="72"/>
      <c r="Y114" s="37"/>
      <c r="Z114" s="72"/>
      <c r="AA114" s="36"/>
      <c r="AB114" s="72"/>
      <c r="AC114" s="36"/>
      <c r="AD114" s="72"/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/>
      <c r="AK114" s="36"/>
      <c r="AL114" s="72"/>
      <c r="AM114" s="36"/>
      <c r="AN114" s="72"/>
      <c r="AO114" s="37"/>
      <c r="AP114" s="72"/>
      <c r="AQ114" s="36"/>
      <c r="AR114" s="72"/>
      <c r="AS114" s="36"/>
      <c r="AT114" s="72"/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/>
      <c r="BA114" s="36"/>
      <c r="BB114" s="72"/>
      <c r="BC114" s="36"/>
      <c r="BD114" s="72"/>
      <c r="BE114" s="37"/>
      <c r="BF114" s="72"/>
      <c r="BG114" s="36"/>
      <c r="BH114" s="72"/>
      <c r="BI114" s="36"/>
      <c r="BJ114" s="72"/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35"/>
      <c r="BQ114" s="36"/>
      <c r="BR114" s="72"/>
      <c r="BS114" s="36"/>
      <c r="BT114" s="72"/>
      <c r="BU114" s="37"/>
      <c r="BV114" s="72"/>
      <c r="BW114" s="36"/>
      <c r="BX114" s="72"/>
      <c r="BY114" s="36"/>
      <c r="BZ114" s="72"/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35"/>
      <c r="CG114" s="36"/>
      <c r="CH114" s="72"/>
      <c r="CI114" s="36"/>
      <c r="CJ114" s="72"/>
      <c r="CK114" s="37"/>
      <c r="CL114" s="72"/>
      <c r="CM114" s="36"/>
      <c r="CN114" s="72"/>
      <c r="CO114" s="36"/>
      <c r="CP114" s="72"/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/>
      <c r="E116" s="83"/>
      <c r="F116" s="84"/>
      <c r="G116" s="83"/>
      <c r="H116" s="84"/>
      <c r="I116" s="85"/>
      <c r="J116" s="84"/>
      <c r="K116" s="83"/>
      <c r="L116" s="84"/>
      <c r="M116" s="83"/>
      <c r="N116" s="84"/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/>
      <c r="U116" s="83"/>
      <c r="V116" s="84"/>
      <c r="W116" s="83"/>
      <c r="X116" s="84"/>
      <c r="Y116" s="85"/>
      <c r="Z116" s="84"/>
      <c r="AA116" s="83"/>
      <c r="AB116" s="84"/>
      <c r="AC116" s="83"/>
      <c r="AD116" s="84"/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/>
      <c r="AK116" s="83"/>
      <c r="AL116" s="84"/>
      <c r="AM116" s="83"/>
      <c r="AN116" s="84"/>
      <c r="AO116" s="85"/>
      <c r="AP116" s="84"/>
      <c r="AQ116" s="83"/>
      <c r="AR116" s="84"/>
      <c r="AS116" s="83"/>
      <c r="AT116" s="84"/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/>
      <c r="BA116" s="83"/>
      <c r="BB116" s="84"/>
      <c r="BC116" s="83"/>
      <c r="BD116" s="84"/>
      <c r="BE116" s="85"/>
      <c r="BF116" s="84"/>
      <c r="BG116" s="83"/>
      <c r="BH116" s="84"/>
      <c r="BI116" s="83"/>
      <c r="BJ116" s="84"/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218"/>
      <c r="BQ116" s="83"/>
      <c r="BR116" s="84"/>
      <c r="BS116" s="83"/>
      <c r="BT116" s="84"/>
      <c r="BU116" s="85"/>
      <c r="BV116" s="84"/>
      <c r="BW116" s="83"/>
      <c r="BX116" s="84"/>
      <c r="BY116" s="83"/>
      <c r="BZ116" s="84"/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35"/>
      <c r="CG116" s="83"/>
      <c r="CH116" s="84"/>
      <c r="CI116" s="83"/>
      <c r="CJ116" s="84"/>
      <c r="CK116" s="85"/>
      <c r="CL116" s="84"/>
      <c r="CM116" s="83"/>
      <c r="CN116" s="84"/>
      <c r="CO116" s="83"/>
      <c r="CP116" s="84"/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6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72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/>
      <c r="E118" s="83"/>
      <c r="F118" s="84"/>
      <c r="G118" s="83"/>
      <c r="H118" s="84"/>
      <c r="I118" s="85"/>
      <c r="J118" s="84"/>
      <c r="K118" s="83"/>
      <c r="L118" s="84"/>
      <c r="M118" s="83"/>
      <c r="N118" s="84"/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/>
      <c r="U118" s="83"/>
      <c r="V118" s="84"/>
      <c r="W118" s="83"/>
      <c r="X118" s="84"/>
      <c r="Y118" s="85"/>
      <c r="Z118" s="84"/>
      <c r="AA118" s="83"/>
      <c r="AB118" s="84"/>
      <c r="AC118" s="83"/>
      <c r="AD118" s="84"/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/>
      <c r="AK118" s="83"/>
      <c r="AL118" s="84"/>
      <c r="AM118" s="83"/>
      <c r="AN118" s="84"/>
      <c r="AO118" s="85"/>
      <c r="AP118" s="84"/>
      <c r="AQ118" s="83"/>
      <c r="AR118" s="84"/>
      <c r="AS118" s="83"/>
      <c r="AT118" s="84"/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/>
      <c r="BA118" s="83"/>
      <c r="BB118" s="84"/>
      <c r="BC118" s="83"/>
      <c r="BD118" s="84"/>
      <c r="BE118" s="85"/>
      <c r="BF118" s="84"/>
      <c r="BG118" s="83"/>
      <c r="BH118" s="84"/>
      <c r="BI118" s="83"/>
      <c r="BJ118" s="84"/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218"/>
      <c r="BQ118" s="83"/>
      <c r="BR118" s="84"/>
      <c r="BS118" s="83"/>
      <c r="BT118" s="84"/>
      <c r="BU118" s="85"/>
      <c r="BV118" s="84"/>
      <c r="BW118" s="83"/>
      <c r="BX118" s="84"/>
      <c r="BY118" s="83"/>
      <c r="BZ118" s="84"/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35"/>
      <c r="CG118" s="83"/>
      <c r="CH118" s="84"/>
      <c r="CI118" s="83"/>
      <c r="CJ118" s="84"/>
      <c r="CK118" s="85"/>
      <c r="CL118" s="84"/>
      <c r="CM118" s="83"/>
      <c r="CN118" s="84"/>
      <c r="CO118" s="83"/>
      <c r="CP118" s="84"/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/>
      <c r="E120" s="83"/>
      <c r="F120" s="84"/>
      <c r="G120" s="83"/>
      <c r="H120" s="84"/>
      <c r="I120" s="85"/>
      <c r="J120" s="84"/>
      <c r="K120" s="83"/>
      <c r="L120" s="84"/>
      <c r="M120" s="83"/>
      <c r="N120" s="84"/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/>
      <c r="U120" s="83"/>
      <c r="V120" s="84"/>
      <c r="W120" s="83"/>
      <c r="X120" s="84"/>
      <c r="Y120" s="85"/>
      <c r="Z120" s="84"/>
      <c r="AA120" s="83"/>
      <c r="AB120" s="84"/>
      <c r="AC120" s="83"/>
      <c r="AD120" s="84"/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/>
      <c r="AK120" s="83"/>
      <c r="AL120" s="84"/>
      <c r="AM120" s="83"/>
      <c r="AN120" s="84"/>
      <c r="AO120" s="85"/>
      <c r="AP120" s="84"/>
      <c r="AQ120" s="83"/>
      <c r="AR120" s="84"/>
      <c r="AS120" s="83"/>
      <c r="AT120" s="84"/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/>
      <c r="BA120" s="83"/>
      <c r="BB120" s="84"/>
      <c r="BC120" s="83"/>
      <c r="BD120" s="84"/>
      <c r="BE120" s="85"/>
      <c r="BF120" s="84"/>
      <c r="BG120" s="83"/>
      <c r="BH120" s="84"/>
      <c r="BI120" s="83"/>
      <c r="BJ120" s="84"/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218"/>
      <c r="BQ120" s="83"/>
      <c r="BR120" s="84"/>
      <c r="BS120" s="83"/>
      <c r="BT120" s="84"/>
      <c r="BU120" s="85"/>
      <c r="BV120" s="84"/>
      <c r="BW120" s="83"/>
      <c r="BX120" s="84"/>
      <c r="BY120" s="83"/>
      <c r="BZ120" s="84"/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35"/>
      <c r="CG120" s="83"/>
      <c r="CH120" s="84"/>
      <c r="CI120" s="83"/>
      <c r="CJ120" s="84"/>
      <c r="CK120" s="85"/>
      <c r="CL120" s="84"/>
      <c r="CM120" s="83"/>
      <c r="CN120" s="84"/>
      <c r="CO120" s="83"/>
      <c r="CP120" s="84"/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/>
      <c r="E122" s="36"/>
      <c r="F122" s="84"/>
      <c r="G122" s="36"/>
      <c r="H122" s="84"/>
      <c r="I122" s="37"/>
      <c r="J122" s="84"/>
      <c r="K122" s="36"/>
      <c r="L122" s="84"/>
      <c r="M122" s="36"/>
      <c r="N122" s="84"/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/>
      <c r="U122" s="36"/>
      <c r="V122" s="84"/>
      <c r="W122" s="36"/>
      <c r="X122" s="84"/>
      <c r="Y122" s="37"/>
      <c r="Z122" s="84"/>
      <c r="AA122" s="36"/>
      <c r="AB122" s="84"/>
      <c r="AC122" s="36"/>
      <c r="AD122" s="84"/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/>
      <c r="AK122" s="36"/>
      <c r="AL122" s="84"/>
      <c r="AM122" s="36"/>
      <c r="AN122" s="84"/>
      <c r="AO122" s="37"/>
      <c r="AP122" s="84"/>
      <c r="AQ122" s="36"/>
      <c r="AR122" s="84"/>
      <c r="AS122" s="36"/>
      <c r="AT122" s="84"/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/>
      <c r="BA122" s="36"/>
      <c r="BB122" s="84"/>
      <c r="BC122" s="36"/>
      <c r="BD122" s="84"/>
      <c r="BE122" s="37"/>
      <c r="BF122" s="84"/>
      <c r="BG122" s="36"/>
      <c r="BH122" s="84"/>
      <c r="BI122" s="36"/>
      <c r="BJ122" s="84"/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218"/>
      <c r="BQ122" s="36"/>
      <c r="BR122" s="84"/>
      <c r="BS122" s="36"/>
      <c r="BT122" s="84"/>
      <c r="BU122" s="37"/>
      <c r="BV122" s="84"/>
      <c r="BW122" s="36"/>
      <c r="BX122" s="84"/>
      <c r="BY122" s="36"/>
      <c r="BZ122" s="84"/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35"/>
      <c r="CG122" s="36"/>
      <c r="CH122" s="84"/>
      <c r="CI122" s="36"/>
      <c r="CJ122" s="84"/>
      <c r="CK122" s="37"/>
      <c r="CL122" s="84"/>
      <c r="CM122" s="36"/>
      <c r="CN122" s="84"/>
      <c r="CO122" s="36"/>
      <c r="CP122" s="84"/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172</v>
      </c>
      <c r="C124" s="214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 t="e">
        <f>+P96/P16</f>
        <v>#DIV/0!</v>
      </c>
      <c r="Q124" s="215" t="e">
        <f>+Q96/Q16</f>
        <v>#DIV/0!</v>
      </c>
      <c r="R124" s="215" t="e">
        <f>+R96/R16</f>
        <v>#DIV/0!</v>
      </c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 t="e">
        <f>+AF96/AF16</f>
        <v>#DIV/0!</v>
      </c>
      <c r="AG124" s="215" t="e">
        <f>+AG96/AG16</f>
        <v>#DIV/0!</v>
      </c>
      <c r="AH124" s="215" t="e">
        <f>+AH96/AH16</f>
        <v>#DIV/0!</v>
      </c>
      <c r="AI124" s="216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 t="e">
        <f>+AV96/AV16</f>
        <v>#DIV/0!</v>
      </c>
      <c r="AW124" s="215" t="e">
        <f>+AW96/AW16</f>
        <v>#DIV/0!</v>
      </c>
      <c r="AX124" s="215" t="e">
        <f>+AX96/AX16</f>
        <v>#DIV/0!</v>
      </c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 t="e">
        <f>+BL96/BL16</f>
        <v>#DIV/0!</v>
      </c>
      <c r="BM124" s="215" t="e">
        <f>+BM96/BM16</f>
        <v>#DIV/0!</v>
      </c>
      <c r="BN124" s="215" t="e">
        <f>+BN96/BN16</f>
        <v>#DIV/0!</v>
      </c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 t="e">
        <f>+CB96/CB16</f>
        <v>#DIV/0!</v>
      </c>
      <c r="CC124" s="215" t="e">
        <f>+CC96/CC16</f>
        <v>#DIV/0!</v>
      </c>
      <c r="CD124" s="215" t="e">
        <f>+CD96/CD16</f>
        <v>#DIV/0!</v>
      </c>
      <c r="CE124" s="215"/>
      <c r="CF124" s="215"/>
      <c r="CG124" s="215"/>
      <c r="CH124" s="215"/>
      <c r="CI124" s="215"/>
      <c r="CJ124" s="215"/>
      <c r="CK124" s="215"/>
      <c r="CL124" s="215"/>
      <c r="CM124" s="215"/>
      <c r="CN124" s="215"/>
      <c r="CO124" s="215"/>
      <c r="CP124" s="215"/>
      <c r="CQ124" s="215"/>
      <c r="CR124" s="215" t="e">
        <f>+CR96/CR16</f>
        <v>#DIV/0!</v>
      </c>
      <c r="CS124" s="215" t="e">
        <f>+CS96/CS16</f>
        <v>#DIV/0!</v>
      </c>
      <c r="CT124" s="215" t="e">
        <f>+CT96/CT16</f>
        <v>#DIV/0!</v>
      </c>
      <c r="CU124" s="215"/>
      <c r="CV124" s="215" t="e">
        <f>+CV96/CV16</f>
        <v>#DIV/0!</v>
      </c>
      <c r="CW124" s="215"/>
      <c r="CX124" s="215" t="e">
        <f>+CX96/CX16</f>
        <v>#DIV/0!</v>
      </c>
      <c r="CY124" s="215"/>
      <c r="CZ124" s="215" t="e">
        <f>+CZ96/CZ16</f>
        <v>#DIV/0!</v>
      </c>
      <c r="DA124" s="215"/>
      <c r="DB124" s="215" t="e">
        <f>+DB96/DB16</f>
        <v>#DIV/0!</v>
      </c>
      <c r="DC124" s="215"/>
      <c r="DD124" s="215" t="e">
        <f>+DD96/DD16</f>
        <v>#DIV/0!</v>
      </c>
      <c r="DE124" s="215"/>
      <c r="DF124" s="215" t="e">
        <f>+DF96/DF16</f>
        <v>#DIV/0!</v>
      </c>
      <c r="DG124" s="217"/>
      <c r="DI124" s="240"/>
      <c r="DJ124" s="222"/>
      <c r="DK124" s="222"/>
      <c r="DL124" s="241"/>
    </row>
    <row r="125" spans="1:117" x14ac:dyDescent="0.25">
      <c r="AI125" s="15"/>
      <c r="DI125" s="166" t="s">
        <v>95</v>
      </c>
      <c r="DJ125" s="169">
        <f>+DJ102</f>
        <v>0</v>
      </c>
      <c r="DK125" s="169">
        <f>+DK102</f>
        <v>0</v>
      </c>
      <c r="DL125" s="170">
        <f>+DL102</f>
        <v>0</v>
      </c>
    </row>
    <row r="126" spans="1:117" ht="15.75" customHeight="1" x14ac:dyDescent="0.3">
      <c r="DI126" s="161" t="s">
        <v>125</v>
      </c>
      <c r="DJ126" s="173">
        <f>+H114</f>
        <v>0</v>
      </c>
      <c r="DK126" s="173">
        <f>+N114</f>
        <v>0</v>
      </c>
      <c r="DL126" s="174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AJ127" s="6"/>
      <c r="DF127" s="200"/>
      <c r="DI127" s="161" t="s">
        <v>131</v>
      </c>
      <c r="DJ127" s="173">
        <f>+X114</f>
        <v>0</v>
      </c>
      <c r="DK127" s="173">
        <f>+AD114</f>
        <v>0</v>
      </c>
      <c r="DL127" s="174">
        <f t="shared" ref="DL127:DL131" si="219">+DJ127+DK127</f>
        <v>0</v>
      </c>
    </row>
    <row r="128" spans="1:117" ht="15.75" customHeight="1" x14ac:dyDescent="0.3">
      <c r="H128" s="200">
        <f>+H102-H127</f>
        <v>-21557060.121074837</v>
      </c>
      <c r="N128" s="200">
        <f>+N102-N127</f>
        <v>-5612080.9109320119</v>
      </c>
      <c r="DI128" s="161" t="s">
        <v>164</v>
      </c>
      <c r="DJ128" s="173">
        <f>+AN114</f>
        <v>0</v>
      </c>
      <c r="DK128" s="173">
        <f>+AT114</f>
        <v>0</v>
      </c>
      <c r="DL128" s="174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61" t="s">
        <v>165</v>
      </c>
      <c r="DJ129" s="173">
        <f>+BD114</f>
        <v>0</v>
      </c>
      <c r="DK129" s="173">
        <f>+BJ114</f>
        <v>0</v>
      </c>
      <c r="DL129" s="174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61" t="s">
        <v>167</v>
      </c>
      <c r="DJ130" s="173">
        <f>+BT114</f>
        <v>0</v>
      </c>
      <c r="DK130" s="173">
        <f>+BZ114</f>
        <v>0</v>
      </c>
      <c r="DL130" s="174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61" t="s">
        <v>166</v>
      </c>
      <c r="DJ131" s="173">
        <f>+CJ114</f>
        <v>0</v>
      </c>
      <c r="DK131" s="173">
        <f>+CP114</f>
        <v>0</v>
      </c>
      <c r="DL131" s="174">
        <f t="shared" si="219"/>
        <v>0</v>
      </c>
    </row>
    <row r="132" spans="21:116" ht="4.95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48"/>
      <c r="DJ132" s="219"/>
      <c r="DK132" s="219"/>
      <c r="DL132" s="220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67" t="s">
        <v>97</v>
      </c>
      <c r="DJ133" s="171" t="e">
        <f>+DJ125/DJ16</f>
        <v>#DIV/0!</v>
      </c>
      <c r="DK133" s="171" t="e">
        <f>+DK125/DK16</f>
        <v>#DIV/0!</v>
      </c>
      <c r="DL133" s="181" t="e">
        <f>+DL125/DL16</f>
        <v>#DIV/0!</v>
      </c>
    </row>
    <row r="134" spans="21:116" ht="16.5" customHeight="1" x14ac:dyDescent="0.3">
      <c r="DI134" s="161" t="s">
        <v>125</v>
      </c>
      <c r="DJ134" s="189">
        <f>+H116</f>
        <v>0</v>
      </c>
      <c r="DK134" s="189">
        <f>+N116</f>
        <v>0</v>
      </c>
      <c r="DL134" s="190" t="e">
        <f>+R116</f>
        <v>#DIV/0!</v>
      </c>
    </row>
    <row r="135" spans="21:116" ht="16.5" customHeight="1" x14ac:dyDescent="0.3">
      <c r="DI135" s="161" t="s">
        <v>131</v>
      </c>
      <c r="DJ135" s="189">
        <f>+X116</f>
        <v>0</v>
      </c>
      <c r="DK135" s="189">
        <f>+AD116</f>
        <v>0</v>
      </c>
      <c r="DL135" s="190" t="e">
        <f>+AH116</f>
        <v>#DIV/0!</v>
      </c>
    </row>
    <row r="136" spans="21:116" ht="16.5" customHeight="1" x14ac:dyDescent="0.3">
      <c r="DI136" s="161" t="s">
        <v>164</v>
      </c>
      <c r="DJ136" s="189">
        <f>+AN116</f>
        <v>0</v>
      </c>
      <c r="DK136" s="189">
        <f>+AT116</f>
        <v>0</v>
      </c>
      <c r="DL136" s="190" t="e">
        <f>+AX116</f>
        <v>#DIV/0!</v>
      </c>
    </row>
    <row r="137" spans="21:116" ht="16.5" customHeight="1" x14ac:dyDescent="0.3">
      <c r="DI137" s="161" t="s">
        <v>165</v>
      </c>
      <c r="DJ137" s="189">
        <f>+BD116</f>
        <v>0</v>
      </c>
      <c r="DK137" s="189">
        <f>+BJ116</f>
        <v>0</v>
      </c>
      <c r="DL137" s="190" t="e">
        <f>+BN116</f>
        <v>#DIV/0!</v>
      </c>
    </row>
    <row r="138" spans="21:116" ht="16.5" customHeight="1" x14ac:dyDescent="0.3">
      <c r="DI138" s="161" t="s">
        <v>167</v>
      </c>
      <c r="DJ138" s="189">
        <f>+BT116</f>
        <v>0</v>
      </c>
      <c r="DK138" s="189">
        <f>+BZ116</f>
        <v>0</v>
      </c>
      <c r="DL138" s="190" t="e">
        <f>+CD116</f>
        <v>#DIV/0!</v>
      </c>
    </row>
    <row r="139" spans="21:116" ht="16.5" customHeight="1" x14ac:dyDescent="0.3">
      <c r="DI139" s="161" t="s">
        <v>166</v>
      </c>
      <c r="DJ139" s="189">
        <f>+CJ116</f>
        <v>0</v>
      </c>
      <c r="DK139" s="189">
        <f>+CP116</f>
        <v>0</v>
      </c>
      <c r="DL139" s="190" t="e">
        <f>+CT116</f>
        <v>#DIV/0!</v>
      </c>
    </row>
    <row r="140" spans="21:116" ht="4.95" customHeight="1" x14ac:dyDescent="0.3">
      <c r="DI140" s="148"/>
      <c r="DJ140" s="219"/>
      <c r="DK140" s="219"/>
      <c r="DL140" s="220"/>
    </row>
    <row r="141" spans="21:116" x14ac:dyDescent="0.25">
      <c r="DI141" s="167" t="s">
        <v>168</v>
      </c>
      <c r="DJ141" s="191" t="e">
        <f>+DJ63/DJ16</f>
        <v>#DIV/0!</v>
      </c>
      <c r="DK141" s="191" t="e">
        <f t="shared" ref="DK141:DL141" si="220">+DK63/DK16</f>
        <v>#DIV/0!</v>
      </c>
      <c r="DL141" s="192" t="e">
        <f t="shared" si="220"/>
        <v>#DIV/0!</v>
      </c>
    </row>
    <row r="142" spans="21:116" ht="15" customHeight="1" x14ac:dyDescent="0.3">
      <c r="DI142" s="161" t="s">
        <v>125</v>
      </c>
      <c r="DJ142" s="189">
        <f>+H118</f>
        <v>0</v>
      </c>
      <c r="DK142" s="189">
        <f>+N118</f>
        <v>0</v>
      </c>
      <c r="DL142" s="190" t="e">
        <f>+R118</f>
        <v>#DIV/0!</v>
      </c>
    </row>
    <row r="143" spans="21:116" ht="15" customHeight="1" x14ac:dyDescent="0.3">
      <c r="DI143" s="161" t="s">
        <v>131</v>
      </c>
      <c r="DJ143" s="189">
        <f>+X118</f>
        <v>0</v>
      </c>
      <c r="DK143" s="189">
        <f>+AD118</f>
        <v>0</v>
      </c>
      <c r="DL143" s="190" t="e">
        <f>+AH118</f>
        <v>#DIV/0!</v>
      </c>
    </row>
    <row r="144" spans="21:116" ht="15" customHeight="1" x14ac:dyDescent="0.3">
      <c r="DI144" s="161" t="s">
        <v>164</v>
      </c>
      <c r="DJ144" s="189">
        <f>+AN118</f>
        <v>0</v>
      </c>
      <c r="DK144" s="189">
        <f>+AT118</f>
        <v>0</v>
      </c>
      <c r="DL144" s="190" t="e">
        <f>+AX118</f>
        <v>#DIV/0!</v>
      </c>
    </row>
    <row r="145" spans="113:116" ht="15" customHeight="1" x14ac:dyDescent="0.3">
      <c r="DI145" s="161" t="s">
        <v>165</v>
      </c>
      <c r="DJ145" s="189">
        <f>+BD118</f>
        <v>0</v>
      </c>
      <c r="DK145" s="189">
        <f>+BJ118</f>
        <v>0</v>
      </c>
      <c r="DL145" s="190" t="e">
        <f>+BN118</f>
        <v>#DIV/0!</v>
      </c>
    </row>
    <row r="146" spans="113:116" ht="15" customHeight="1" x14ac:dyDescent="0.3">
      <c r="DI146" s="161" t="s">
        <v>167</v>
      </c>
      <c r="DJ146" s="189">
        <f>+BT118</f>
        <v>0</v>
      </c>
      <c r="DK146" s="189">
        <f>+BZ118</f>
        <v>0</v>
      </c>
      <c r="DL146" s="190" t="e">
        <f>+CD118</f>
        <v>#DIV/0!</v>
      </c>
    </row>
    <row r="147" spans="113:116" ht="15" customHeight="1" x14ac:dyDescent="0.3">
      <c r="DI147" s="161" t="s">
        <v>166</v>
      </c>
      <c r="DJ147" s="189">
        <f>+CJ118</f>
        <v>0</v>
      </c>
      <c r="DK147" s="189">
        <f>+CP118</f>
        <v>0</v>
      </c>
      <c r="DL147" s="190" t="e">
        <f>+CT118</f>
        <v>#DIV/0!</v>
      </c>
    </row>
    <row r="148" spans="113:116" ht="4.95" customHeight="1" x14ac:dyDescent="0.3">
      <c r="DI148" s="148"/>
      <c r="DJ148" s="219"/>
      <c r="DK148" s="219"/>
      <c r="DL148" s="220"/>
    </row>
    <row r="149" spans="113:116" x14ac:dyDescent="0.25">
      <c r="DI149" s="167" t="s">
        <v>94</v>
      </c>
      <c r="DJ149" s="191" t="e">
        <f>+DJ95/DJ16</f>
        <v>#DIV/0!</v>
      </c>
      <c r="DK149" s="191" t="e">
        <f t="shared" ref="DK149:DL149" si="221">+DK95/DK16</f>
        <v>#DIV/0!</v>
      </c>
      <c r="DL149" s="192" t="e">
        <f t="shared" si="221"/>
        <v>#DIV/0!</v>
      </c>
    </row>
    <row r="150" spans="113:116" ht="15.75" customHeight="1" x14ac:dyDescent="0.3">
      <c r="DI150" s="161" t="s">
        <v>125</v>
      </c>
      <c r="DJ150" s="189">
        <f>+H120</f>
        <v>0</v>
      </c>
      <c r="DK150" s="189">
        <f>+N120</f>
        <v>0</v>
      </c>
      <c r="DL150" s="190" t="e">
        <f>+R120</f>
        <v>#DIV/0!</v>
      </c>
    </row>
    <row r="151" spans="113:116" ht="15.75" customHeight="1" x14ac:dyDescent="0.3">
      <c r="DI151" s="161" t="s">
        <v>131</v>
      </c>
      <c r="DJ151" s="189">
        <f>+X120</f>
        <v>0</v>
      </c>
      <c r="DK151" s="189">
        <f>+AD120</f>
        <v>0</v>
      </c>
      <c r="DL151" s="190" t="e">
        <f>+AH120</f>
        <v>#DIV/0!</v>
      </c>
    </row>
    <row r="152" spans="113:116" ht="15.75" customHeight="1" x14ac:dyDescent="0.3">
      <c r="DI152" s="161" t="s">
        <v>164</v>
      </c>
      <c r="DJ152" s="189">
        <f>+AN120</f>
        <v>0</v>
      </c>
      <c r="DK152" s="189">
        <f>+AT120</f>
        <v>0</v>
      </c>
      <c r="DL152" s="190" t="e">
        <f>+AX120</f>
        <v>#DIV/0!</v>
      </c>
    </row>
    <row r="153" spans="113:116" ht="15.75" customHeight="1" x14ac:dyDescent="0.3">
      <c r="DI153" s="161" t="s">
        <v>165</v>
      </c>
      <c r="DJ153" s="189">
        <f>+BD120</f>
        <v>0</v>
      </c>
      <c r="DK153" s="189">
        <f>+BJ120</f>
        <v>0</v>
      </c>
      <c r="DL153" s="190" t="e">
        <f>+BN120</f>
        <v>#DIV/0!</v>
      </c>
    </row>
    <row r="154" spans="113:116" ht="15.75" customHeight="1" x14ac:dyDescent="0.3">
      <c r="DI154" s="161" t="s">
        <v>167</v>
      </c>
      <c r="DJ154" s="189">
        <f>+BT120</f>
        <v>0</v>
      </c>
      <c r="DK154" s="189">
        <f>+BZ120</f>
        <v>0</v>
      </c>
      <c r="DL154" s="190" t="e">
        <f>+CD120</f>
        <v>#DIV/0!</v>
      </c>
    </row>
    <row r="155" spans="113:116" ht="15.75" customHeight="1" x14ac:dyDescent="0.3">
      <c r="DI155" s="161" t="s">
        <v>166</v>
      </c>
      <c r="DJ155" s="189">
        <f>+CJ120</f>
        <v>0</v>
      </c>
      <c r="DK155" s="189">
        <f>+CP120</f>
        <v>0</v>
      </c>
      <c r="DL155" s="190" t="e">
        <f>+CT120</f>
        <v>#DIV/0!</v>
      </c>
    </row>
    <row r="156" spans="113:116" ht="4.95" customHeight="1" x14ac:dyDescent="0.3">
      <c r="DI156" s="148"/>
      <c r="DJ156" s="219"/>
      <c r="DK156" s="219"/>
      <c r="DL156" s="220"/>
    </row>
    <row r="157" spans="113:116" x14ac:dyDescent="0.25">
      <c r="DI157" s="167" t="s">
        <v>169</v>
      </c>
      <c r="DJ157" s="191" t="e">
        <f>+DJ73/DJ16</f>
        <v>#DIV/0!</v>
      </c>
      <c r="DK157" s="191" t="e">
        <f>+DK73/DK16</f>
        <v>#DIV/0!</v>
      </c>
      <c r="DL157" s="192" t="e">
        <f>+DL73/DL16</f>
        <v>#DIV/0!</v>
      </c>
    </row>
    <row r="158" spans="113:116" ht="15.75" customHeight="1" x14ac:dyDescent="0.3">
      <c r="DI158" s="161" t="s">
        <v>125</v>
      </c>
      <c r="DJ158" s="189">
        <f>+H122</f>
        <v>0</v>
      </c>
      <c r="DK158" s="189">
        <f>+N122</f>
        <v>0</v>
      </c>
      <c r="DL158" s="190" t="e">
        <f>+R122</f>
        <v>#DIV/0!</v>
      </c>
    </row>
    <row r="159" spans="113:116" ht="15.75" customHeight="1" x14ac:dyDescent="0.3">
      <c r="DI159" s="161" t="s">
        <v>131</v>
      </c>
      <c r="DJ159" s="189">
        <f>+X122</f>
        <v>0</v>
      </c>
      <c r="DK159" s="189">
        <f>+AD122</f>
        <v>0</v>
      </c>
      <c r="DL159" s="190" t="e">
        <f>+AH122</f>
        <v>#DIV/0!</v>
      </c>
    </row>
    <row r="160" spans="113:116" ht="15.75" customHeight="1" x14ac:dyDescent="0.3">
      <c r="DI160" s="161" t="s">
        <v>164</v>
      </c>
      <c r="DJ160" s="189">
        <f>+AN122</f>
        <v>0</v>
      </c>
      <c r="DK160" s="189">
        <f>+AT122</f>
        <v>0</v>
      </c>
      <c r="DL160" s="190" t="e">
        <f>+AX122</f>
        <v>#DIV/0!</v>
      </c>
    </row>
    <row r="161" spans="113:116" ht="15.75" customHeight="1" x14ac:dyDescent="0.3">
      <c r="DI161" s="161" t="s">
        <v>165</v>
      </c>
      <c r="DJ161" s="189">
        <f>+BD122</f>
        <v>0</v>
      </c>
      <c r="DK161" s="189">
        <f>+BJ122</f>
        <v>0</v>
      </c>
      <c r="DL161" s="190" t="e">
        <f>+BN122</f>
        <v>#DIV/0!</v>
      </c>
    </row>
    <row r="162" spans="113:116" ht="15.75" customHeight="1" x14ac:dyDescent="0.3">
      <c r="DI162" s="161" t="s">
        <v>167</v>
      </c>
      <c r="DJ162" s="189">
        <f>+BT122</f>
        <v>0</v>
      </c>
      <c r="DK162" s="189">
        <f>+BZ122</f>
        <v>0</v>
      </c>
      <c r="DL162" s="190" t="e">
        <f>+CD122</f>
        <v>#DIV/0!</v>
      </c>
    </row>
    <row r="163" spans="113:116" ht="15.75" customHeight="1" thickBot="1" x14ac:dyDescent="0.35">
      <c r="DI163" s="165" t="s">
        <v>166</v>
      </c>
      <c r="DJ163" s="196">
        <f>+CJ122</f>
        <v>0</v>
      </c>
      <c r="DK163" s="196">
        <f>+CP122</f>
        <v>0</v>
      </c>
      <c r="DL163" s="197" t="e">
        <f>+CT122</f>
        <v>#DIV/0!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All Plans YTD</vt:lpstr>
      <vt:lpstr>APR-JUN 2022</vt:lpstr>
      <vt:lpstr>JAN-MAR 2022</vt:lpstr>
      <vt:lpstr>OCT-DEC 2021 </vt:lpstr>
      <vt:lpstr>JUL-SEP 2021</vt:lpstr>
      <vt:lpstr>OCT-DEC 2021</vt:lpstr>
      <vt:lpstr>'APR-JUN 2022'!SignatureSanitizer_SafeHtmlFilter_UNIQUE_ID_SafeHtmlFilter__MailAutoSig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MacMillan, Cheryl (DMAS)</cp:lastModifiedBy>
  <cp:lastPrinted>2019-08-27T19:10:14Z</cp:lastPrinted>
  <dcterms:created xsi:type="dcterms:W3CDTF">2010-07-13T10:50:03Z</dcterms:created>
  <dcterms:modified xsi:type="dcterms:W3CDTF">2023-11-01T11:40:33Z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